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s\ElecEncrypted\PGE\TOU non-res\NonRes TOU 2022\Final Files\"/>
    </mc:Choice>
  </mc:AlternateContent>
  <xr:revisionPtr revIDLastSave="0" documentId="13_ncr:1_{E4DB2146-AAE7-4B88-AB14-533E15B4471D}" xr6:coauthVersionLast="47" xr6:coauthVersionMax="47" xr10:uidLastSave="{00000000-0000-0000-0000-000000000000}"/>
  <bookViews>
    <workbookView xWindow="-33017" yWindow="-103" windowWidth="33120" windowHeight="18120" xr2:uid="{00000000-000D-0000-FFFF-FFFF00000000}"/>
  </bookViews>
  <sheets>
    <sheet name="Table" sheetId="4" r:id="rId1"/>
    <sheet name="Lookups" sheetId="2" state="hidden" r:id="rId2"/>
    <sheet name="Data" sheetId="1" state="hidden" r:id="rId3"/>
  </sheets>
  <definedNames>
    <definedName name="_xlnm._FilterDatabase" localSheetId="2" hidden="1">Data!$A$1:$FX$593</definedName>
    <definedName name="_xlnm.Criteria">Lookups!$B$3:$F$4</definedName>
    <definedName name="data">Data!$A$1:$GG$3127</definedName>
    <definedName name="daytype">Table!$B$6</definedName>
    <definedName name="daytype_list">Lookups!$L$4:$L$5</definedName>
    <definedName name="Enrolled">Table!$G$3</definedName>
    <definedName name="lca">Table!$B$8</definedName>
    <definedName name="lca_list">Lookups!$M$4:$M$12</definedName>
    <definedName name="month">Table!$B$5</definedName>
    <definedName name="month_list">Lookups!$J$4:$J$7</definedName>
    <definedName name="Pass">Lookups!$C$1</definedName>
    <definedName name="_xlnm.Print_Area" localSheetId="0">Table!$A$2:$N$35</definedName>
    <definedName name="Program">Table!$B$3</definedName>
    <definedName name="Program_list">Lookups!$K$4:$K$9</definedName>
    <definedName name="Result_type">Table!$B$4</definedName>
    <definedName name="Result_type_list">Lookups!$I$4:$I$5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8" i="2" l="1"/>
  <c r="G38" i="2" s="1"/>
  <c r="B37" i="2"/>
  <c r="F37" i="2" s="1"/>
  <c r="B36" i="2"/>
  <c r="G36" i="2" s="1"/>
  <c r="B35" i="2"/>
  <c r="F35" i="2" s="1"/>
  <c r="B34" i="2"/>
  <c r="G34" i="2" s="1"/>
  <c r="F31" i="2"/>
  <c r="G31" i="2" s="1"/>
  <c r="F30" i="2"/>
  <c r="F29" i="2"/>
  <c r="F28" i="2"/>
  <c r="F27" i="2"/>
  <c r="F26" i="2"/>
  <c r="G26" i="2" s="1"/>
  <c r="F25" i="2"/>
  <c r="F24" i="2"/>
  <c r="F23" i="2"/>
  <c r="F22" i="2"/>
  <c r="F21" i="2"/>
  <c r="G21" i="2" s="1"/>
  <c r="F20" i="2"/>
  <c r="F19" i="2"/>
  <c r="F18" i="2"/>
  <c r="F17" i="2"/>
  <c r="F16" i="2"/>
  <c r="F15" i="2"/>
  <c r="F14" i="2"/>
  <c r="G14" i="2" s="1"/>
  <c r="F13" i="2"/>
  <c r="F12" i="2"/>
  <c r="F11" i="2"/>
  <c r="F10" i="2"/>
  <c r="B10" i="2"/>
  <c r="B11" i="2" s="1"/>
  <c r="B12" i="2" s="1"/>
  <c r="B13" i="2" s="1"/>
  <c r="B14" i="2" s="1"/>
  <c r="B15" i="2" s="1"/>
  <c r="B16" i="2" s="1"/>
  <c r="B17" i="2" s="1"/>
  <c r="B18" i="2" s="1"/>
  <c r="B19" i="2" s="1"/>
  <c r="B20" i="2" s="1"/>
  <c r="B21" i="2" s="1"/>
  <c r="B22" i="2" s="1"/>
  <c r="B23" i="2" s="1"/>
  <c r="B24" i="2" s="1"/>
  <c r="B25" i="2" s="1"/>
  <c r="B26" i="2" s="1"/>
  <c r="B27" i="2" s="1"/>
  <c r="B28" i="2" s="1"/>
  <c r="B29" i="2" s="1"/>
  <c r="B30" i="2" s="1"/>
  <c r="B31" i="2" s="1"/>
  <c r="F9" i="2"/>
  <c r="G9" i="2" s="1"/>
  <c r="B9" i="2"/>
  <c r="F8" i="2"/>
  <c r="Q6" i="2"/>
  <c r="Q7" i="2" s="1"/>
  <c r="Q8" i="2" s="1"/>
  <c r="Q9" i="2" s="1"/>
  <c r="Q10" i="2" s="1"/>
  <c r="Q11" i="2" s="1"/>
  <c r="Q12" i="2" s="1"/>
  <c r="Q13" i="2" s="1"/>
  <c r="Q14" i="2" s="1"/>
  <c r="Q15" i="2" s="1"/>
  <c r="Q16" i="2" s="1"/>
  <c r="Q17" i="2" s="1"/>
  <c r="Q18" i="2" s="1"/>
  <c r="Q19" i="2" s="1"/>
  <c r="Q20" i="2" s="1"/>
  <c r="Q21" i="2" s="1"/>
  <c r="Q22" i="2" s="1"/>
  <c r="Q23" i="2" s="1"/>
  <c r="Q24" i="2" s="1"/>
  <c r="Q25" i="2" s="1"/>
  <c r="Q26" i="2" s="1"/>
  <c r="Q27" i="2" s="1"/>
  <c r="Q28" i="2" s="1"/>
  <c r="G6" i="2"/>
  <c r="F6" i="2"/>
  <c r="F4" i="2"/>
  <c r="E4" i="2"/>
  <c r="D4" i="2"/>
  <c r="C4" i="2"/>
  <c r="B4" i="2"/>
  <c r="J32" i="4"/>
  <c r="H32" i="4"/>
  <c r="G32" i="4"/>
  <c r="F32" i="4"/>
  <c r="J6" i="4"/>
  <c r="H5" i="4"/>
  <c r="G5" i="4"/>
  <c r="F5" i="4"/>
  <c r="B9" i="4" l="1"/>
  <c r="G35" i="2"/>
  <c r="G27" i="2"/>
  <c r="G37" i="2"/>
  <c r="G8" i="2"/>
  <c r="G13" i="2"/>
  <c r="G25" i="2"/>
  <c r="G30" i="2"/>
  <c r="C35" i="2"/>
  <c r="C37" i="2"/>
  <c r="C36" i="2"/>
  <c r="G18" i="2"/>
  <c r="D35" i="2"/>
  <c r="D37" i="2"/>
  <c r="C38" i="2"/>
  <c r="G20" i="2"/>
  <c r="G11" i="2"/>
  <c r="G23" i="2"/>
  <c r="E35" i="2"/>
  <c r="E37" i="2"/>
  <c r="C1" i="2"/>
  <c r="B11" i="4" s="1"/>
  <c r="G16" i="2"/>
  <c r="G28" i="2"/>
  <c r="G12" i="2"/>
  <c r="G24" i="2"/>
  <c r="D34" i="2"/>
  <c r="D36" i="2"/>
  <c r="D38" i="2"/>
  <c r="G3" i="4"/>
  <c r="G17" i="2"/>
  <c r="G29" i="2"/>
  <c r="E34" i="2"/>
  <c r="E36" i="2"/>
  <c r="E38" i="2"/>
  <c r="G19" i="2"/>
  <c r="C34" i="2"/>
  <c r="G10" i="2"/>
  <c r="G22" i="2"/>
  <c r="F34" i="2"/>
  <c r="F36" i="2"/>
  <c r="F38" i="2"/>
  <c r="G15" i="2"/>
  <c r="J31" i="4" l="1"/>
  <c r="M28" i="4"/>
  <c r="J27" i="4"/>
  <c r="M24" i="4"/>
  <c r="J23" i="4"/>
  <c r="M20" i="4"/>
  <c r="J19" i="4"/>
  <c r="M16" i="4"/>
  <c r="J15" i="4"/>
  <c r="M12" i="4"/>
  <c r="J11" i="4"/>
  <c r="H10" i="4"/>
  <c r="I20" i="4"/>
  <c r="C20" i="2" s="1"/>
  <c r="I12" i="4"/>
  <c r="C12" i="2" s="1"/>
  <c r="K17" i="4"/>
  <c r="J29" i="4"/>
  <c r="J21" i="4"/>
  <c r="I31" i="4"/>
  <c r="C31" i="2" s="1"/>
  <c r="F30" i="4"/>
  <c r="L28" i="4"/>
  <c r="I27" i="4"/>
  <c r="C27" i="2" s="1"/>
  <c r="F26" i="4"/>
  <c r="L24" i="4"/>
  <c r="I23" i="4"/>
  <c r="C23" i="2" s="1"/>
  <c r="F22" i="4"/>
  <c r="L20" i="4"/>
  <c r="I19" i="4"/>
  <c r="C19" i="2" s="1"/>
  <c r="F18" i="4"/>
  <c r="L16" i="4"/>
  <c r="I15" i="4"/>
  <c r="C15" i="2" s="1"/>
  <c r="F14" i="4"/>
  <c r="L12" i="4"/>
  <c r="I11" i="4"/>
  <c r="C11" i="2" s="1"/>
  <c r="N8" i="4"/>
  <c r="J28" i="4"/>
  <c r="M25" i="4"/>
  <c r="M21" i="4"/>
  <c r="J16" i="4"/>
  <c r="J12" i="4"/>
  <c r="L8" i="4"/>
  <c r="K29" i="4"/>
  <c r="H28" i="4"/>
  <c r="K25" i="4"/>
  <c r="N22" i="4"/>
  <c r="H16" i="4"/>
  <c r="M30" i="4"/>
  <c r="J25" i="4"/>
  <c r="M22" i="4"/>
  <c r="M18" i="4"/>
  <c r="M14" i="4"/>
  <c r="I8" i="4"/>
  <c r="C8" i="2" s="1"/>
  <c r="H31" i="4"/>
  <c r="N29" i="4"/>
  <c r="K28" i="4"/>
  <c r="H27" i="4"/>
  <c r="N25" i="4"/>
  <c r="K24" i="4"/>
  <c r="H23" i="4"/>
  <c r="N21" i="4"/>
  <c r="K20" i="4"/>
  <c r="H19" i="4"/>
  <c r="N17" i="4"/>
  <c r="K16" i="4"/>
  <c r="H15" i="4"/>
  <c r="N13" i="4"/>
  <c r="K12" i="4"/>
  <c r="H11" i="4"/>
  <c r="F10" i="4"/>
  <c r="M8" i="4"/>
  <c r="L25" i="4"/>
  <c r="L13" i="4"/>
  <c r="M29" i="4"/>
  <c r="J24" i="4"/>
  <c r="J20" i="4"/>
  <c r="M17" i="4"/>
  <c r="M13" i="4"/>
  <c r="N9" i="4"/>
  <c r="F11" i="4"/>
  <c r="N18" i="4"/>
  <c r="N10" i="4"/>
  <c r="N26" i="4"/>
  <c r="H20" i="4"/>
  <c r="N14" i="4"/>
  <c r="L9" i="4"/>
  <c r="M26" i="4"/>
  <c r="J17" i="4"/>
  <c r="K9" i="4"/>
  <c r="L30" i="4"/>
  <c r="I29" i="4"/>
  <c r="C29" i="2" s="1"/>
  <c r="F28" i="4"/>
  <c r="L26" i="4"/>
  <c r="I25" i="4"/>
  <c r="C25" i="2" s="1"/>
  <c r="F24" i="4"/>
  <c r="L22" i="4"/>
  <c r="I21" i="4"/>
  <c r="C21" i="2" s="1"/>
  <c r="F20" i="4"/>
  <c r="L18" i="4"/>
  <c r="I17" i="4"/>
  <c r="C17" i="2" s="1"/>
  <c r="F16" i="4"/>
  <c r="L14" i="4"/>
  <c r="I13" i="4"/>
  <c r="C13" i="2" s="1"/>
  <c r="F12" i="4"/>
  <c r="M10" i="4"/>
  <c r="J9" i="4"/>
  <c r="H8" i="4"/>
  <c r="J13" i="4"/>
  <c r="N31" i="4"/>
  <c r="K30" i="4"/>
  <c r="H29" i="4"/>
  <c r="N27" i="4"/>
  <c r="K26" i="4"/>
  <c r="H25" i="4"/>
  <c r="N23" i="4"/>
  <c r="K22" i="4"/>
  <c r="H21" i="4"/>
  <c r="N19" i="4"/>
  <c r="K18" i="4"/>
  <c r="H17" i="4"/>
  <c r="N15" i="4"/>
  <c r="K14" i="4"/>
  <c r="H13" i="4"/>
  <c r="N11" i="4"/>
  <c r="L10" i="4"/>
  <c r="I9" i="4"/>
  <c r="C9" i="2" s="1"/>
  <c r="N28" i="4"/>
  <c r="N24" i="4"/>
  <c r="H22" i="4"/>
  <c r="H18" i="4"/>
  <c r="H14" i="4"/>
  <c r="I10" i="4"/>
  <c r="C10" i="2" s="1"/>
  <c r="F23" i="4"/>
  <c r="M9" i="4"/>
  <c r="M31" i="4"/>
  <c r="J30" i="4"/>
  <c r="M27" i="4"/>
  <c r="J26" i="4"/>
  <c r="M23" i="4"/>
  <c r="J22" i="4"/>
  <c r="M19" i="4"/>
  <c r="J18" i="4"/>
  <c r="M15" i="4"/>
  <c r="J14" i="4"/>
  <c r="M11" i="4"/>
  <c r="K10" i="4"/>
  <c r="H9" i="4"/>
  <c r="F8" i="4"/>
  <c r="G8" i="4" s="1"/>
  <c r="H30" i="4"/>
  <c r="H26" i="4"/>
  <c r="N20" i="4"/>
  <c r="K15" i="4"/>
  <c r="K11" i="4"/>
  <c r="F31" i="4"/>
  <c r="G31" i="4" s="1"/>
  <c r="I24" i="4"/>
  <c r="C24" i="2" s="1"/>
  <c r="F19" i="4"/>
  <c r="G19" i="4" s="1"/>
  <c r="I16" i="4"/>
  <c r="C16" i="2" s="1"/>
  <c r="K8" i="4"/>
  <c r="K21" i="4"/>
  <c r="H12" i="4"/>
  <c r="G28" i="4"/>
  <c r="G16" i="4"/>
  <c r="L31" i="4"/>
  <c r="I30" i="4"/>
  <c r="C30" i="2" s="1"/>
  <c r="F29" i="4"/>
  <c r="G29" i="4" s="1"/>
  <c r="L27" i="4"/>
  <c r="I26" i="4"/>
  <c r="C26" i="2" s="1"/>
  <c r="F25" i="4"/>
  <c r="G25" i="4" s="1"/>
  <c r="L23" i="4"/>
  <c r="I22" i="4"/>
  <c r="C22" i="2" s="1"/>
  <c r="F21" i="4"/>
  <c r="L19" i="4"/>
  <c r="I18" i="4"/>
  <c r="C18" i="2" s="1"/>
  <c r="F17" i="4"/>
  <c r="L15" i="4"/>
  <c r="I14" i="4"/>
  <c r="C14" i="2" s="1"/>
  <c r="F13" i="4"/>
  <c r="G13" i="4" s="1"/>
  <c r="L11" i="4"/>
  <c r="J10" i="4"/>
  <c r="K31" i="4"/>
  <c r="K27" i="4"/>
  <c r="K23" i="4"/>
  <c r="K19" i="4"/>
  <c r="N16" i="4"/>
  <c r="N12" i="4"/>
  <c r="F9" i="4"/>
  <c r="G9" i="4" s="1"/>
  <c r="L29" i="4"/>
  <c r="I28" i="4"/>
  <c r="C28" i="2" s="1"/>
  <c r="F27" i="4"/>
  <c r="G27" i="4" s="1"/>
  <c r="L21" i="4"/>
  <c r="L17" i="4"/>
  <c r="F15" i="4"/>
  <c r="G15" i="4" s="1"/>
  <c r="N30" i="4"/>
  <c r="N36" i="4" s="1"/>
  <c r="H24" i="4"/>
  <c r="H35" i="4" s="1"/>
  <c r="K13" i="4"/>
  <c r="J8" i="4"/>
  <c r="G17" i="4" l="1"/>
  <c r="G11" i="4"/>
  <c r="H36" i="4"/>
  <c r="G21" i="4"/>
  <c r="M35" i="4"/>
  <c r="M36" i="4"/>
  <c r="F36" i="4"/>
  <c r="L35" i="4"/>
  <c r="L36" i="4"/>
  <c r="J36" i="4"/>
  <c r="N35" i="4"/>
  <c r="K36" i="4"/>
  <c r="I36" i="4"/>
  <c r="I35" i="4"/>
  <c r="G20" i="4"/>
  <c r="N37" i="4"/>
  <c r="G26" i="4"/>
  <c r="H37" i="4"/>
  <c r="G24" i="4"/>
  <c r="M37" i="4"/>
  <c r="K35" i="4"/>
  <c r="G10" i="4"/>
  <c r="J34" i="4"/>
  <c r="G14" i="4"/>
  <c r="G30" i="4"/>
  <c r="G12" i="4"/>
  <c r="L37" i="4"/>
  <c r="G18" i="4"/>
  <c r="L34" i="4"/>
  <c r="I34" i="4"/>
  <c r="N34" i="4"/>
  <c r="K34" i="4"/>
  <c r="J35" i="4"/>
  <c r="G22" i="4"/>
  <c r="F37" i="4"/>
  <c r="G23" i="4"/>
  <c r="H34" i="4"/>
  <c r="F35" i="4"/>
  <c r="O35" i="4" s="1"/>
  <c r="K37" i="4"/>
  <c r="M34" i="4"/>
  <c r="F34" i="4"/>
  <c r="I37" i="4"/>
  <c r="J37" i="4"/>
  <c r="O36" i="4" l="1"/>
  <c r="G36" i="4"/>
  <c r="G35" i="4"/>
  <c r="G37" i="4"/>
  <c r="O37" i="4"/>
  <c r="O34" i="4"/>
  <c r="G34" i="4"/>
</calcChain>
</file>

<file path=xl/sharedStrings.xml><?xml version="1.0" encoding="utf-8"?>
<sst xmlns="http://schemas.openxmlformats.org/spreadsheetml/2006/main" count="4185" uniqueCount="256">
  <si>
    <t>Aggregate Impact</t>
  </si>
  <si>
    <t>Hour Ending</t>
  </si>
  <si>
    <t>Daily</t>
  </si>
  <si>
    <t>Utility:</t>
  </si>
  <si>
    <t>Type of Results:</t>
  </si>
  <si>
    <t>PCTILE10_hr1</t>
  </si>
  <si>
    <t>PCTILE10_hr2</t>
  </si>
  <si>
    <t>PCTILE10_hr3</t>
  </si>
  <si>
    <t>PCTILE10_hr4</t>
  </si>
  <si>
    <t>PCTILE10_hr5</t>
  </si>
  <si>
    <t>PCTILE10_hr6</t>
  </si>
  <si>
    <t>PCTILE10_hr7</t>
  </si>
  <si>
    <t>PCTILE10_hr8</t>
  </si>
  <si>
    <t>PCTILE10_hr9</t>
  </si>
  <si>
    <t>PCTILE10_hr10</t>
  </si>
  <si>
    <t>PCTILE10_hr11</t>
  </si>
  <si>
    <t>PCTILE10_hr12</t>
  </si>
  <si>
    <t>PCTILE10_hr13</t>
  </si>
  <si>
    <t>PCTILE10_hr14</t>
  </si>
  <si>
    <t>PCTILE10_hr15</t>
  </si>
  <si>
    <t>PCTILE10_hr16</t>
  </si>
  <si>
    <t>PCTILE10_hr17</t>
  </si>
  <si>
    <t>PCTILE10_hr18</t>
  </si>
  <si>
    <t>PCTILE10_hr19</t>
  </si>
  <si>
    <t>PCTILE10_hr20</t>
  </si>
  <si>
    <t>PCTILE10_hr21</t>
  </si>
  <si>
    <t>PCTILE10_hr22</t>
  </si>
  <si>
    <t>PCTILE10_hr23</t>
  </si>
  <si>
    <t>PCTILE10_hr24</t>
  </si>
  <si>
    <t>PCTILE30_hr1</t>
  </si>
  <si>
    <t>PCTILE30_hr2</t>
  </si>
  <si>
    <t>PCTILE30_hr3</t>
  </si>
  <si>
    <t>PCTILE30_hr4</t>
  </si>
  <si>
    <t>PCTILE30_hr5</t>
  </si>
  <si>
    <t>PCTILE30_hr6</t>
  </si>
  <si>
    <t>PCTILE30_hr7</t>
  </si>
  <si>
    <t>PCTILE30_hr8</t>
  </si>
  <si>
    <t>PCTILE30_hr9</t>
  </si>
  <si>
    <t>PCTILE30_hr10</t>
  </si>
  <si>
    <t>PCTILE30_hr11</t>
  </si>
  <si>
    <t>PCTILE30_hr12</t>
  </si>
  <si>
    <t>PCTILE30_hr13</t>
  </si>
  <si>
    <t>PCTILE30_hr14</t>
  </si>
  <si>
    <t>PCTILE30_hr15</t>
  </si>
  <si>
    <t>PCTILE30_hr16</t>
  </si>
  <si>
    <t>PCTILE30_hr17</t>
  </si>
  <si>
    <t>PCTILE30_hr18</t>
  </si>
  <si>
    <t>PCTILE30_hr19</t>
  </si>
  <si>
    <t>PCTILE30_hr20</t>
  </si>
  <si>
    <t>PCTILE30_hr21</t>
  </si>
  <si>
    <t>PCTILE30_hr22</t>
  </si>
  <si>
    <t>PCTILE30_hr23</t>
  </si>
  <si>
    <t>PCTILE30_hr24</t>
  </si>
  <si>
    <t>PCTILE50_hr1</t>
  </si>
  <si>
    <t>PCTILE50_hr2</t>
  </si>
  <si>
    <t>PCTILE50_hr3</t>
  </si>
  <si>
    <t>PCTILE50_hr4</t>
  </si>
  <si>
    <t>PCTILE50_hr5</t>
  </si>
  <si>
    <t>PCTILE50_hr6</t>
  </si>
  <si>
    <t>PCTILE50_hr7</t>
  </si>
  <si>
    <t>PCTILE50_hr8</t>
  </si>
  <si>
    <t>PCTILE50_hr9</t>
  </si>
  <si>
    <t>PCTILE50_hr10</t>
  </si>
  <si>
    <t>PCTILE50_hr11</t>
  </si>
  <si>
    <t>PCTILE50_hr12</t>
  </si>
  <si>
    <t>PCTILE50_hr13</t>
  </si>
  <si>
    <t>PCTILE50_hr14</t>
  </si>
  <si>
    <t>PCTILE50_hr15</t>
  </si>
  <si>
    <t>PCTILE50_hr16</t>
  </si>
  <si>
    <t>PCTILE50_hr17</t>
  </si>
  <si>
    <t>PCTILE50_hr18</t>
  </si>
  <si>
    <t>PCTILE50_hr19</t>
  </si>
  <si>
    <t>PCTILE50_hr20</t>
  </si>
  <si>
    <t>PCTILE50_hr21</t>
  </si>
  <si>
    <t>PCTILE50_hr22</t>
  </si>
  <si>
    <t>PCTILE50_hr23</t>
  </si>
  <si>
    <t>PCTILE50_hr24</t>
  </si>
  <si>
    <t>PCTILE70_hr1</t>
  </si>
  <si>
    <t>PCTILE70_hr2</t>
  </si>
  <si>
    <t>PCTILE70_hr3</t>
  </si>
  <si>
    <t>PCTILE70_hr4</t>
  </si>
  <si>
    <t>PCTILE70_hr5</t>
  </si>
  <si>
    <t>PCTILE70_hr6</t>
  </si>
  <si>
    <t>PCTILE70_hr7</t>
  </si>
  <si>
    <t>PCTILE70_hr8</t>
  </si>
  <si>
    <t>PCTILE70_hr9</t>
  </si>
  <si>
    <t>PCTILE70_hr10</t>
  </si>
  <si>
    <t>PCTILE70_hr11</t>
  </si>
  <si>
    <t>PCTILE70_hr12</t>
  </si>
  <si>
    <t>PCTILE70_hr13</t>
  </si>
  <si>
    <t>PCTILE70_hr14</t>
  </si>
  <si>
    <t>PCTILE70_hr15</t>
  </si>
  <si>
    <t>PCTILE70_hr16</t>
  </si>
  <si>
    <t>PCTILE70_hr17</t>
  </si>
  <si>
    <t>PCTILE70_hr18</t>
  </si>
  <si>
    <t>PCTILE70_hr19</t>
  </si>
  <si>
    <t>PCTILE70_hr20</t>
  </si>
  <si>
    <t>PCTILE70_hr21</t>
  </si>
  <si>
    <t>PCTILE70_hr22</t>
  </si>
  <si>
    <t>PCTILE70_hr23</t>
  </si>
  <si>
    <t>PCTILE70_hr24</t>
  </si>
  <si>
    <t>PCTILE90_hr1</t>
  </si>
  <si>
    <t>PCTILE90_hr2</t>
  </si>
  <si>
    <t>PCTILE90_hr3</t>
  </si>
  <si>
    <t>PCTILE90_hr4</t>
  </si>
  <si>
    <t>PCTILE90_hr5</t>
  </si>
  <si>
    <t>PCTILE90_hr6</t>
  </si>
  <si>
    <t>PCTILE90_hr7</t>
  </si>
  <si>
    <t>PCTILE90_hr8</t>
  </si>
  <si>
    <t>PCTILE90_hr9</t>
  </si>
  <si>
    <t>PCTILE90_hr10</t>
  </si>
  <si>
    <t>PCTILE90_hr11</t>
  </si>
  <si>
    <t>PCTILE90_hr12</t>
  </si>
  <si>
    <t>PCTILE90_hr13</t>
  </si>
  <si>
    <t>PCTILE90_hr14</t>
  </si>
  <si>
    <t>PCTILE90_hr15</t>
  </si>
  <si>
    <t>PCTILE90_hr16</t>
  </si>
  <si>
    <t>PCTILE90_hr17</t>
  </si>
  <si>
    <t>PCTILE90_hr18</t>
  </si>
  <si>
    <t>PCTILE90_hr19</t>
  </si>
  <si>
    <t>PCTILE90_hr20</t>
  </si>
  <si>
    <t>PCTILE90_hr21</t>
  </si>
  <si>
    <t>PCTILE90_hr22</t>
  </si>
  <si>
    <t>PCTILE90_hr23</t>
  </si>
  <si>
    <t>PCTILE90_hr24</t>
  </si>
  <si>
    <t>temp_hr1</t>
  </si>
  <si>
    <t>temp_hr2</t>
  </si>
  <si>
    <t>temp_hr3</t>
  </si>
  <si>
    <t>temp_hr4</t>
  </si>
  <si>
    <t>temp_hr5</t>
  </si>
  <si>
    <t>temp_hr6</t>
  </si>
  <si>
    <t>temp_hr7</t>
  </si>
  <si>
    <t>temp_hr8</t>
  </si>
  <si>
    <t>temp_hr9</t>
  </si>
  <si>
    <t>temp_hr10</t>
  </si>
  <si>
    <t>temp_hr11</t>
  </si>
  <si>
    <t>temp_hr12</t>
  </si>
  <si>
    <t>temp_hr13</t>
  </si>
  <si>
    <t>temp_hr14</t>
  </si>
  <si>
    <t>temp_hr15</t>
  </si>
  <si>
    <t>temp_hr16</t>
  </si>
  <si>
    <t>temp_hr17</t>
  </si>
  <si>
    <t>temp_hr18</t>
  </si>
  <si>
    <t>temp_hr19</t>
  </si>
  <si>
    <t>temp_hr20</t>
  </si>
  <si>
    <t>temp_hr21</t>
  </si>
  <si>
    <t>temp_hr22</t>
  </si>
  <si>
    <t>temp_hr23</t>
  </si>
  <si>
    <t>temp_hr24</t>
  </si>
  <si>
    <r>
      <t>Weighted Average Temperature (</t>
    </r>
    <r>
      <rPr>
        <b/>
        <vertAlign val="superscript"/>
        <sz val="11"/>
        <color indexed="9"/>
        <rFont val="Arial Narrow"/>
        <family val="2"/>
      </rPr>
      <t>o</t>
    </r>
    <r>
      <rPr>
        <b/>
        <sz val="11"/>
        <color indexed="9"/>
        <rFont val="Arial Narrow"/>
        <family val="2"/>
      </rPr>
      <t>F)</t>
    </r>
  </si>
  <si>
    <t>Ref_hr1</t>
  </si>
  <si>
    <t>Ref_hr2</t>
  </si>
  <si>
    <t>Ref_hr3</t>
  </si>
  <si>
    <t>Ref_hr4</t>
  </si>
  <si>
    <t>Ref_hr5</t>
  </si>
  <si>
    <t>Ref_hr6</t>
  </si>
  <si>
    <t>Ref_hr7</t>
  </si>
  <si>
    <t>Ref_hr8</t>
  </si>
  <si>
    <t>Ref_hr9</t>
  </si>
  <si>
    <t>Ref_hr10</t>
  </si>
  <si>
    <t>Ref_hr11</t>
  </si>
  <si>
    <t>Ref_hr12</t>
  </si>
  <si>
    <t>Ref_hr13</t>
  </si>
  <si>
    <t>Ref_hr14</t>
  </si>
  <si>
    <t>Ref_hr15</t>
  </si>
  <si>
    <t>Ref_hr16</t>
  </si>
  <si>
    <t>Ref_hr17</t>
  </si>
  <si>
    <t>Ref_hr18</t>
  </si>
  <si>
    <t>Ref_hr19</t>
  </si>
  <si>
    <t>Ref_hr20</t>
  </si>
  <si>
    <t>Ref_hr21</t>
  </si>
  <si>
    <t>Ref_hr22</t>
  </si>
  <si>
    <t>Ref_hr23</t>
  </si>
  <si>
    <t>Ref_hr24</t>
  </si>
  <si>
    <t>Pacific Gas &amp; Electric</t>
  </si>
  <si>
    <r>
      <t>Cooling
Degree
Hours
(Base 75</t>
    </r>
    <r>
      <rPr>
        <b/>
        <vertAlign val="superscript"/>
        <sz val="11"/>
        <color indexed="9"/>
        <rFont val="Arial Narrow"/>
        <family val="2"/>
      </rPr>
      <t xml:space="preserve">o </t>
    </r>
    <r>
      <rPr>
        <b/>
        <sz val="11"/>
        <color indexed="9"/>
        <rFont val="Arial Narrow"/>
        <family val="2"/>
      </rPr>
      <t>F)</t>
    </r>
  </si>
  <si>
    <t>cdh calcs</t>
  </si>
  <si>
    <t>Results Type</t>
  </si>
  <si>
    <t>By Period:</t>
  </si>
  <si>
    <t xml:space="preserve"> Number of Accounts Enrolled:</t>
  </si>
  <si>
    <t>Average per Enrolled Customer</t>
  </si>
  <si>
    <t>stderr_evt_hr</t>
  </si>
  <si>
    <t>active results</t>
  </si>
  <si>
    <t>enrolled</t>
  </si>
  <si>
    <t>March</t>
  </si>
  <si>
    <t>April</t>
  </si>
  <si>
    <t>May</t>
  </si>
  <si>
    <t>June</t>
  </si>
  <si>
    <t>July</t>
  </si>
  <si>
    <t>August</t>
  </si>
  <si>
    <t>September</t>
  </si>
  <si>
    <t>Month:</t>
  </si>
  <si>
    <t>Daytype:</t>
  </si>
  <si>
    <t>Month</t>
  </si>
  <si>
    <t>Daytype</t>
  </si>
  <si>
    <t>peakday</t>
  </si>
  <si>
    <t>month</t>
  </si>
  <si>
    <t>Winter</t>
  </si>
  <si>
    <t>Summer</t>
  </si>
  <si>
    <t>Off-Peak</t>
  </si>
  <si>
    <t>Peak</t>
  </si>
  <si>
    <t>Current</t>
  </si>
  <si>
    <t>hour</t>
  </si>
  <si>
    <t>Utility</t>
  </si>
  <si>
    <t>Program</t>
  </si>
  <si>
    <t>ResultType</t>
  </si>
  <si>
    <t>10th %ile</t>
  </si>
  <si>
    <t>30th %ile</t>
  </si>
  <si>
    <t>50th %ile</t>
  </si>
  <si>
    <t>70th %ile</t>
  </si>
  <si>
    <t>90th %ile</t>
  </si>
  <si>
    <t>Average %</t>
  </si>
  <si>
    <t>Load Impact</t>
  </si>
  <si>
    <t>pass</t>
  </si>
  <si>
    <t>Pass</t>
  </si>
  <si>
    <t>January</t>
  </si>
  <si>
    <t>February</t>
  </si>
  <si>
    <t>October</t>
  </si>
  <si>
    <t>November</t>
  </si>
  <si>
    <t>December</t>
  </si>
  <si>
    <t>Spring</t>
  </si>
  <si>
    <t>Super Off-Peak</t>
  </si>
  <si>
    <t>to rate</t>
  </si>
  <si>
    <t>Partial-Peak</t>
  </si>
  <si>
    <t>Average Weekday</t>
  </si>
  <si>
    <t>lca</t>
  </si>
  <si>
    <t>Greater Bay Area</t>
  </si>
  <si>
    <t>Greater Fresno</t>
  </si>
  <si>
    <t>Humboldt</t>
  </si>
  <si>
    <t>Kern</t>
  </si>
  <si>
    <t>Northern Coast</t>
  </si>
  <si>
    <t>Other</t>
  </si>
  <si>
    <t>Sierra</t>
  </si>
  <si>
    <t>Stockton</t>
  </si>
  <si>
    <t>LCA</t>
  </si>
  <si>
    <t>Local Capacity Area:</t>
  </si>
  <si>
    <t>sa_size_cls_desc</t>
  </si>
  <si>
    <t>largest</t>
  </si>
  <si>
    <t>All</t>
  </si>
  <si>
    <t>(0) UNDER 20KW</t>
  </si>
  <si>
    <t>(1) 20KW TO 199.99 KW</t>
  </si>
  <si>
    <t>(2) 200KW OR GREATER</t>
  </si>
  <si>
    <t>Size Group:</t>
  </si>
  <si>
    <t>num_in_model</t>
  </si>
  <si>
    <t>Average Weekend</t>
  </si>
  <si>
    <t>tot_kwh</t>
  </si>
  <si>
    <t>Summer TOU periods</t>
  </si>
  <si>
    <t>A10TOU to B10 NEM</t>
  </si>
  <si>
    <t>A1TOU to B1 NEM</t>
  </si>
  <si>
    <t>A6 to B6 NEM</t>
  </si>
  <si>
    <t>AG4A to AGA1 NEM</t>
  </si>
  <si>
    <t>AG4B to AGB NEM</t>
  </si>
  <si>
    <t>E19 to B19 NEM</t>
  </si>
  <si>
    <t>TOU Rate Change:</t>
  </si>
  <si>
    <t>Public Version. Redactions in “2022 Load Impact Evaluation of Pacific Gas and Electric Company’s Non-Residential Time-of-Use Rates” and appendices.</t>
  </si>
  <si>
    <t>Confidential content removed and blacked out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</si>
</sst>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.0"/>
    <numFmt numFmtId="165" formatCode="[$-409]mmmm\ d\,\ yyyy;@"/>
    <numFmt numFmtId="166" formatCode="0.0%"/>
    <numFmt numFmtId="167" formatCode="0.0"/>
    <numFmt numFmtId="168" formatCode="0.000"/>
    <numFmt numFmtId="169" formatCode="#,##0.000"/>
  </numFmts>
  <fonts count="17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1"/>
      <color indexed="8"/>
      <name val="Calibri"/>
      <family val="2"/>
    </font>
    <font>
      <b/>
      <sz val="11"/>
      <name val="Arial"/>
      <family val="2"/>
    </font>
    <font>
      <b/>
      <sz val="11"/>
      <color indexed="9"/>
      <name val="Arial Narrow"/>
      <family val="2"/>
    </font>
    <font>
      <b/>
      <sz val="10"/>
      <color indexed="9"/>
      <name val="Franklin Gothic Demi Cond"/>
      <family val="2"/>
    </font>
    <font>
      <sz val="10"/>
      <color indexed="9"/>
      <name val="Arial"/>
      <family val="2"/>
    </font>
    <font>
      <b/>
      <sz val="10"/>
      <name val="Arial"/>
      <family val="2"/>
    </font>
    <font>
      <b/>
      <sz val="10"/>
      <name val="Arial Narrow"/>
      <family val="2"/>
    </font>
    <font>
      <sz val="11"/>
      <name val="Arial Narrow"/>
      <family val="2"/>
    </font>
    <font>
      <sz val="10"/>
      <name val="Arial Narrow"/>
      <family val="2"/>
    </font>
    <font>
      <sz val="11"/>
      <color indexed="9"/>
      <name val="Arial"/>
      <family val="2"/>
    </font>
    <font>
      <sz val="11"/>
      <name val="Arial"/>
      <family val="2"/>
    </font>
    <font>
      <sz val="10"/>
      <color indexed="9"/>
      <name val="Franklin Gothic Demi Cond"/>
      <family val="2"/>
    </font>
    <font>
      <b/>
      <vertAlign val="superscript"/>
      <sz val="11"/>
      <color indexed="9"/>
      <name val="Arial Narrow"/>
      <family val="2"/>
    </font>
    <font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rgb="FF24418E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9"/>
      </left>
      <right style="medium">
        <color indexed="9"/>
      </right>
      <top style="medium">
        <color indexed="9"/>
      </top>
      <bottom/>
      <diagonal/>
    </border>
    <border>
      <left style="medium">
        <color indexed="9"/>
      </left>
      <right style="medium">
        <color indexed="56"/>
      </right>
      <top style="medium">
        <color indexed="9"/>
      </top>
      <bottom/>
      <diagonal/>
    </border>
    <border>
      <left style="medium">
        <color indexed="56"/>
      </left>
      <right style="medium">
        <color indexed="9"/>
      </right>
      <top/>
      <bottom/>
      <diagonal/>
    </border>
    <border>
      <left style="medium">
        <color indexed="9"/>
      </left>
      <right style="medium">
        <color indexed="9"/>
      </right>
      <top/>
      <bottom style="medium">
        <color indexed="9"/>
      </bottom>
      <diagonal/>
    </border>
    <border>
      <left style="medium">
        <color indexed="56"/>
      </left>
      <right/>
      <top/>
      <bottom style="medium">
        <color indexed="56"/>
      </bottom>
      <diagonal/>
    </border>
    <border>
      <left style="medium">
        <color indexed="56"/>
      </left>
      <right style="thin">
        <color indexed="56"/>
      </right>
      <top/>
      <bottom style="medium">
        <color indexed="56"/>
      </bottom>
      <diagonal/>
    </border>
    <border>
      <left style="thin">
        <color indexed="56"/>
      </left>
      <right style="thin">
        <color indexed="56"/>
      </right>
      <top/>
      <bottom style="medium">
        <color indexed="56"/>
      </bottom>
      <diagonal/>
    </border>
    <border>
      <left style="medium">
        <color indexed="9"/>
      </left>
      <right/>
      <top style="medium">
        <color indexed="56"/>
      </top>
      <bottom/>
      <diagonal/>
    </border>
    <border>
      <left/>
      <right/>
      <top style="medium">
        <color indexed="56"/>
      </top>
      <bottom/>
      <diagonal/>
    </border>
    <border>
      <left/>
      <right style="medium">
        <color indexed="56"/>
      </right>
      <top style="medium">
        <color indexed="56"/>
      </top>
      <bottom/>
      <diagonal/>
    </border>
    <border>
      <left style="medium">
        <color indexed="9"/>
      </left>
      <right/>
      <top/>
      <bottom style="medium">
        <color indexed="9"/>
      </bottom>
      <diagonal/>
    </border>
    <border>
      <left/>
      <right/>
      <top/>
      <bottom style="medium">
        <color indexed="9"/>
      </bottom>
      <diagonal/>
    </border>
    <border>
      <left/>
      <right style="medium">
        <color indexed="56"/>
      </right>
      <top/>
      <bottom style="medium">
        <color indexed="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56"/>
      </left>
      <right style="medium">
        <color indexed="56"/>
      </right>
      <top/>
      <bottom style="medium">
        <color indexed="56"/>
      </bottom>
      <diagonal/>
    </border>
    <border>
      <left style="thin">
        <color indexed="56"/>
      </left>
      <right style="medium">
        <color indexed="56"/>
      </right>
      <top style="medium">
        <color indexed="56"/>
      </top>
      <bottom style="medium">
        <color indexed="56"/>
      </bottom>
      <diagonal/>
    </border>
    <border>
      <left style="medium">
        <color indexed="9"/>
      </left>
      <right/>
      <top/>
      <bottom/>
      <diagonal/>
    </border>
    <border>
      <left style="medium">
        <color indexed="9"/>
      </left>
      <right style="medium">
        <color theme="0"/>
      </right>
      <top style="thin">
        <color indexed="56"/>
      </top>
      <bottom style="medium">
        <color indexed="9"/>
      </bottom>
      <diagonal/>
    </border>
    <border>
      <left style="medium">
        <color indexed="56"/>
      </left>
      <right/>
      <top style="thin">
        <color indexed="64"/>
      </top>
      <bottom style="thin">
        <color indexed="64"/>
      </bottom>
      <diagonal/>
    </border>
    <border>
      <left style="medium">
        <color indexed="56"/>
      </left>
      <right style="thin">
        <color indexed="56"/>
      </right>
      <top style="thin">
        <color indexed="56"/>
      </top>
      <bottom style="thin">
        <color indexed="56"/>
      </bottom>
      <diagonal/>
    </border>
    <border>
      <left style="medium">
        <color indexed="56"/>
      </left>
      <right style="medium">
        <color indexed="56"/>
      </right>
      <top style="thin">
        <color theme="0"/>
      </top>
      <bottom style="thin">
        <color indexed="56"/>
      </bottom>
      <diagonal/>
    </border>
    <border>
      <left style="medium">
        <color indexed="56"/>
      </left>
      <right style="thin">
        <color indexed="56"/>
      </right>
      <top style="thin">
        <color indexed="56"/>
      </top>
      <bottom/>
      <diagonal/>
    </border>
    <border>
      <left style="medium">
        <color indexed="56"/>
      </left>
      <right/>
      <top style="medium">
        <color indexed="56"/>
      </top>
      <bottom style="medium">
        <color indexed="9"/>
      </bottom>
      <diagonal/>
    </border>
    <border>
      <left style="medium">
        <color indexed="56"/>
      </left>
      <right/>
      <top/>
      <bottom/>
      <diagonal/>
    </border>
    <border>
      <left style="medium">
        <color indexed="56"/>
      </left>
      <right/>
      <top style="medium">
        <color indexed="9"/>
      </top>
      <bottom/>
      <diagonal/>
    </border>
    <border>
      <left style="thin">
        <color theme="0"/>
      </left>
      <right style="thin">
        <color theme="0"/>
      </right>
      <top style="medium">
        <color indexed="56"/>
      </top>
      <bottom style="medium">
        <color indexed="9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medium">
        <color indexed="9"/>
      </top>
      <bottom style="thin">
        <color indexed="56"/>
      </bottom>
      <diagonal/>
    </border>
    <border>
      <left style="thin">
        <color theme="0"/>
      </left>
      <right/>
      <top style="medium">
        <color indexed="56"/>
      </top>
      <bottom style="medium">
        <color indexed="9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medium">
        <color indexed="9"/>
      </top>
      <bottom style="thin">
        <color indexed="56"/>
      </bottom>
      <diagonal/>
    </border>
    <border>
      <left/>
      <right style="medium">
        <color indexed="9"/>
      </right>
      <top style="medium">
        <color indexed="56"/>
      </top>
      <bottom style="medium">
        <color indexed="9"/>
      </bottom>
      <diagonal/>
    </border>
    <border>
      <left/>
      <right style="medium">
        <color indexed="9"/>
      </right>
      <top/>
      <bottom/>
      <diagonal/>
    </border>
    <border>
      <left/>
      <right style="medium">
        <color indexed="9"/>
      </right>
      <top style="medium">
        <color indexed="9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6">
    <xf numFmtId="0" fontId="0" fillId="0" borderId="0" xfId="0"/>
    <xf numFmtId="0" fontId="0" fillId="0" borderId="0" xfId="0" quotePrefix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right"/>
    </xf>
    <xf numFmtId="0" fontId="4" fillId="0" borderId="0" xfId="0" quotePrefix="1" applyFont="1" applyAlignment="1">
      <alignment horizontal="right"/>
    </xf>
    <xf numFmtId="0" fontId="0" fillId="0" borderId="0" xfId="0" applyAlignment="1">
      <alignment horizontal="left"/>
    </xf>
    <xf numFmtId="0" fontId="9" fillId="0" borderId="1" xfId="0" applyFont="1" applyBorder="1" applyAlignment="1">
      <alignment horizontal="center" vertical="center" wrapText="1"/>
    </xf>
    <xf numFmtId="49" fontId="9" fillId="0" borderId="0" xfId="0" applyNumberFormat="1" applyFont="1" applyAlignment="1">
      <alignment horizontal="left" wrapText="1"/>
    </xf>
    <xf numFmtId="0" fontId="8" fillId="0" borderId="0" xfId="0" applyFont="1"/>
    <xf numFmtId="0" fontId="11" fillId="0" borderId="0" xfId="0" applyFont="1" applyAlignment="1">
      <alignment horizontal="left"/>
    </xf>
    <xf numFmtId="165" fontId="9" fillId="0" borderId="1" xfId="0" applyNumberFormat="1" applyFont="1" applyBorder="1" applyAlignment="1">
      <alignment horizontal="center" vertical="center"/>
    </xf>
    <xf numFmtId="0" fontId="9" fillId="0" borderId="0" xfId="0" applyFont="1" applyAlignment="1">
      <alignment horizontal="left"/>
    </xf>
    <xf numFmtId="49" fontId="9" fillId="0" borderId="0" xfId="0" applyNumberFormat="1" applyFont="1" applyAlignment="1">
      <alignment horizontal="left"/>
    </xf>
    <xf numFmtId="0" fontId="4" fillId="0" borderId="6" xfId="0" applyFont="1" applyBorder="1" applyAlignment="1">
      <alignment horizontal="center"/>
    </xf>
    <xf numFmtId="3" fontId="10" fillId="0" borderId="7" xfId="0" applyNumberFormat="1" applyFont="1" applyBorder="1" applyAlignment="1">
      <alignment horizontal="center"/>
    </xf>
    <xf numFmtId="3" fontId="10" fillId="0" borderId="8" xfId="0" applyNumberFormat="1" applyFont="1" applyBorder="1" applyAlignment="1">
      <alignment horizontal="center"/>
    </xf>
    <xf numFmtId="164" fontId="10" fillId="0" borderId="8" xfId="0" applyNumberFormat="1" applyFont="1" applyBorder="1" applyAlignment="1">
      <alignment horizontal="center"/>
    </xf>
    <xf numFmtId="3" fontId="0" fillId="0" borderId="0" xfId="0" applyNumberFormat="1"/>
    <xf numFmtId="0" fontId="14" fillId="2" borderId="0" xfId="0" applyFont="1" applyFill="1" applyAlignment="1">
      <alignment horizontal="left"/>
    </xf>
    <xf numFmtId="0" fontId="14" fillId="0" borderId="0" xfId="0" applyFont="1" applyAlignment="1">
      <alignment horizontal="left"/>
    </xf>
    <xf numFmtId="0" fontId="14" fillId="0" borderId="0" xfId="0" quotePrefix="1" applyFont="1" applyAlignment="1">
      <alignment horizontal="left"/>
    </xf>
    <xf numFmtId="2" fontId="9" fillId="0" borderId="15" xfId="0" applyNumberFormat="1" applyFont="1" applyBorder="1" applyAlignment="1">
      <alignment horizontal="center" vertical="center"/>
    </xf>
    <xf numFmtId="0" fontId="8" fillId="0" borderId="0" xfId="0" quotePrefix="1" applyFont="1" applyAlignment="1">
      <alignment horizontal="left" vertical="center"/>
    </xf>
    <xf numFmtId="3" fontId="0" fillId="0" borderId="16" xfId="0" applyNumberFormat="1" applyBorder="1" applyAlignment="1">
      <alignment horizontal="center" vertical="center"/>
    </xf>
    <xf numFmtId="164" fontId="0" fillId="0" borderId="0" xfId="0" applyNumberFormat="1"/>
    <xf numFmtId="0" fontId="1" fillId="0" borderId="0" xfId="0" applyFont="1"/>
    <xf numFmtId="0" fontId="1" fillId="0" borderId="0" xfId="0" quotePrefix="1" applyFont="1" applyAlignment="1">
      <alignment horizontal="left"/>
    </xf>
    <xf numFmtId="0" fontId="13" fillId="0" borderId="0" xfId="0" applyFont="1"/>
    <xf numFmtId="164" fontId="4" fillId="0" borderId="0" xfId="0" applyNumberFormat="1" applyFont="1" applyAlignment="1">
      <alignment horizontal="right" vertical="center"/>
    </xf>
    <xf numFmtId="166" fontId="4" fillId="0" borderId="0" xfId="1" applyNumberFormat="1" applyFont="1" applyBorder="1" applyAlignment="1">
      <alignment horizontal="right"/>
    </xf>
    <xf numFmtId="164" fontId="4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right"/>
    </xf>
    <xf numFmtId="167" fontId="0" fillId="0" borderId="0" xfId="0" applyNumberFormat="1"/>
    <xf numFmtId="0" fontId="8" fillId="0" borderId="0" xfId="0" applyFont="1" applyAlignment="1">
      <alignment horizontal="left" vertical="center"/>
    </xf>
    <xf numFmtId="0" fontId="4" fillId="0" borderId="0" xfId="0" applyFont="1"/>
    <xf numFmtId="0" fontId="4" fillId="0" borderId="0" xfId="0" quotePrefix="1" applyFont="1" applyAlignment="1">
      <alignment horizontal="left"/>
    </xf>
    <xf numFmtId="14" fontId="0" fillId="0" borderId="0" xfId="0" applyNumberFormat="1"/>
    <xf numFmtId="2" fontId="9" fillId="0" borderId="1" xfId="0" applyNumberFormat="1" applyFont="1" applyBorder="1" applyAlignment="1">
      <alignment horizontal="center" vertical="center"/>
    </xf>
    <xf numFmtId="164" fontId="4" fillId="0" borderId="0" xfId="0" applyNumberFormat="1" applyFont="1" applyAlignment="1">
      <alignment horizontal="right"/>
    </xf>
    <xf numFmtId="166" fontId="4" fillId="0" borderId="0" xfId="1" applyNumberFormat="1" applyFont="1" applyAlignment="1">
      <alignment horizontal="center"/>
    </xf>
    <xf numFmtId="2" fontId="0" fillId="0" borderId="0" xfId="0" applyNumberFormat="1"/>
    <xf numFmtId="168" fontId="0" fillId="0" borderId="0" xfId="0" applyNumberFormat="1"/>
    <xf numFmtId="0" fontId="0" fillId="0" borderId="0" xfId="0" applyAlignment="1">
      <alignment horizontal="right"/>
    </xf>
    <xf numFmtId="4" fontId="10" fillId="0" borderId="8" xfId="0" applyNumberFormat="1" applyFont="1" applyBorder="1" applyAlignment="1">
      <alignment horizontal="center"/>
    </xf>
    <xf numFmtId="4" fontId="10" fillId="0" borderId="18" xfId="0" applyNumberFormat="1" applyFont="1" applyBorder="1" applyAlignment="1">
      <alignment horizontal="center"/>
    </xf>
    <xf numFmtId="4" fontId="10" fillId="0" borderId="7" xfId="0" applyNumberFormat="1" applyFont="1" applyBorder="1" applyAlignment="1">
      <alignment horizontal="center"/>
    </xf>
    <xf numFmtId="169" fontId="0" fillId="0" borderId="0" xfId="1" applyNumberFormat="1" applyFont="1"/>
    <xf numFmtId="166" fontId="10" fillId="0" borderId="17" xfId="1" applyNumberFormat="1" applyFont="1" applyBorder="1" applyAlignment="1">
      <alignment horizontal="center"/>
    </xf>
    <xf numFmtId="0" fontId="4" fillId="0" borderId="21" xfId="0" applyFont="1" applyBorder="1" applyAlignment="1">
      <alignment horizontal="center" vertical="center"/>
    </xf>
    <xf numFmtId="164" fontId="10" fillId="0" borderId="22" xfId="0" applyNumberFormat="1" applyFont="1" applyBorder="1" applyAlignment="1">
      <alignment horizontal="center" vertical="center"/>
    </xf>
    <xf numFmtId="4" fontId="10" fillId="0" borderId="22" xfId="0" applyNumberFormat="1" applyFont="1" applyBorder="1" applyAlignment="1">
      <alignment horizontal="center" vertical="center"/>
    </xf>
    <xf numFmtId="0" fontId="16" fillId="0" borderId="0" xfId="0" applyFont="1" applyAlignment="1">
      <alignment horizontal="center"/>
    </xf>
    <xf numFmtId="1" fontId="0" fillId="0" borderId="0" xfId="0" applyNumberFormat="1"/>
    <xf numFmtId="3" fontId="9" fillId="0" borderId="1" xfId="0" applyNumberFormat="1" applyFont="1" applyBorder="1" applyAlignment="1">
      <alignment horizontal="center" vertical="center"/>
    </xf>
    <xf numFmtId="3" fontId="10" fillId="0" borderId="17" xfId="0" applyNumberFormat="1" applyFont="1" applyBorder="1" applyAlignment="1">
      <alignment horizontal="center"/>
    </xf>
    <xf numFmtId="0" fontId="6" fillId="3" borderId="9" xfId="0" applyFont="1" applyFill="1" applyBorder="1" applyAlignment="1">
      <alignment horizontal="centerContinuous"/>
    </xf>
    <xf numFmtId="0" fontId="7" fillId="3" borderId="10" xfId="0" applyFont="1" applyFill="1" applyBorder="1" applyAlignment="1">
      <alignment horizontal="centerContinuous"/>
    </xf>
    <xf numFmtId="0" fontId="7" fillId="3" borderId="11" xfId="0" applyFont="1" applyFill="1" applyBorder="1" applyAlignment="1">
      <alignment horizontal="centerContinuous"/>
    </xf>
    <xf numFmtId="0" fontId="5" fillId="3" borderId="12" xfId="0" applyFont="1" applyFill="1" applyBorder="1" applyAlignment="1">
      <alignment horizontal="centerContinuous"/>
    </xf>
    <xf numFmtId="0" fontId="5" fillId="3" borderId="13" xfId="0" applyFont="1" applyFill="1" applyBorder="1" applyAlignment="1">
      <alignment horizontal="centerContinuous"/>
    </xf>
    <xf numFmtId="0" fontId="5" fillId="3" borderId="14" xfId="0" applyFont="1" applyFill="1" applyBorder="1" applyAlignment="1">
      <alignment horizontal="centerContinuous"/>
    </xf>
    <xf numFmtId="0" fontId="5" fillId="3" borderId="2" xfId="0" applyFont="1" applyFill="1" applyBorder="1" applyAlignment="1">
      <alignment horizontal="center" wrapText="1"/>
    </xf>
    <xf numFmtId="0" fontId="5" fillId="3" borderId="3" xfId="0" applyFont="1" applyFill="1" applyBorder="1" applyAlignment="1">
      <alignment horizontal="center" wrapText="1"/>
    </xf>
    <xf numFmtId="0" fontId="12" fillId="3" borderId="4" xfId="0" applyFont="1" applyFill="1" applyBorder="1" applyAlignment="1">
      <alignment horizontal="center"/>
    </xf>
    <xf numFmtId="4" fontId="5" fillId="3" borderId="5" xfId="0" applyNumberFormat="1" applyFont="1" applyFill="1" applyBorder="1" applyAlignment="1">
      <alignment horizontal="centerContinuous"/>
    </xf>
    <xf numFmtId="0" fontId="5" fillId="3" borderId="20" xfId="0" applyFont="1" applyFill="1" applyBorder="1" applyAlignment="1">
      <alignment horizontal="centerContinuous"/>
    </xf>
    <xf numFmtId="0" fontId="5" fillId="3" borderId="0" xfId="0" applyFont="1" applyFill="1" applyAlignment="1">
      <alignment horizontal="center" wrapText="1"/>
    </xf>
    <xf numFmtId="0" fontId="5" fillId="3" borderId="4" xfId="0" applyFont="1" applyFill="1" applyBorder="1" applyAlignment="1">
      <alignment horizontal="center"/>
    </xf>
    <xf numFmtId="0" fontId="5" fillId="3" borderId="19" xfId="0" applyFont="1" applyFill="1" applyBorder="1" applyAlignment="1">
      <alignment horizontal="center" wrapText="1"/>
    </xf>
    <xf numFmtId="164" fontId="10" fillId="0" borderId="24" xfId="0" applyNumberFormat="1" applyFont="1" applyBorder="1" applyAlignment="1">
      <alignment horizontal="center" vertical="center"/>
    </xf>
    <xf numFmtId="164" fontId="10" fillId="0" borderId="23" xfId="0" applyNumberFormat="1" applyFont="1" applyBorder="1" applyAlignment="1">
      <alignment horizontal="center" vertical="center"/>
    </xf>
    <xf numFmtId="2" fontId="5" fillId="3" borderId="5" xfId="0" applyNumberFormat="1" applyFont="1" applyFill="1" applyBorder="1" applyAlignment="1">
      <alignment horizontal="center" wrapText="1"/>
    </xf>
    <xf numFmtId="2" fontId="5" fillId="3" borderId="2" xfId="0" applyNumberFormat="1" applyFont="1" applyFill="1" applyBorder="1" applyAlignment="1">
      <alignment horizontal="center" wrapText="1"/>
    </xf>
    <xf numFmtId="2" fontId="5" fillId="3" borderId="5" xfId="0" quotePrefix="1" applyNumberFormat="1" applyFont="1" applyFill="1" applyBorder="1" applyAlignment="1">
      <alignment horizontal="center" wrapText="1"/>
    </xf>
    <xf numFmtId="0" fontId="5" fillId="3" borderId="25" xfId="0" applyFont="1" applyFill="1" applyBorder="1" applyAlignment="1">
      <alignment horizontal="center" wrapText="1"/>
    </xf>
    <xf numFmtId="0" fontId="5" fillId="3" borderId="26" xfId="0" applyFont="1" applyFill="1" applyBorder="1" applyAlignment="1">
      <alignment horizontal="center" wrapText="1"/>
    </xf>
    <xf numFmtId="0" fontId="5" fillId="3" borderId="27" xfId="0" applyFont="1" applyFill="1" applyBorder="1" applyAlignment="1">
      <alignment horizontal="center" wrapText="1"/>
    </xf>
    <xf numFmtId="0" fontId="5" fillId="3" borderId="28" xfId="0" applyFont="1" applyFill="1" applyBorder="1" applyAlignment="1">
      <alignment horizontal="center" wrapText="1"/>
    </xf>
    <xf numFmtId="0" fontId="5" fillId="3" borderId="29" xfId="0" applyFont="1" applyFill="1" applyBorder="1" applyAlignment="1">
      <alignment horizontal="center" wrapText="1"/>
    </xf>
    <xf numFmtId="0" fontId="5" fillId="3" borderId="30" xfId="0" applyFont="1" applyFill="1" applyBorder="1" applyAlignment="1">
      <alignment horizontal="center" wrapText="1"/>
    </xf>
    <xf numFmtId="0" fontId="5" fillId="3" borderId="31" xfId="0" applyFont="1" applyFill="1" applyBorder="1" applyAlignment="1">
      <alignment horizontal="center" wrapText="1"/>
    </xf>
    <xf numFmtId="0" fontId="5" fillId="3" borderId="32" xfId="0" applyFont="1" applyFill="1" applyBorder="1" applyAlignment="1">
      <alignment horizontal="center" wrapText="1"/>
    </xf>
    <xf numFmtId="0" fontId="5" fillId="3" borderId="33" xfId="0" applyFont="1" applyFill="1" applyBorder="1" applyAlignment="1">
      <alignment horizontal="center" wrapText="1"/>
    </xf>
    <xf numFmtId="0" fontId="5" fillId="3" borderId="34" xfId="0" quotePrefix="1" applyFont="1" applyFill="1" applyBorder="1" applyAlignment="1">
      <alignment horizontal="center" wrapText="1"/>
    </xf>
    <xf numFmtId="0" fontId="5" fillId="3" borderId="35" xfId="0" applyFont="1" applyFill="1" applyBorder="1" applyAlignment="1">
      <alignment horizontal="center" wrapText="1"/>
    </xf>
    <xf numFmtId="0" fontId="5" fillId="3" borderId="36" xfId="0" applyFont="1" applyFill="1" applyBorder="1" applyAlignment="1">
      <alignment horizontal="center" wrapText="1"/>
    </xf>
  </cellXfs>
  <cellStyles count="2">
    <cellStyle name="Normal" xfId="0" builtinId="0"/>
    <cellStyle name="Percent" xfId="1" builtinId="5"/>
  </cellStyles>
  <dxfs count="11">
    <dxf>
      <fill>
        <patternFill>
          <bgColor theme="1"/>
        </patternFill>
      </fill>
    </dxf>
    <dxf>
      <fill>
        <patternFill>
          <bgColor theme="4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59996337778862885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indexed="43"/>
        </patternFill>
      </fill>
    </dxf>
    <dxf>
      <fill>
        <patternFill>
          <bgColor rgb="FFFF33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indexed="43"/>
        </patternFill>
      </fill>
    </dxf>
  </dxfs>
  <tableStyles count="0" defaultTableStyle="TableStyleMedium9" defaultPivotStyle="PivotStyleLight16"/>
  <colors>
    <mruColors>
      <color rgb="FF24418E"/>
      <color rgb="FF0C2777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322981366459629"/>
          <c:y val="0.14206642066420663"/>
          <c:w val="0.77018633540372672"/>
          <c:h val="0.7140221402214022"/>
        </c:manualLayout>
      </c:layout>
      <c:scatterChart>
        <c:scatterStyle val="smoothMarker"/>
        <c:varyColors val="0"/>
        <c:ser>
          <c:idx val="2"/>
          <c:order val="0"/>
          <c:tx>
            <c:strRef>
              <c:f>Table!$F$5:$F$7</c:f>
              <c:strCache>
                <c:ptCount val="3"/>
                <c:pt idx="0">
                  <c:v>Estimated Reference Load (kWh/hour)</c:v>
                </c:pt>
              </c:strCache>
            </c:strRef>
          </c:tx>
          <c:spPr>
            <a:ln w="38100">
              <a:solidFill>
                <a:srgbClr val="00808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FFFFFF"/>
              </a:solidFill>
              <a:ln>
                <a:solidFill>
                  <a:srgbClr val="008080"/>
                </a:solidFill>
                <a:prstDash val="solid"/>
              </a:ln>
            </c:spPr>
          </c:marker>
          <c:xVal>
            <c:numRef>
              <c:f>Table!$E$8:$E$31</c:f>
              <c:numCache>
                <c:formatCode>General</c:formatCode>
                <c:ptCount val="2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</c:numCache>
            </c:numRef>
          </c:xVal>
          <c:yVal>
            <c:numRef>
              <c:f>Table!$F$8:$F$31</c:f>
              <c:numCache>
                <c:formatCode>#,##0.0</c:formatCode>
                <c:ptCount val="24"/>
                <c:pt idx="0">
                  <c:v>22.202278</c:v>
                </c:pt>
                <c:pt idx="1">
                  <c:v>21.32282</c:v>
                </c:pt>
                <c:pt idx="2">
                  <c:v>20.775410000000001</c:v>
                </c:pt>
                <c:pt idx="3">
                  <c:v>21.194521000000002</c:v>
                </c:pt>
                <c:pt idx="4">
                  <c:v>22.129218999999999</c:v>
                </c:pt>
                <c:pt idx="5">
                  <c:v>25.243345000000001</c:v>
                </c:pt>
                <c:pt idx="6">
                  <c:v>30.117013</c:v>
                </c:pt>
                <c:pt idx="7">
                  <c:v>32.518695999999998</c:v>
                </c:pt>
                <c:pt idx="8">
                  <c:v>33.699187999999999</c:v>
                </c:pt>
                <c:pt idx="9">
                  <c:v>32.579427000000003</c:v>
                </c:pt>
                <c:pt idx="10">
                  <c:v>31.481961999999999</c:v>
                </c:pt>
                <c:pt idx="11">
                  <c:v>31.584316999999999</c:v>
                </c:pt>
                <c:pt idx="12">
                  <c:v>32.066091999999998</c:v>
                </c:pt>
                <c:pt idx="13">
                  <c:v>33.085881000000001</c:v>
                </c:pt>
                <c:pt idx="14">
                  <c:v>35.418911000000001</c:v>
                </c:pt>
                <c:pt idx="15">
                  <c:v>35.751629000000001</c:v>
                </c:pt>
                <c:pt idx="16">
                  <c:v>35.642755999999999</c:v>
                </c:pt>
                <c:pt idx="17">
                  <c:v>35.872962000000001</c:v>
                </c:pt>
                <c:pt idx="18">
                  <c:v>37.573242</c:v>
                </c:pt>
                <c:pt idx="19">
                  <c:v>36.692912999999997</c:v>
                </c:pt>
                <c:pt idx="20">
                  <c:v>31.685407000000001</c:v>
                </c:pt>
                <c:pt idx="21">
                  <c:v>28.306227</c:v>
                </c:pt>
                <c:pt idx="22">
                  <c:v>25.913112999999999</c:v>
                </c:pt>
                <c:pt idx="23">
                  <c:v>23.860681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FFBB-42A9-A5B0-A4C23948EEF8}"/>
            </c:ext>
          </c:extLst>
        </c:ser>
        <c:ser>
          <c:idx val="0"/>
          <c:order val="1"/>
          <c:tx>
            <c:strRef>
              <c:f>Table!$G$5:$G$7</c:f>
              <c:strCache>
                <c:ptCount val="3"/>
                <c:pt idx="0">
                  <c:v>Observed Load (kWh/hour)</c:v>
                </c:pt>
              </c:strCache>
            </c:strRef>
          </c:tx>
          <c:spPr>
            <a:ln w="25400">
              <a:solidFill>
                <a:srgbClr val="0066CC"/>
              </a:solidFill>
              <a:prstDash val="solid"/>
            </a:ln>
          </c:spPr>
          <c:marker>
            <c:symbol val="none"/>
          </c:marker>
          <c:xVal>
            <c:numRef>
              <c:f>Table!$E$8:$E$31</c:f>
              <c:numCache>
                <c:formatCode>General</c:formatCode>
                <c:ptCount val="2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</c:numCache>
            </c:numRef>
          </c:xVal>
          <c:yVal>
            <c:numRef>
              <c:f>Table!$G$8:$G$31</c:f>
              <c:numCache>
                <c:formatCode>#,##0.0</c:formatCode>
                <c:ptCount val="24"/>
                <c:pt idx="0">
                  <c:v>22.944304330000001</c:v>
                </c:pt>
                <c:pt idx="1">
                  <c:v>22.0907351</c:v>
                </c:pt>
                <c:pt idx="2">
                  <c:v>21.638331100000002</c:v>
                </c:pt>
                <c:pt idx="3">
                  <c:v>21.5537469</c:v>
                </c:pt>
                <c:pt idx="4">
                  <c:v>22.921877299999998</c:v>
                </c:pt>
                <c:pt idx="5">
                  <c:v>25.880215</c:v>
                </c:pt>
                <c:pt idx="6">
                  <c:v>29.110168000000002</c:v>
                </c:pt>
                <c:pt idx="7">
                  <c:v>30.923870999999998</c:v>
                </c:pt>
                <c:pt idx="8">
                  <c:v>32.117885999999999</c:v>
                </c:pt>
                <c:pt idx="9">
                  <c:v>30.868089000000001</c:v>
                </c:pt>
                <c:pt idx="10">
                  <c:v>30.242075</c:v>
                </c:pt>
                <c:pt idx="11">
                  <c:v>30.053211999999998</c:v>
                </c:pt>
                <c:pt idx="12">
                  <c:v>30.695601999999997</c:v>
                </c:pt>
                <c:pt idx="13">
                  <c:v>32.592087499999998</c:v>
                </c:pt>
                <c:pt idx="14">
                  <c:v>34.257434000000003</c:v>
                </c:pt>
                <c:pt idx="15">
                  <c:v>35.5329385</c:v>
                </c:pt>
                <c:pt idx="16">
                  <c:v>36.389876899999997</c:v>
                </c:pt>
                <c:pt idx="17">
                  <c:v>35.2651544</c:v>
                </c:pt>
                <c:pt idx="18">
                  <c:v>36.645438400000003</c:v>
                </c:pt>
                <c:pt idx="19">
                  <c:v>36.6318336</c:v>
                </c:pt>
                <c:pt idx="20">
                  <c:v>34.614325000000001</c:v>
                </c:pt>
                <c:pt idx="21">
                  <c:v>29.691783999999998</c:v>
                </c:pt>
                <c:pt idx="22">
                  <c:v>26.373366300000001</c:v>
                </c:pt>
                <c:pt idx="23">
                  <c:v>24.458373699999999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FFBB-42A9-A5B0-A4C23948EE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75032256"/>
        <c:axId val="875033376"/>
      </c:scatterChart>
      <c:valAx>
        <c:axId val="875032256"/>
        <c:scaling>
          <c:orientation val="minMax"/>
          <c:max val="24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1050" b="1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r>
                  <a:rPr lang="en-US" sz="1050" b="1">
                    <a:latin typeface="Arial" panose="020B0604020202020204" pitchFamily="34" charset="0"/>
                    <a:cs typeface="Arial" panose="020B0604020202020204" pitchFamily="34" charset="0"/>
                  </a:rPr>
                  <a:t>Hour Ending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25400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Franklin Gothic Demi Cond"/>
                <a:cs typeface="Arial" panose="020B0604020202020204" pitchFamily="34" charset="0"/>
              </a:defRPr>
            </a:pPr>
            <a:endParaRPr lang="en-US"/>
          </a:p>
        </c:txPr>
        <c:crossAx val="875033376"/>
        <c:crosses val="autoZero"/>
        <c:crossBetween val="midCat"/>
        <c:majorUnit val="1"/>
      </c:valAx>
      <c:valAx>
        <c:axId val="875033376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50" b="1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r>
                  <a:rPr lang="en-US" sz="1100" b="1">
                    <a:latin typeface="Arial" panose="020B0604020202020204" pitchFamily="34" charset="0"/>
                    <a:cs typeface="Arial" panose="020B0604020202020204" pitchFamily="34" charset="0"/>
                  </a:rPr>
                  <a:t>Load</a:t>
                </a:r>
              </a:p>
            </c:rich>
          </c:tx>
          <c:overlay val="0"/>
        </c:title>
        <c:numFmt formatCode="#,##0.0" sourceLinked="0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Franklin Gothic Demi Cond"/>
                <a:cs typeface="Arial" panose="020B0604020202020204" pitchFamily="34" charset="0"/>
              </a:defRPr>
            </a:pPr>
            <a:endParaRPr lang="en-US"/>
          </a:p>
        </c:txPr>
        <c:crossAx val="875032256"/>
        <c:crosses val="autoZero"/>
        <c:crossBetween val="midCat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5777196328719781"/>
          <c:y val="2.3985964520392398E-2"/>
          <c:w val="0.64753574281475679"/>
          <c:h val="8.3028610785353951E-2"/>
        </c:manualLayout>
      </c:layout>
      <c:overlay val="0"/>
      <c:spPr>
        <a:solidFill>
          <a:srgbClr val="FFFFFF"/>
        </a:solidFill>
        <a:ln w="3175">
          <a:solidFill>
            <a:srgbClr val="969696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Franklin Gothic Demi Cond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C0C0C0"/>
    </a:solidFill>
    <a:ln w="3175">
      <a:solidFill>
        <a:srgbClr val="969696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0</xdr:rowOff>
    </xdr:from>
    <xdr:to>
      <xdr:col>3</xdr:col>
      <xdr:colOff>666748</xdr:colOff>
      <xdr:row>38</xdr:row>
      <xdr:rowOff>0</xdr:rowOff>
    </xdr:to>
    <xdr:graphicFrame macro="">
      <xdr:nvGraphicFramePr>
        <xdr:cNvPr id="1100" name="Chart 1">
          <a:extLst>
            <a:ext uri="{FF2B5EF4-FFF2-40B4-BE49-F238E27FC236}">
              <a16:creationId xmlns:a16="http://schemas.microsoft.com/office/drawing/2014/main" id="{00000000-0008-0000-0000-00004C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10</xdr:col>
      <xdr:colOff>690562</xdr:colOff>
      <xdr:row>0</xdr:row>
      <xdr:rowOff>0</xdr:rowOff>
    </xdr:from>
    <xdr:to>
      <xdr:col>14</xdr:col>
      <xdr:colOff>4213</xdr:colOff>
      <xdr:row>3</xdr:row>
      <xdr:rowOff>129648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01252AF-F54C-491F-8A1A-64BF43E5B2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882562" y="0"/>
          <a:ext cx="2647401" cy="7725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41"/>
  <sheetViews>
    <sheetView tabSelected="1" zoomScale="80" zoomScaleNormal="80" workbookViewId="0">
      <selection activeCell="B8" sqref="B8"/>
    </sheetView>
  </sheetViews>
  <sheetFormatPr defaultRowHeight="12.45" x14ac:dyDescent="0.3"/>
  <cols>
    <col min="1" max="1" width="27" bestFit="1" customWidth="1"/>
    <col min="2" max="2" width="31.53515625" customWidth="1"/>
    <col min="3" max="3" width="24" customWidth="1"/>
    <col min="4" max="4" width="10.15234375" customWidth="1"/>
    <col min="5" max="9" width="15.53515625" customWidth="1"/>
    <col min="10" max="15" width="12.53515625" customWidth="1"/>
    <col min="16" max="16" width="9.15234375" customWidth="1"/>
  </cols>
  <sheetData>
    <row r="1" spans="1:16" ht="17.25" customHeight="1" thickBot="1" x14ac:dyDescent="0.45">
      <c r="A1" s="2"/>
      <c r="B1" s="2"/>
      <c r="C1" s="2"/>
      <c r="I1" s="3"/>
      <c r="J1" s="3"/>
      <c r="K1" s="28"/>
      <c r="L1" s="30"/>
    </row>
    <row r="2" spans="1:16" ht="17.25" customHeight="1" thickBot="1" x14ac:dyDescent="0.4">
      <c r="A2" s="22" t="s">
        <v>3</v>
      </c>
      <c r="B2" s="6" t="s">
        <v>174</v>
      </c>
      <c r="C2" s="5"/>
      <c r="D2" s="5"/>
      <c r="F2" s="4"/>
      <c r="G2" s="4"/>
      <c r="I2" s="27"/>
      <c r="J2" s="3"/>
      <c r="K2" s="28"/>
      <c r="L2" s="30"/>
    </row>
    <row r="3" spans="1:16" ht="17.25" customHeight="1" thickTop="1" thickBot="1" x14ac:dyDescent="0.4">
      <c r="A3" s="22" t="s">
        <v>253</v>
      </c>
      <c r="B3" s="21" t="s">
        <v>247</v>
      </c>
      <c r="C3" s="7"/>
      <c r="D3" s="5"/>
      <c r="F3" s="3" t="s">
        <v>179</v>
      </c>
      <c r="G3" s="23">
        <f>IF(ISERROR(DGET(data,"enrolled",_xlnm.Criteria))=TRUE,0,DGET(data,"enrolled",_xlnm.Criteria))</f>
        <v>180</v>
      </c>
      <c r="I3" s="34"/>
      <c r="J3" s="35"/>
      <c r="K3" s="29"/>
    </row>
    <row r="4" spans="1:16" ht="17.25" customHeight="1" thickTop="1" thickBot="1" x14ac:dyDescent="0.35">
      <c r="A4" s="22" t="s">
        <v>4</v>
      </c>
      <c r="B4" s="6" t="s">
        <v>180</v>
      </c>
      <c r="C4" s="5"/>
      <c r="D4" s="5"/>
    </row>
    <row r="5" spans="1:16" ht="17.25" customHeight="1" thickBot="1" x14ac:dyDescent="0.45">
      <c r="A5" s="22" t="s">
        <v>191</v>
      </c>
      <c r="B5" s="10" t="s">
        <v>189</v>
      </c>
      <c r="C5" s="5"/>
      <c r="D5" s="5"/>
      <c r="E5" s="74" t="s">
        <v>1</v>
      </c>
      <c r="F5" s="77" t="str">
        <f>"Estimated Reference Load ("&amp;IF(Result_type="Aggregate impact","MWh","kWh")&amp;"/hour)"</f>
        <v>Estimated Reference Load (kWh/hour)</v>
      </c>
      <c r="G5" s="80" t="str">
        <f>"Observed Load ("&amp;IF(Result_type="Aggregate Impact","MWh/hour)","kWh/hour)")</f>
        <v>Observed Load (kWh/hour)</v>
      </c>
      <c r="H5" s="77" t="str">
        <f>"Estimated Load Impact ("&amp;IF(Result_type="Aggregate Impact","MWh/hour)","kWh/hour)")</f>
        <v>Estimated Load Impact (kWh/hour)</v>
      </c>
      <c r="I5" s="83" t="s">
        <v>149</v>
      </c>
      <c r="J5" s="55"/>
      <c r="K5" s="56"/>
      <c r="L5" s="56"/>
      <c r="M5" s="56"/>
      <c r="N5" s="57"/>
    </row>
    <row r="6" spans="1:16" ht="17.25" customHeight="1" thickBot="1" x14ac:dyDescent="0.4">
      <c r="A6" s="22" t="s">
        <v>192</v>
      </c>
      <c r="B6" s="37" t="s">
        <v>224</v>
      </c>
      <c r="C6" s="11"/>
      <c r="D6" s="5"/>
      <c r="E6" s="75"/>
      <c r="F6" s="78"/>
      <c r="G6" s="81"/>
      <c r="H6" s="78"/>
      <c r="I6" s="84"/>
      <c r="J6" s="58" t="str">
        <f>"Uncertainty Adjusted Impact ("&amp;IF(Result_type="Aggregate Impact","MWh/hr)- Percentiles","kWh/hr)- Percentiles")</f>
        <v>Uncertainty Adjusted Impact (kWh/hr)- Percentiles</v>
      </c>
      <c r="K6" s="59"/>
      <c r="L6" s="59"/>
      <c r="M6" s="59"/>
      <c r="N6" s="60"/>
    </row>
    <row r="7" spans="1:16" ht="39" customHeight="1" thickBot="1" x14ac:dyDescent="0.4">
      <c r="A7" s="5"/>
      <c r="B7" s="5"/>
      <c r="C7" s="5"/>
      <c r="D7" s="5"/>
      <c r="E7" s="76"/>
      <c r="F7" s="79"/>
      <c r="G7" s="82"/>
      <c r="H7" s="79"/>
      <c r="I7" s="85"/>
      <c r="J7" s="61" t="s">
        <v>206</v>
      </c>
      <c r="K7" s="61" t="s">
        <v>207</v>
      </c>
      <c r="L7" s="61" t="s">
        <v>208</v>
      </c>
      <c r="M7" s="61" t="s">
        <v>209</v>
      </c>
      <c r="N7" s="62" t="s">
        <v>210</v>
      </c>
    </row>
    <row r="8" spans="1:16" ht="17.25" customHeight="1" thickBot="1" x14ac:dyDescent="0.4">
      <c r="A8" s="22" t="s">
        <v>235</v>
      </c>
      <c r="B8" s="37" t="s">
        <v>238</v>
      </c>
      <c r="D8" s="7"/>
      <c r="E8" s="48">
        <v>1</v>
      </c>
      <c r="F8" s="49">
        <f>IF(Enrolled=0,"n/a",DGET(data,"Ref_hr1",_xlnm.Criteria))</f>
        <v>22.202278</v>
      </c>
      <c r="G8" s="49">
        <f t="shared" ref="G8:G31" si="0">IF(Enrolled=0,"n/a",F8-H8)</f>
        <v>22.944304330000001</v>
      </c>
      <c r="H8" s="49">
        <f>IF(Enrolled=0,"n/a",DGET(data,"Pctile50_hr1",_xlnm.Criteria))</f>
        <v>-0.74202632999999996</v>
      </c>
      <c r="I8" s="49">
        <f>IF(Enrolled=0,"n/a",DGET(data,"Temp_hr1",_xlnm.Criteria))</f>
        <v>66.416730000000001</v>
      </c>
      <c r="J8" s="50">
        <f>IF(Enrolled=0,"n/a",DGET(data,"Pctile10_hr1",_xlnm.Criteria))</f>
        <v>-3.1144400000000001</v>
      </c>
      <c r="K8" s="50">
        <f>IF(Enrolled=0,"n/a",DGET(data,"Pctile30_hr1",_xlnm.Criteria))</f>
        <v>-1.712799</v>
      </c>
      <c r="L8" s="50">
        <f>IF(Enrolled=0,"n/a",DGET(data,"Pctile50_hr1",_xlnm.Criteria))</f>
        <v>-0.74202632999999996</v>
      </c>
      <c r="M8" s="50">
        <f>IF(Enrolled=0,"n/a",DGET(data,"Pctile70_hr1",_xlnm.Criteria))</f>
        <v>0.22874610000000001</v>
      </c>
      <c r="N8" s="50">
        <f>IF(Enrolled=0,"n/a",DGET(data,"Pctile90_hr1",_xlnm.Criteria))</f>
        <v>1.6303869</v>
      </c>
      <c r="P8" s="46"/>
    </row>
    <row r="9" spans="1:16" ht="17.25" customHeight="1" thickBot="1" x14ac:dyDescent="0.4">
      <c r="A9" s="22" t="s">
        <v>242</v>
      </c>
      <c r="B9" s="53" t="str">
        <f>IF(ISERROR(DGET(data,"sa_size_cls_desc",_xlnm.Criteria)),"",DGET(data,"sa_size_cls_desc",_xlnm.Criteria))</f>
        <v>(1) 20KW TO 199.99 KW</v>
      </c>
      <c r="C9" s="9"/>
      <c r="D9" s="9"/>
      <c r="E9" s="48">
        <v>2</v>
      </c>
      <c r="F9" s="49">
        <f>IF(Enrolled=0,"n/a",DGET(data,"Ref_hr2",_xlnm.Criteria))</f>
        <v>21.32282</v>
      </c>
      <c r="G9" s="49">
        <f t="shared" si="0"/>
        <v>22.0907351</v>
      </c>
      <c r="H9" s="49">
        <f>IF(Enrolled=0,"n/a",DGET(data,"Pctile50_hr2",_xlnm.Criteria))</f>
        <v>-0.76791509999999996</v>
      </c>
      <c r="I9" s="49">
        <f>IF(Enrolled=0,"n/a",DGET(data,"Temp_hr2",_xlnm.Criteria))</f>
        <v>65.364940000000004</v>
      </c>
      <c r="J9" s="50">
        <f>IF(Enrolled=0,"n/a",DGET(data,"Pctile10_hr2",_xlnm.Criteria))</f>
        <v>-3.0889950000000002</v>
      </c>
      <c r="K9" s="50">
        <f>IF(Enrolled=0,"n/a",DGET(data,"Pctile30_hr2",_xlnm.Criteria))</f>
        <v>-1.7176819999999999</v>
      </c>
      <c r="L9" s="50">
        <f>IF(Enrolled=0,"n/a",DGET(data,"Pctile50_hr2",_xlnm.Criteria))</f>
        <v>-0.76791509999999996</v>
      </c>
      <c r="M9" s="50">
        <f>IF(Enrolled=0,"n/a",DGET(data,"Pctile70_hr2",_xlnm.Criteria))</f>
        <v>0.18185200000000001</v>
      </c>
      <c r="N9" s="50">
        <f>IF(Enrolled=0,"n/a",DGET(data,"Pctile90_hr2",_xlnm.Criteria))</f>
        <v>1.5531649999999999</v>
      </c>
      <c r="P9" s="46"/>
    </row>
    <row r="10" spans="1:16" ht="17.25" customHeight="1" x14ac:dyDescent="0.35">
      <c r="D10" s="11"/>
      <c r="E10" s="48">
        <v>3</v>
      </c>
      <c r="F10" s="49">
        <f>IF(Enrolled=0,"n/a",DGET(data,"Ref_hr3",_xlnm.Criteria))</f>
        <v>20.775410000000001</v>
      </c>
      <c r="G10" s="69">
        <f t="shared" si="0"/>
        <v>21.638331100000002</v>
      </c>
      <c r="H10" s="49">
        <f>IF(Enrolled=0,"n/a",DGET(data,"Pctile50_hr3",_xlnm.Criteria))</f>
        <v>-0.8629211</v>
      </c>
      <c r="I10" s="49">
        <f>IF(Enrolled=0,"n/a",DGET(data,"Temp_hr3",_xlnm.Criteria))</f>
        <v>64.526269999999997</v>
      </c>
      <c r="J10" s="50">
        <f>IF(Enrolled=0,"n/a",DGET(data,"Pctile10_hr3",_xlnm.Criteria))</f>
        <v>-3.0545529999999999</v>
      </c>
      <c r="K10" s="50">
        <f>IF(Enrolled=0,"n/a",DGET(data,"Pctile30_hr3",_xlnm.Criteria))</f>
        <v>-1.759719</v>
      </c>
      <c r="L10" s="50">
        <f>IF(Enrolled=0,"n/a",DGET(data,"Pctile50_hr3",_xlnm.Criteria))</f>
        <v>-0.8629211</v>
      </c>
      <c r="M10" s="50">
        <f>IF(Enrolled=0,"n/a",DGET(data,"Pctile70_hr3",_xlnm.Criteria))</f>
        <v>3.3876999999999997E-2</v>
      </c>
      <c r="N10" s="50">
        <f>IF(Enrolled=0,"n/a",DGET(data,"Pctile90_hr3",_xlnm.Criteria))</f>
        <v>1.328711</v>
      </c>
      <c r="P10" s="46"/>
    </row>
    <row r="11" spans="1:16" ht="17.25" customHeight="1" x14ac:dyDescent="0.35">
      <c r="A11" s="33"/>
      <c r="B11" s="51" t="str">
        <f>IF(ISERROR(Pass)=TRUE,"",IF(Pass=0,"Results are confidential for the selected customers",""))</f>
        <v/>
      </c>
      <c r="C11" s="12"/>
      <c r="D11" s="12"/>
      <c r="E11" s="48">
        <v>4</v>
      </c>
      <c r="F11" s="49">
        <f>IF(Enrolled=0,"n/a",DGET(data,"Ref_hr4",_xlnm.Criteria))</f>
        <v>21.194521000000002</v>
      </c>
      <c r="G11" s="70">
        <f t="shared" si="0"/>
        <v>21.5537469</v>
      </c>
      <c r="H11" s="49">
        <f>IF(Enrolled=0,"n/a",DGET(data,"Pctile50_hr4",_xlnm.Criteria))</f>
        <v>-0.35922589999999999</v>
      </c>
      <c r="I11" s="49">
        <f>IF(Enrolled=0,"n/a",DGET(data,"Temp_hr4",_xlnm.Criteria))</f>
        <v>64.121319999999997</v>
      </c>
      <c r="J11" s="50">
        <f>IF(Enrolled=0,"n/a",DGET(data,"Pctile10_hr4",_xlnm.Criteria))</f>
        <v>-2.547307</v>
      </c>
      <c r="K11" s="50">
        <f>IF(Enrolled=0,"n/a",DGET(data,"Pctile30_hr4",_xlnm.Criteria))</f>
        <v>-1.2545710000000001</v>
      </c>
      <c r="L11" s="50">
        <f>IF(Enrolled=0,"n/a",DGET(data,"Pctile50_hr4",_xlnm.Criteria))</f>
        <v>-0.35922589999999999</v>
      </c>
      <c r="M11" s="50">
        <f>IF(Enrolled=0,"n/a",DGET(data,"Pctile70_hr4",_xlnm.Criteria))</f>
        <v>0.53611909999999996</v>
      </c>
      <c r="N11" s="50">
        <f>IF(Enrolled=0,"n/a",DGET(data,"Pctile90_hr4",_xlnm.Criteria))</f>
        <v>1.8288549999999999</v>
      </c>
      <c r="P11" s="46"/>
    </row>
    <row r="12" spans="1:16" ht="17.25" customHeight="1" x14ac:dyDescent="0.35">
      <c r="C12" s="12"/>
      <c r="D12" s="12"/>
      <c r="E12" s="48">
        <v>5</v>
      </c>
      <c r="F12" s="49">
        <f>IF(Enrolled=0,"n/a",DGET(data,"Ref_hr5",_xlnm.Criteria))</f>
        <v>22.129218999999999</v>
      </c>
      <c r="G12" s="49">
        <f t="shared" si="0"/>
        <v>22.921877299999998</v>
      </c>
      <c r="H12" s="49">
        <f>IF(Enrolled=0,"n/a",DGET(data,"Pctile50_hr5",_xlnm.Criteria))</f>
        <v>-0.79265830000000004</v>
      </c>
      <c r="I12" s="49">
        <f>IF(Enrolled=0,"n/a",DGET(data,"Temp_hr5",_xlnm.Criteria))</f>
        <v>63.518859999999997</v>
      </c>
      <c r="J12" s="50">
        <f>IF(Enrolled=0,"n/a",DGET(data,"Pctile10_hr5",_xlnm.Criteria))</f>
        <v>-3.12243</v>
      </c>
      <c r="K12" s="50">
        <f>IF(Enrolled=0,"n/a",DGET(data,"Pctile30_hr5",_xlnm.Criteria))</f>
        <v>-1.7459819999999999</v>
      </c>
      <c r="L12" s="50">
        <f>IF(Enrolled=0,"n/a",DGET(data,"Pctile50_hr5",_xlnm.Criteria))</f>
        <v>-0.79265830000000004</v>
      </c>
      <c r="M12" s="50">
        <f>IF(Enrolled=0,"n/a",DGET(data,"Pctile70_hr5",_xlnm.Criteria))</f>
        <v>0.16066559999999999</v>
      </c>
      <c r="N12" s="50">
        <f>IF(Enrolled=0,"n/a",DGET(data,"Pctile90_hr5",_xlnm.Criteria))</f>
        <v>1.5371140000000001</v>
      </c>
      <c r="P12" s="46"/>
    </row>
    <row r="13" spans="1:16" ht="17.25" customHeight="1" x14ac:dyDescent="0.3">
      <c r="D13" s="5"/>
      <c r="E13" s="48">
        <v>6</v>
      </c>
      <c r="F13" s="49">
        <f>IF(Enrolled=0,"n/a",DGET(data,"Ref_hr6",_xlnm.Criteria))</f>
        <v>25.243345000000001</v>
      </c>
      <c r="G13" s="49">
        <f t="shared" si="0"/>
        <v>25.880215</v>
      </c>
      <c r="H13" s="49">
        <f>IF(Enrolled=0,"n/a",DGET(data,"Pctile50_hr6",_xlnm.Criteria))</f>
        <v>-0.63687000000000005</v>
      </c>
      <c r="I13" s="49">
        <f>IF(Enrolled=0,"n/a",DGET(data,"Temp_hr6",_xlnm.Criteria))</f>
        <v>62.87677</v>
      </c>
      <c r="J13" s="50">
        <f>IF(Enrolled=0,"n/a",DGET(data,"Pctile10_hr6",_xlnm.Criteria))</f>
        <v>-4.5099489999999998</v>
      </c>
      <c r="K13" s="50">
        <f>IF(Enrolled=0,"n/a",DGET(data,"Pctile30_hr6",_xlnm.Criteria))</f>
        <v>-2.2217030000000002</v>
      </c>
      <c r="L13" s="50">
        <f>IF(Enrolled=0,"n/a",DGET(data,"Pctile50_hr6",_xlnm.Criteria))</f>
        <v>-0.63687000000000005</v>
      </c>
      <c r="M13" s="50">
        <f>IF(Enrolled=0,"n/a",DGET(data,"Pctile70_hr6",_xlnm.Criteria))</f>
        <v>0.94796259999999999</v>
      </c>
      <c r="N13" s="50">
        <f>IF(Enrolled=0,"n/a",DGET(data,"Pctile90_hr6",_xlnm.Criteria))</f>
        <v>3.2362090000000001</v>
      </c>
      <c r="P13" s="46"/>
    </row>
    <row r="14" spans="1:16" ht="14.15" x14ac:dyDescent="0.3">
      <c r="D14" s="5"/>
      <c r="E14" s="48">
        <v>7</v>
      </c>
      <c r="F14" s="49">
        <f>IF(Enrolled=0,"n/a",DGET(data,"Ref_hr7",_xlnm.Criteria))</f>
        <v>30.117013</v>
      </c>
      <c r="G14" s="49">
        <f t="shared" si="0"/>
        <v>29.110168000000002</v>
      </c>
      <c r="H14" s="49">
        <f>IF(Enrolled=0,"n/a",DGET(data,"Pctile50_hr7",_xlnm.Criteria))</f>
        <v>1.006845</v>
      </c>
      <c r="I14" s="49">
        <f>IF(Enrolled=0,"n/a",DGET(data,"Temp_hr7",_xlnm.Criteria))</f>
        <v>62.157380000000003</v>
      </c>
      <c r="J14" s="50">
        <f>IF(Enrolled=0,"n/a",DGET(data,"Pctile10_hr7",_xlnm.Criteria))</f>
        <v>-3.0115229999999999</v>
      </c>
      <c r="K14" s="50">
        <f>IF(Enrolled=0,"n/a",DGET(data,"Pctile30_hr7",_xlnm.Criteria))</f>
        <v>-0.63743879999999997</v>
      </c>
      <c r="L14" s="50">
        <f>IF(Enrolled=0,"n/a",DGET(data,"Pctile50_hr7",_xlnm.Criteria))</f>
        <v>1.006845</v>
      </c>
      <c r="M14" s="50">
        <f>IF(Enrolled=0,"n/a",DGET(data,"Pctile70_hr7",_xlnm.Criteria))</f>
        <v>2.6511279999999999</v>
      </c>
      <c r="N14" s="50">
        <f>IF(Enrolled=0,"n/a",DGET(data,"Pctile90_hr7",_xlnm.Criteria))</f>
        <v>5.0252119999999998</v>
      </c>
      <c r="P14" s="46"/>
    </row>
    <row r="15" spans="1:16" ht="14.15" x14ac:dyDescent="0.3">
      <c r="A15" s="8"/>
      <c r="C15" s="5"/>
      <c r="D15" s="5"/>
      <c r="E15" s="48">
        <v>8</v>
      </c>
      <c r="F15" s="49">
        <f>IF(Enrolled=0,"n/a",DGET(data,"Ref_hr8",_xlnm.Criteria))</f>
        <v>32.518695999999998</v>
      </c>
      <c r="G15" s="49">
        <f t="shared" si="0"/>
        <v>30.923870999999998</v>
      </c>
      <c r="H15" s="49">
        <f>IF(Enrolled=0,"n/a",DGET(data,"Pctile50_hr8",_xlnm.Criteria))</f>
        <v>1.5948249999999999</v>
      </c>
      <c r="I15" s="49">
        <f>IF(Enrolled=0,"n/a",DGET(data,"Temp_hr8",_xlnm.Criteria))</f>
        <v>63.446559999999998</v>
      </c>
      <c r="J15" s="50">
        <f>IF(Enrolled=0,"n/a",DGET(data,"Pctile10_hr8",_xlnm.Criteria))</f>
        <v>-2.6926000000000001</v>
      </c>
      <c r="K15" s="50">
        <f>IF(Enrolled=0,"n/a",DGET(data,"Pctile30_hr8",_xlnm.Criteria))</f>
        <v>-0.15955449999999999</v>
      </c>
      <c r="L15" s="50">
        <f>IF(Enrolled=0,"n/a",DGET(data,"Pctile50_hr8",_xlnm.Criteria))</f>
        <v>1.5948249999999999</v>
      </c>
      <c r="M15" s="50">
        <f>IF(Enrolled=0,"n/a",DGET(data,"Pctile70_hr8",_xlnm.Criteria))</f>
        <v>3.3492039999999998</v>
      </c>
      <c r="N15" s="50">
        <f>IF(Enrolled=0,"n/a",DGET(data,"Pctile90_hr8",_xlnm.Criteria))</f>
        <v>5.8822489999999998</v>
      </c>
      <c r="P15" s="46"/>
    </row>
    <row r="16" spans="1:16" ht="14.15" x14ac:dyDescent="0.3">
      <c r="C16" s="5"/>
      <c r="D16" s="5"/>
      <c r="E16" s="48">
        <v>9</v>
      </c>
      <c r="F16" s="49">
        <f>IF(Enrolled=0,"n/a",DGET(data,"Ref_hr9",_xlnm.Criteria))</f>
        <v>33.699187999999999</v>
      </c>
      <c r="G16" s="49">
        <f t="shared" si="0"/>
        <v>32.117885999999999</v>
      </c>
      <c r="H16" s="49">
        <f>IF(Enrolled=0,"n/a",DGET(data,"Pctile50_hr9",_xlnm.Criteria))</f>
        <v>1.581302</v>
      </c>
      <c r="I16" s="49">
        <f>IF(Enrolled=0,"n/a",DGET(data,"Temp_hr9",_xlnm.Criteria))</f>
        <v>66.425399999999996</v>
      </c>
      <c r="J16" s="50">
        <f>IF(Enrolled=0,"n/a",DGET(data,"Pctile10_hr9",_xlnm.Criteria))</f>
        <v>-3.1814610000000001</v>
      </c>
      <c r="K16" s="50">
        <f>IF(Enrolled=0,"n/a",DGET(data,"Pctile30_hr9",_xlnm.Criteria))</f>
        <v>-0.36758229999999997</v>
      </c>
      <c r="L16" s="50">
        <f>IF(Enrolled=0,"n/a",DGET(data,"Pctile50_hr9",_xlnm.Criteria))</f>
        <v>1.581302</v>
      </c>
      <c r="M16" s="50">
        <f>IF(Enrolled=0,"n/a",DGET(data,"Pctile70_hr9",_xlnm.Criteria))</f>
        <v>3.5301849999999999</v>
      </c>
      <c r="N16" s="50">
        <f>IF(Enrolled=0,"n/a",DGET(data,"Pctile90_hr9",_xlnm.Criteria))</f>
        <v>6.3440640000000004</v>
      </c>
      <c r="P16" s="46"/>
    </row>
    <row r="17" spans="3:23" ht="14.15" x14ac:dyDescent="0.3">
      <c r="C17" s="5"/>
      <c r="D17" s="5"/>
      <c r="E17" s="48">
        <v>10</v>
      </c>
      <c r="F17" s="49">
        <f>IF(Enrolled=0,"n/a",DGET(data,"Ref_hr10",_xlnm.Criteria))</f>
        <v>32.579427000000003</v>
      </c>
      <c r="G17" s="49">
        <f t="shared" si="0"/>
        <v>30.868089000000001</v>
      </c>
      <c r="H17" s="49">
        <f>IF(Enrolled=0,"n/a",DGET(data,"Pctile50_hr10",_xlnm.Criteria))</f>
        <v>1.711338</v>
      </c>
      <c r="I17" s="49">
        <f>IF(Enrolled=0,"n/a",DGET(data,"Temp_hr10",_xlnm.Criteria))</f>
        <v>69.909319999999994</v>
      </c>
      <c r="J17" s="50">
        <f>IF(Enrolled=0,"n/a",DGET(data,"Pctile10_hr10",_xlnm.Criteria))</f>
        <v>-3.8667790000000002</v>
      </c>
      <c r="K17" s="50">
        <f>IF(Enrolled=0,"n/a",DGET(data,"Pctile30_hr10",_xlnm.Criteria))</f>
        <v>-0.57118250000000004</v>
      </c>
      <c r="L17" s="50">
        <f>IF(Enrolled=0,"n/a",DGET(data,"Pctile50_hr10",_xlnm.Criteria))</f>
        <v>1.711338</v>
      </c>
      <c r="M17" s="50">
        <f>IF(Enrolled=0,"n/a",DGET(data,"Pctile70_hr10",_xlnm.Criteria))</f>
        <v>3.9938579999999999</v>
      </c>
      <c r="N17" s="50">
        <f>IF(Enrolled=0,"n/a",DGET(data,"Pctile90_hr10",_xlnm.Criteria))</f>
        <v>7.2894550000000002</v>
      </c>
      <c r="P17" s="46"/>
    </row>
    <row r="18" spans="3:23" ht="14.15" x14ac:dyDescent="0.3">
      <c r="C18" s="5"/>
      <c r="D18" s="5"/>
      <c r="E18" s="48">
        <v>11</v>
      </c>
      <c r="F18" s="49">
        <f>IF(Enrolled=0,"n/a",DGET(data,"Ref_hr11",_xlnm.Criteria))</f>
        <v>31.481961999999999</v>
      </c>
      <c r="G18" s="49">
        <f t="shared" si="0"/>
        <v>30.242075</v>
      </c>
      <c r="H18" s="49">
        <f>IF(Enrolled=0,"n/a",DGET(data,"Pctile50_hr11",_xlnm.Criteria))</f>
        <v>1.239887</v>
      </c>
      <c r="I18" s="49">
        <f>IF(Enrolled=0,"n/a",DGET(data,"Temp_hr11",_xlnm.Criteria))</f>
        <v>73.637659999999997</v>
      </c>
      <c r="J18" s="50">
        <f>IF(Enrolled=0,"n/a",DGET(data,"Pctile10_hr11",_xlnm.Criteria))</f>
        <v>-5.0151630000000003</v>
      </c>
      <c r="K18" s="50">
        <f>IF(Enrolled=0,"n/a",DGET(data,"Pctile30_hr11",_xlnm.Criteria))</f>
        <v>-1.3196289999999999</v>
      </c>
      <c r="L18" s="50">
        <f>IF(Enrolled=0,"n/a",DGET(data,"Pctile50_hr11",_xlnm.Criteria))</f>
        <v>1.239887</v>
      </c>
      <c r="M18" s="50">
        <f>IF(Enrolled=0,"n/a",DGET(data,"Pctile70_hr11",_xlnm.Criteria))</f>
        <v>3.799404</v>
      </c>
      <c r="N18" s="50">
        <f>IF(Enrolled=0,"n/a",DGET(data,"Pctile90_hr11",_xlnm.Criteria))</f>
        <v>7.4949380000000003</v>
      </c>
      <c r="P18" s="46"/>
      <c r="S18" s="24"/>
      <c r="T18" s="24"/>
      <c r="U18" s="24"/>
      <c r="V18" s="24"/>
      <c r="W18" s="24"/>
    </row>
    <row r="19" spans="3:23" ht="14.15" x14ac:dyDescent="0.3">
      <c r="C19" s="5"/>
      <c r="D19" s="5"/>
      <c r="E19" s="48">
        <v>12</v>
      </c>
      <c r="F19" s="49">
        <f>IF(Enrolled=0,"n/a",DGET(data,"Ref_hr12",_xlnm.Criteria))</f>
        <v>31.584316999999999</v>
      </c>
      <c r="G19" s="49">
        <f t="shared" si="0"/>
        <v>30.053211999999998</v>
      </c>
      <c r="H19" s="49">
        <f>IF(Enrolled=0,"n/a",DGET(data,"Pctile50_hr12",_xlnm.Criteria))</f>
        <v>1.5311049999999999</v>
      </c>
      <c r="I19" s="49">
        <f>IF(Enrolled=0,"n/a",DGET(data,"Temp_hr12",_xlnm.Criteria))</f>
        <v>77.092799999999997</v>
      </c>
      <c r="J19" s="50">
        <f>IF(Enrolled=0,"n/a",DGET(data,"Pctile10_hr12",_xlnm.Criteria))</f>
        <v>-5.944528</v>
      </c>
      <c r="K19" s="50">
        <f>IF(Enrolled=0,"n/a",DGET(data,"Pctile30_hr12",_xlnm.Criteria))</f>
        <v>-1.527863</v>
      </c>
      <c r="L19" s="50">
        <f>IF(Enrolled=0,"n/a",DGET(data,"Pctile50_hr12",_xlnm.Criteria))</f>
        <v>1.5311049999999999</v>
      </c>
      <c r="M19" s="50">
        <f>IF(Enrolled=0,"n/a",DGET(data,"Pctile70_hr12",_xlnm.Criteria))</f>
        <v>4.5900740000000004</v>
      </c>
      <c r="N19" s="50">
        <f>IF(Enrolled=0,"n/a",DGET(data,"Pctile90_hr12",_xlnm.Criteria))</f>
        <v>9.0067389999999996</v>
      </c>
      <c r="P19" s="46"/>
      <c r="S19" s="24"/>
      <c r="T19" s="24"/>
      <c r="U19" s="24"/>
      <c r="V19" s="24"/>
      <c r="W19" s="24"/>
    </row>
    <row r="20" spans="3:23" ht="14.15" x14ac:dyDescent="0.3">
      <c r="C20" s="5"/>
      <c r="D20" s="5"/>
      <c r="E20" s="48">
        <v>13</v>
      </c>
      <c r="F20" s="49">
        <f>IF(Enrolled=0,"n/a",DGET(data,"Ref_hr13",_xlnm.Criteria))</f>
        <v>32.066091999999998</v>
      </c>
      <c r="G20" s="49">
        <f t="shared" si="0"/>
        <v>30.695601999999997</v>
      </c>
      <c r="H20" s="49">
        <f>IF(Enrolled=0,"n/a",DGET(data,"Pctile50_hr13",_xlnm.Criteria))</f>
        <v>1.37049</v>
      </c>
      <c r="I20" s="49">
        <f>IF(Enrolled=0,"n/a",DGET(data,"Temp_hr13",_xlnm.Criteria))</f>
        <v>80.041079999999994</v>
      </c>
      <c r="J20" s="50">
        <f>IF(Enrolled=0,"n/a",DGET(data,"Pctile10_hr13",_xlnm.Criteria))</f>
        <v>-6.6734619999999998</v>
      </c>
      <c r="K20" s="50">
        <f>IF(Enrolled=0,"n/a",DGET(data,"Pctile30_hr13",_xlnm.Criteria))</f>
        <v>-1.9210290000000001</v>
      </c>
      <c r="L20" s="50">
        <f>IF(Enrolled=0,"n/a",DGET(data,"Pctile50_hr13",_xlnm.Criteria))</f>
        <v>1.37049</v>
      </c>
      <c r="M20" s="50">
        <f>IF(Enrolled=0,"n/a",DGET(data,"Pctile70_hr13",_xlnm.Criteria))</f>
        <v>4.6620100000000004</v>
      </c>
      <c r="N20" s="50">
        <f>IF(Enrolled=0,"n/a",DGET(data,"Pctile90_hr13",_xlnm.Criteria))</f>
        <v>9.4144419999999993</v>
      </c>
      <c r="P20" s="46"/>
      <c r="S20" s="24"/>
      <c r="T20" s="24"/>
      <c r="U20" s="24"/>
      <c r="V20" s="24"/>
      <c r="W20" s="24"/>
    </row>
    <row r="21" spans="3:23" ht="14.15" x14ac:dyDescent="0.3">
      <c r="C21" s="5"/>
      <c r="D21" s="5"/>
      <c r="E21" s="48">
        <v>14</v>
      </c>
      <c r="F21" s="49">
        <f>IF(Enrolled=0,"n/a",DGET(data,"Ref_hr14",_xlnm.Criteria))</f>
        <v>33.085881000000001</v>
      </c>
      <c r="G21" s="49">
        <f t="shared" si="0"/>
        <v>32.592087499999998</v>
      </c>
      <c r="H21" s="49">
        <f>IF(Enrolled=0,"n/a",DGET(data,"Pctile50_hr14",_xlnm.Criteria))</f>
        <v>0.4937935</v>
      </c>
      <c r="I21" s="49">
        <f>IF(Enrolled=0,"n/a",DGET(data,"Temp_hr14",_xlnm.Criteria))</f>
        <v>82.648870000000002</v>
      </c>
      <c r="J21" s="50">
        <f>IF(Enrolled=0,"n/a",DGET(data,"Pctile10_hr14",_xlnm.Criteria))</f>
        <v>-7.9551150000000002</v>
      </c>
      <c r="K21" s="50">
        <f>IF(Enrolled=0,"n/a",DGET(data,"Pctile30_hr14",_xlnm.Criteria))</f>
        <v>-2.9634309999999999</v>
      </c>
      <c r="L21" s="50">
        <f>IF(Enrolled=0,"n/a",DGET(data,"Pctile50_hr14",_xlnm.Criteria))</f>
        <v>0.4937935</v>
      </c>
      <c r="M21" s="50">
        <f>IF(Enrolled=0,"n/a",DGET(data,"Pctile70_hr14",_xlnm.Criteria))</f>
        <v>3.9510179999999999</v>
      </c>
      <c r="N21" s="50">
        <f>IF(Enrolled=0,"n/a",DGET(data,"Pctile90_hr14",_xlnm.Criteria))</f>
        <v>8.9427020000000006</v>
      </c>
      <c r="P21" s="46"/>
      <c r="S21" s="24"/>
      <c r="T21" s="24"/>
      <c r="U21" s="24"/>
      <c r="V21" s="24"/>
      <c r="W21" s="24"/>
    </row>
    <row r="22" spans="3:23" ht="14.15" x14ac:dyDescent="0.3">
      <c r="C22" s="5"/>
      <c r="D22" s="5"/>
      <c r="E22" s="48">
        <v>15</v>
      </c>
      <c r="F22" s="49">
        <f>IF(Enrolled=0,"n/a",DGET(data,"Ref_hr15",_xlnm.Criteria))</f>
        <v>35.418911000000001</v>
      </c>
      <c r="G22" s="49">
        <f t="shared" si="0"/>
        <v>34.257434000000003</v>
      </c>
      <c r="H22" s="49">
        <f>IF(Enrolled=0,"n/a",DGET(data,"Pctile50_hr15",_xlnm.Criteria))</f>
        <v>1.1614770000000001</v>
      </c>
      <c r="I22" s="49">
        <f>IF(Enrolled=0,"n/a",DGET(data,"Temp_hr15",_xlnm.Criteria))</f>
        <v>84.9054</v>
      </c>
      <c r="J22" s="50">
        <f>IF(Enrolled=0,"n/a",DGET(data,"Pctile10_hr15",_xlnm.Criteria))</f>
        <v>-7.6827920000000001</v>
      </c>
      <c r="K22" s="50">
        <f>IF(Enrolled=0,"n/a",DGET(data,"Pctile30_hr15",_xlnm.Criteria))</f>
        <v>-2.4575260000000001</v>
      </c>
      <c r="L22" s="50">
        <f>IF(Enrolled=0,"n/a",DGET(data,"Pctile50_hr15",_xlnm.Criteria))</f>
        <v>1.1614770000000001</v>
      </c>
      <c r="M22" s="50">
        <f>IF(Enrolled=0,"n/a",DGET(data,"Pctile70_hr15",_xlnm.Criteria))</f>
        <v>4.780481</v>
      </c>
      <c r="N22" s="50">
        <f>IF(Enrolled=0,"n/a",DGET(data,"Pctile90_hr15",_xlnm.Criteria))</f>
        <v>10.005750000000001</v>
      </c>
      <c r="P22" s="46"/>
      <c r="S22" s="24"/>
      <c r="T22" s="24"/>
      <c r="U22" s="24"/>
      <c r="V22" s="24"/>
      <c r="W22" s="24"/>
    </row>
    <row r="23" spans="3:23" ht="14.15" x14ac:dyDescent="0.3">
      <c r="C23" s="5"/>
      <c r="D23" s="5"/>
      <c r="E23" s="48">
        <v>16</v>
      </c>
      <c r="F23" s="49">
        <f>IF(Enrolled=0,"n/a",DGET(data,"Ref_hr16",_xlnm.Criteria))</f>
        <v>35.751629000000001</v>
      </c>
      <c r="G23" s="49">
        <f t="shared" si="0"/>
        <v>35.5329385</v>
      </c>
      <c r="H23" s="49">
        <f>IF(Enrolled=0,"n/a",DGET(data,"Pctile50_hr16",_xlnm.Criteria))</f>
        <v>0.21869050000000001</v>
      </c>
      <c r="I23" s="49">
        <f>IF(Enrolled=0,"n/a",DGET(data,"Temp_hr16",_xlnm.Criteria))</f>
        <v>86.004549999999995</v>
      </c>
      <c r="J23" s="50">
        <f>IF(Enrolled=0,"n/a",DGET(data,"Pctile10_hr16",_xlnm.Criteria))</f>
        <v>-8.015682</v>
      </c>
      <c r="K23" s="50">
        <f>IF(Enrolled=0,"n/a",DGET(data,"Pctile30_hr16",_xlnm.Criteria))</f>
        <v>-3.1507480000000001</v>
      </c>
      <c r="L23" s="50">
        <f>IF(Enrolled=0,"n/a",DGET(data,"Pctile50_hr16",_xlnm.Criteria))</f>
        <v>0.21869050000000001</v>
      </c>
      <c r="M23" s="50">
        <f>IF(Enrolled=0,"n/a",DGET(data,"Pctile70_hr16",_xlnm.Criteria))</f>
        <v>3.5881289999999999</v>
      </c>
      <c r="N23" s="50">
        <f>IF(Enrolled=0,"n/a",DGET(data,"Pctile90_hr16",_xlnm.Criteria))</f>
        <v>8.4530639999999995</v>
      </c>
      <c r="P23" s="46"/>
      <c r="S23" s="24"/>
      <c r="T23" s="24"/>
      <c r="U23" s="24"/>
      <c r="V23" s="24"/>
      <c r="W23" s="24"/>
    </row>
    <row r="24" spans="3:23" ht="14.15" x14ac:dyDescent="0.3">
      <c r="C24" s="5"/>
      <c r="D24" s="5"/>
      <c r="E24" s="48">
        <v>17</v>
      </c>
      <c r="F24" s="49">
        <f>IF(Enrolled=0,"n/a",DGET(data,"Ref_hr17",_xlnm.Criteria))</f>
        <v>35.642755999999999</v>
      </c>
      <c r="G24" s="49">
        <f t="shared" si="0"/>
        <v>36.389876899999997</v>
      </c>
      <c r="H24" s="49">
        <f>IF(Enrolled=0,"n/a",DGET(data,"Pctile50_hr17",_xlnm.Criteria))</f>
        <v>-0.74712089999999998</v>
      </c>
      <c r="I24" s="49">
        <f>IF(Enrolled=0,"n/a",DGET(data,"Temp_hr17",_xlnm.Criteria))</f>
        <v>86.097120000000004</v>
      </c>
      <c r="J24" s="50">
        <f>IF(Enrolled=0,"n/a",DGET(data,"Pctile10_hr17",_xlnm.Criteria))</f>
        <v>-6.8602480000000003</v>
      </c>
      <c r="K24" s="50">
        <f>IF(Enrolled=0,"n/a",DGET(data,"Pctile30_hr17",_xlnm.Criteria))</f>
        <v>-3.2485629999999999</v>
      </c>
      <c r="L24" s="50">
        <f>IF(Enrolled=0,"n/a",DGET(data,"Pctile50_hr17",_xlnm.Criteria))</f>
        <v>-0.74712089999999998</v>
      </c>
      <c r="M24" s="50">
        <f>IF(Enrolled=0,"n/a",DGET(data,"Pctile70_hr17",_xlnm.Criteria))</f>
        <v>1.754321</v>
      </c>
      <c r="N24" s="50">
        <f>IF(Enrolled=0,"n/a",DGET(data,"Pctile90_hr17",_xlnm.Criteria))</f>
        <v>5.3660059999999996</v>
      </c>
      <c r="P24" s="46"/>
      <c r="S24" s="24"/>
      <c r="T24" s="24"/>
      <c r="U24" s="24"/>
      <c r="V24" s="24"/>
      <c r="W24" s="24"/>
    </row>
    <row r="25" spans="3:23" ht="14.15" x14ac:dyDescent="0.3">
      <c r="C25" s="5"/>
      <c r="D25" s="5"/>
      <c r="E25" s="48">
        <v>18</v>
      </c>
      <c r="F25" s="49">
        <f>IF(Enrolled=0,"n/a",DGET(data,"Ref_hr18",_xlnm.Criteria))</f>
        <v>35.872962000000001</v>
      </c>
      <c r="G25" s="49">
        <f t="shared" si="0"/>
        <v>35.2651544</v>
      </c>
      <c r="H25" s="49">
        <f>IF(Enrolled=0,"n/a",DGET(data,"Pctile50_hr18",_xlnm.Criteria))</f>
        <v>0.6078076</v>
      </c>
      <c r="I25" s="49">
        <f>IF(Enrolled=0,"n/a",DGET(data,"Temp_hr18",_xlnm.Criteria))</f>
        <v>84.639409999999998</v>
      </c>
      <c r="J25" s="50">
        <f>IF(Enrolled=0,"n/a",DGET(data,"Pctile10_hr18",_xlnm.Criteria))</f>
        <v>-3.9154230000000001</v>
      </c>
      <c r="K25" s="50">
        <f>IF(Enrolled=0,"n/a",DGET(data,"Pctile30_hr18",_xlnm.Criteria))</f>
        <v>-1.2430619999999999</v>
      </c>
      <c r="L25" s="50">
        <f>IF(Enrolled=0,"n/a",DGET(data,"Pctile50_hr18",_xlnm.Criteria))</f>
        <v>0.6078076</v>
      </c>
      <c r="M25" s="50">
        <f>IF(Enrolled=0,"n/a",DGET(data,"Pctile70_hr18",_xlnm.Criteria))</f>
        <v>2.4586769999999998</v>
      </c>
      <c r="N25" s="50">
        <f>IF(Enrolled=0,"n/a",DGET(data,"Pctile90_hr18",_xlnm.Criteria))</f>
        <v>5.1310380000000002</v>
      </c>
      <c r="P25" s="46"/>
      <c r="S25" s="24"/>
      <c r="T25" s="24"/>
      <c r="U25" s="24"/>
      <c r="V25" s="24"/>
      <c r="W25" s="24"/>
    </row>
    <row r="26" spans="3:23" ht="14.15" x14ac:dyDescent="0.3">
      <c r="C26" s="5"/>
      <c r="D26" s="5"/>
      <c r="E26" s="48">
        <v>19</v>
      </c>
      <c r="F26" s="49">
        <f>IF(Enrolled=0,"n/a",DGET(data,"Ref_hr19",_xlnm.Criteria))</f>
        <v>37.573242</v>
      </c>
      <c r="G26" s="49">
        <f t="shared" si="0"/>
        <v>36.645438400000003</v>
      </c>
      <c r="H26" s="49">
        <f>IF(Enrolled=0,"n/a",DGET(data,"Pctile50_hr19",_xlnm.Criteria))</f>
        <v>0.92780359999999995</v>
      </c>
      <c r="I26" s="49">
        <f>IF(Enrolled=0,"n/a",DGET(data,"Temp_hr19",_xlnm.Criteria))</f>
        <v>82.009150000000005</v>
      </c>
      <c r="J26" s="50">
        <f>IF(Enrolled=0,"n/a",DGET(data,"Pctile10_hr19",_xlnm.Criteria))</f>
        <v>-2.6564679999999998</v>
      </c>
      <c r="K26" s="50">
        <f>IF(Enrolled=0,"n/a",DGET(data,"Pctile30_hr19",_xlnm.Criteria))</f>
        <v>-0.53885150000000004</v>
      </c>
      <c r="L26" s="50">
        <f>IF(Enrolled=0,"n/a",DGET(data,"Pctile50_hr19",_xlnm.Criteria))</f>
        <v>0.92780359999999995</v>
      </c>
      <c r="M26" s="50">
        <f>IF(Enrolled=0,"n/a",DGET(data,"Pctile70_hr19",_xlnm.Criteria))</f>
        <v>2.3944589999999999</v>
      </c>
      <c r="N26" s="50">
        <f>IF(Enrolled=0,"n/a",DGET(data,"Pctile90_hr19",_xlnm.Criteria))</f>
        <v>4.5120760000000004</v>
      </c>
      <c r="P26" s="46"/>
      <c r="S26" s="24"/>
      <c r="T26" s="24"/>
      <c r="U26" s="24"/>
      <c r="V26" s="24"/>
      <c r="W26" s="24"/>
    </row>
    <row r="27" spans="3:23" ht="14.15" x14ac:dyDescent="0.3">
      <c r="C27" s="5"/>
      <c r="D27" s="5"/>
      <c r="E27" s="48">
        <v>20</v>
      </c>
      <c r="F27" s="49">
        <f>IF(Enrolled=0,"n/a",DGET(data,"Ref_hr20",_xlnm.Criteria))</f>
        <v>36.692912999999997</v>
      </c>
      <c r="G27" s="49">
        <f t="shared" si="0"/>
        <v>36.6318336</v>
      </c>
      <c r="H27" s="49">
        <f>IF(Enrolled=0,"n/a",DGET(data,"Pctile50_hr20",_xlnm.Criteria))</f>
        <v>6.1079399999999999E-2</v>
      </c>
      <c r="I27" s="49">
        <f>IF(Enrolled=0,"n/a",DGET(data,"Temp_hr20",_xlnm.Criteria))</f>
        <v>78.108459999999994</v>
      </c>
      <c r="J27" s="50">
        <f>IF(Enrolled=0,"n/a",DGET(data,"Pctile10_hr20",_xlnm.Criteria))</f>
        <v>-3.8741840000000001</v>
      </c>
      <c r="K27" s="50">
        <f>IF(Enrolled=0,"n/a",DGET(data,"Pctile30_hr20",_xlnm.Criteria))</f>
        <v>-1.549199</v>
      </c>
      <c r="L27" s="50">
        <f>IF(Enrolled=0,"n/a",DGET(data,"Pctile50_hr20",_xlnm.Criteria))</f>
        <v>6.1079399999999999E-2</v>
      </c>
      <c r="M27" s="50">
        <f>IF(Enrolled=0,"n/a",DGET(data,"Pctile70_hr20",_xlnm.Criteria))</f>
        <v>1.671357</v>
      </c>
      <c r="N27" s="50">
        <f>IF(Enrolled=0,"n/a",DGET(data,"Pctile90_hr20",_xlnm.Criteria))</f>
        <v>3.996343</v>
      </c>
      <c r="P27" s="46"/>
      <c r="S27" s="24"/>
      <c r="T27" s="24"/>
      <c r="U27" s="24"/>
      <c r="V27" s="24"/>
      <c r="W27" s="24"/>
    </row>
    <row r="28" spans="3:23" ht="14.15" x14ac:dyDescent="0.3">
      <c r="C28" s="5"/>
      <c r="D28" s="5"/>
      <c r="E28" s="48">
        <v>21</v>
      </c>
      <c r="F28" s="49">
        <f>IF(Enrolled=0,"n/a",DGET(data,"Ref_hr21",_xlnm.Criteria))</f>
        <v>31.685407000000001</v>
      </c>
      <c r="G28" s="49">
        <f t="shared" si="0"/>
        <v>34.614325000000001</v>
      </c>
      <c r="H28" s="49">
        <f>IF(Enrolled=0,"n/a",DGET(data,"Pctile50_hr21",_xlnm.Criteria))</f>
        <v>-2.9289179999999999</v>
      </c>
      <c r="I28" s="49">
        <f>IF(Enrolled=0,"n/a",DGET(data,"Temp_hr21",_xlnm.Criteria))</f>
        <v>73.886700000000005</v>
      </c>
      <c r="J28" s="50">
        <f>IF(Enrolled=0,"n/a",DGET(data,"Pctile10_hr21",_xlnm.Criteria))</f>
        <v>-8.9437719999999992</v>
      </c>
      <c r="K28" s="50">
        <f>IF(Enrolled=0,"n/a",DGET(data,"Pctile30_hr21",_xlnm.Criteria))</f>
        <v>-5.3901479999999999</v>
      </c>
      <c r="L28" s="50">
        <f>IF(Enrolled=0,"n/a",DGET(data,"Pctile50_hr21",_xlnm.Criteria))</f>
        <v>-2.9289179999999999</v>
      </c>
      <c r="M28" s="50">
        <f>IF(Enrolled=0,"n/a",DGET(data,"Pctile70_hr21",_xlnm.Criteria))</f>
        <v>-0.46768910000000002</v>
      </c>
      <c r="N28" s="50">
        <f>IF(Enrolled=0,"n/a",DGET(data,"Pctile90_hr21",_xlnm.Criteria))</f>
        <v>3.0859350000000001</v>
      </c>
      <c r="P28" s="46"/>
      <c r="S28" s="24"/>
      <c r="T28" s="24"/>
      <c r="U28" s="24"/>
      <c r="V28" s="24"/>
      <c r="W28" s="24"/>
    </row>
    <row r="29" spans="3:23" ht="14.15" x14ac:dyDescent="0.3">
      <c r="C29" s="5"/>
      <c r="D29" s="5"/>
      <c r="E29" s="48">
        <v>22</v>
      </c>
      <c r="F29" s="49">
        <f>IF(Enrolled=0,"n/a",DGET(data,"Ref_hr22",_xlnm.Criteria))</f>
        <v>28.306227</v>
      </c>
      <c r="G29" s="49">
        <f t="shared" si="0"/>
        <v>29.691783999999998</v>
      </c>
      <c r="H29" s="49">
        <f>IF(Enrolled=0,"n/a",DGET(data,"Pctile50_hr22",_xlnm.Criteria))</f>
        <v>-1.3855569999999999</v>
      </c>
      <c r="I29" s="49">
        <f>IF(Enrolled=0,"n/a",DGET(data,"Temp_hr22",_xlnm.Criteria))</f>
        <v>71.309989999999999</v>
      </c>
      <c r="J29" s="50">
        <f>IF(Enrolled=0,"n/a",DGET(data,"Pctile10_hr22",_xlnm.Criteria))</f>
        <v>-4.7795059999999996</v>
      </c>
      <c r="K29" s="50">
        <f>IF(Enrolled=0,"n/a",DGET(data,"Pctile30_hr22",_xlnm.Criteria))</f>
        <v>-2.7743329999999999</v>
      </c>
      <c r="L29" s="50">
        <f>IF(Enrolled=0,"n/a",DGET(data,"Pctile50_hr22",_xlnm.Criteria))</f>
        <v>-1.3855569999999999</v>
      </c>
      <c r="M29" s="50">
        <f>IF(Enrolled=0,"n/a",DGET(data,"Pctile70_hr22",_xlnm.Criteria))</f>
        <v>3.2190999999999999E-3</v>
      </c>
      <c r="N29" s="50">
        <f>IF(Enrolled=0,"n/a",DGET(data,"Pctile90_hr22",_xlnm.Criteria))</f>
        <v>2.008391</v>
      </c>
      <c r="P29" s="46"/>
    </row>
    <row r="30" spans="3:23" ht="14.15" x14ac:dyDescent="0.3">
      <c r="C30" s="5"/>
      <c r="D30" s="5"/>
      <c r="E30" s="48">
        <v>23</v>
      </c>
      <c r="F30" s="49">
        <f>IF(Enrolled=0,"n/a",DGET(data,"Ref_hr23",_xlnm.Criteria))</f>
        <v>25.913112999999999</v>
      </c>
      <c r="G30" s="49">
        <f t="shared" si="0"/>
        <v>26.373366300000001</v>
      </c>
      <c r="H30" s="49">
        <f>IF(Enrolled=0,"n/a",DGET(data,"Pctile50_hr23",_xlnm.Criteria))</f>
        <v>-0.46025329999999998</v>
      </c>
      <c r="I30" s="49">
        <f>IF(Enrolled=0,"n/a",DGET(data,"Temp_hr23",_xlnm.Criteria))</f>
        <v>69.339489999999998</v>
      </c>
      <c r="J30" s="50">
        <f>IF(Enrolled=0,"n/a",DGET(data,"Pctile10_hr23",_xlnm.Criteria))</f>
        <v>-3.1533859999999998</v>
      </c>
      <c r="K30" s="50">
        <f>IF(Enrolled=0,"n/a",DGET(data,"Pctile30_hr23",_xlnm.Criteria))</f>
        <v>-1.562262</v>
      </c>
      <c r="L30" s="50">
        <f>IF(Enrolled=0,"n/a",DGET(data,"Pctile50_hr23",_xlnm.Criteria))</f>
        <v>-0.46025329999999998</v>
      </c>
      <c r="M30" s="50">
        <f>IF(Enrolled=0,"n/a",DGET(data,"Pctile70_hr23",_xlnm.Criteria))</f>
        <v>0.64175490000000002</v>
      </c>
      <c r="N30" s="50">
        <f>IF(Enrolled=0,"n/a",DGET(data,"Pctile90_hr23",_xlnm.Criteria))</f>
        <v>2.2328800000000002</v>
      </c>
      <c r="P30" s="46"/>
    </row>
    <row r="31" spans="3:23" ht="14.15" x14ac:dyDescent="0.3">
      <c r="C31" s="5"/>
      <c r="D31" s="5"/>
      <c r="E31" s="48">
        <v>24</v>
      </c>
      <c r="F31" s="49">
        <f>IF(Enrolled=0,"n/a",DGET(data,"Ref_hr24",_xlnm.Criteria))</f>
        <v>23.860681</v>
      </c>
      <c r="G31" s="49">
        <f t="shared" si="0"/>
        <v>24.458373699999999</v>
      </c>
      <c r="H31" s="49">
        <f>IF(Enrolled=0,"n/a",DGET(data,"Pctile50_hr24",_xlnm.Criteria))</f>
        <v>-0.59769269999999997</v>
      </c>
      <c r="I31" s="49">
        <f>IF(Enrolled=0,"n/a",DGET(data,"Temp_hr24",_xlnm.Criteria))</f>
        <v>67.830719999999999</v>
      </c>
      <c r="J31" s="50">
        <f>IF(Enrolled=0,"n/a",DGET(data,"Pctile10_hr24",_xlnm.Criteria))</f>
        <v>-3.2025060000000001</v>
      </c>
      <c r="K31" s="50">
        <f>IF(Enrolled=0,"n/a",DGET(data,"Pctile30_hr24",_xlnm.Criteria))</f>
        <v>-1.6635610000000001</v>
      </c>
      <c r="L31" s="50">
        <f>IF(Enrolled=0,"n/a",DGET(data,"Pctile50_hr24",_xlnm.Criteria))</f>
        <v>-0.59769269999999997</v>
      </c>
      <c r="M31" s="50">
        <f>IF(Enrolled=0,"n/a",DGET(data,"Pctile70_hr24",_xlnm.Criteria))</f>
        <v>0.46817579999999998</v>
      </c>
      <c r="N31" s="50">
        <f>IF(Enrolled=0,"n/a",DGET(data,"Pctile90_hr24",_xlnm.Criteria))</f>
        <v>2.00712</v>
      </c>
      <c r="P31" s="46"/>
    </row>
    <row r="32" spans="3:23" ht="49.5" customHeight="1" thickBot="1" x14ac:dyDescent="0.4">
      <c r="C32" s="5"/>
      <c r="D32" s="5"/>
      <c r="E32" s="63"/>
      <c r="F32" s="71" t="str">
        <f>"Estimated Reference
Energy Use
("&amp;IF(Result_type="Aggregate Impact","MWh)","kWh)")</f>
        <v>Estimated Reference
Energy Use
(kWh)</v>
      </c>
      <c r="G32" s="71" t="str">
        <f>"Observed 
Event Day Energy Use ("&amp;IF(Result_type="Aggregate Impact","MWh)","kWh)")</f>
        <v>Observed 
Event Day Energy Use (kWh)</v>
      </c>
      <c r="H32" s="71" t="str">
        <f>"Estimated 
Change in Energy Use ("&amp;IF(Result_type="Aggregate Impact","MWh)","kWh)")</f>
        <v>Estimated 
Change in Energy Use (kWh)</v>
      </c>
      <c r="I32" s="73" t="s">
        <v>175</v>
      </c>
      <c r="J32" s="64" t="str">
        <f>"Uncertainty Adjusted Impact ("&amp;IF(Result_type="Aggregate Impact","MWh/hour) - Percentiles","kWh/hour) - Percentiles")</f>
        <v>Uncertainty Adjusted Impact (kWh/hour) - Percentiles</v>
      </c>
      <c r="K32" s="64"/>
      <c r="L32" s="64"/>
      <c r="M32" s="64"/>
      <c r="N32" s="65"/>
      <c r="O32" s="66" t="s">
        <v>211</v>
      </c>
    </row>
    <row r="33" spans="1:15" ht="14.15" x14ac:dyDescent="0.35">
      <c r="C33" s="5"/>
      <c r="D33" s="5"/>
      <c r="E33" s="67" t="s">
        <v>178</v>
      </c>
      <c r="F33" s="72"/>
      <c r="G33" s="72"/>
      <c r="H33" s="72"/>
      <c r="I33" s="72"/>
      <c r="J33" s="61" t="s">
        <v>206</v>
      </c>
      <c r="K33" s="61" t="s">
        <v>207</v>
      </c>
      <c r="L33" s="61" t="s">
        <v>208</v>
      </c>
      <c r="M33" s="61" t="s">
        <v>209</v>
      </c>
      <c r="N33" s="61" t="s">
        <v>210</v>
      </c>
      <c r="O33" s="68" t="s">
        <v>212</v>
      </c>
    </row>
    <row r="34" spans="1:15" ht="14.6" thickBot="1" x14ac:dyDescent="0.4">
      <c r="C34" s="5"/>
      <c r="D34" s="5"/>
      <c r="E34" s="13" t="s">
        <v>2</v>
      </c>
      <c r="F34" s="14">
        <f>IF(Enrolled=0,"n/a",SUM(F8:F31))</f>
        <v>716.71801000000005</v>
      </c>
      <c r="G34" s="15">
        <f>IF(Enrolled=0,"n/a",SUM(G8:G31))</f>
        <v>713.49272503000009</v>
      </c>
      <c r="H34" s="15">
        <f>IF(Enrolled=0,"n/a",SUM(H8:H31))</f>
        <v>3.2252849700000019</v>
      </c>
      <c r="I34" s="16">
        <f>IF(Enrolled=0,"n/a",SUM(Lookups!C8:C31))</f>
        <v>66.546839999999989</v>
      </c>
      <c r="J34" s="15">
        <f>IF(Enrolled=0,"n/a",SUM(J8:J31))</f>
        <v>-110.86227199999999</v>
      </c>
      <c r="K34" s="15">
        <f>IF(Enrolled=0,"n/a",SUM(K8:K31))</f>
        <v>-43.458419600000006</v>
      </c>
      <c r="L34" s="15">
        <f>IF(Enrolled=0,"n/a",SUM(L8:L31))</f>
        <v>3.2252849700000019</v>
      </c>
      <c r="M34" s="15">
        <f>IF(Enrolled=0,"n/a",SUM(M8:M31))</f>
        <v>49.908988100000002</v>
      </c>
      <c r="N34" s="54">
        <f>IF(Enrolled=0,"n/a",SUM(N8:N31))</f>
        <v>117.31284490000002</v>
      </c>
      <c r="O34" s="47">
        <f>IF(Enrolled=0,"n/a",IFERROR(H34/F34,0))</f>
        <v>4.5000752387958018E-3</v>
      </c>
    </row>
    <row r="35" spans="1:15" ht="14.6" thickBot="1" x14ac:dyDescent="0.4">
      <c r="E35" s="13" t="s">
        <v>200</v>
      </c>
      <c r="F35" s="45">
        <f ca="1">IF(Enrolled=0,"n/a",IFERROR(AVERAGEIF(Lookups!$G$8:$G$31,$E35,F$8:F$31),0))</f>
        <v>35.493455999999995</v>
      </c>
      <c r="G35" s="43">
        <f ca="1">IF(Enrolled=0,"n/a",IFERROR(AVERAGEIF(Lookups!$G$8:$G$31,$E35,G$8:G$31),0))</f>
        <v>35.90932566</v>
      </c>
      <c r="H35" s="43">
        <f ca="1">IF(Enrolled=0,"n/a",IFERROR(AVERAGEIF(Lookups!$G$8:$G$31,$E35,H$8:H$31),0))</f>
        <v>-0.41586965999999997</v>
      </c>
      <c r="I35" s="16">
        <f ca="1">IF(Enrolled=0,"n/a",SUMIF(Lookups!$G$8:$G$31,$E35,Lookups!$C$8:$C$31))</f>
        <v>30.854140000000001</v>
      </c>
      <c r="J35" s="43">
        <f ca="1">IF(Enrolled=0,"n/a",IFERROR(AVERAGEIF(Lookups!$G$8:$G$31,$E35,J$8:J$31),0))</f>
        <v>-5.250019</v>
      </c>
      <c r="K35" s="43">
        <f ca="1">IF(Enrolled=0,"n/a",IFERROR(AVERAGEIF(Lookups!$G$8:$G$31,$E35,K$8:K$31),0))</f>
        <v>-2.3939647000000002</v>
      </c>
      <c r="L35" s="43">
        <f ca="1">IF(Enrolled=0,"n/a",IFERROR(AVERAGEIF(Lookups!$G$8:$G$31,$E35,L$8:L$31),0))</f>
        <v>-0.41586965999999997</v>
      </c>
      <c r="M35" s="43">
        <f ca="1">IF(Enrolled=0,"n/a",IFERROR(AVERAGEIF(Lookups!$G$8:$G$31,$E35,M$8:M$31),0))</f>
        <v>1.5622249800000001</v>
      </c>
      <c r="N35" s="44">
        <f ca="1">IF(Enrolled=0,"n/a",IFERROR(AVERAGEIF(Lookups!$G$8:$G$31,$E35,N$8:N$31),0))</f>
        <v>4.4182796</v>
      </c>
      <c r="O35" s="47">
        <f ca="1">IF(Enrolled=0,"n/a",IFERROR(H35/F35,0))</f>
        <v>-1.171679816132867E-2</v>
      </c>
    </row>
    <row r="36" spans="1:15" ht="14.6" thickBot="1" x14ac:dyDescent="0.4">
      <c r="E36" s="13" t="s">
        <v>223</v>
      </c>
      <c r="F36" s="45">
        <f ca="1">IF(Enrolled=0,"n/a",IFERROR(AVERAGEIF(Lookups!$G$8:$G$31,$E36,F$8:F$31),0))</f>
        <v>31.347469999999998</v>
      </c>
      <c r="G36" s="43">
        <f ca="1">IF(Enrolled=0,"n/a",IFERROR(AVERAGEIF(Lookups!$G$8:$G$31,$E36,G$8:G$31),0))</f>
        <v>31.463880700000001</v>
      </c>
      <c r="H36" s="43">
        <f ca="1">IF(Enrolled=0,"n/a",IFERROR(AVERAGEIF(Lookups!$G$8:$G$31,$E36,H$8:H$31),0))</f>
        <v>-0.11641069999999992</v>
      </c>
      <c r="I36" s="16">
        <f ca="1">IF(Enrolled=0,"n/a",SUMIF(Lookups!$G$8:$G$31,$E36,Lookups!$C$8:$C$31))</f>
        <v>20.909949999999995</v>
      </c>
      <c r="J36" s="43">
        <f ca="1">IF(Enrolled=0,"n/a",IFERROR(AVERAGEIF(Lookups!$G$8:$G$31,$E36,J$8:J$31),0))</f>
        <v>-5.9078415000000009</v>
      </c>
      <c r="K36" s="43">
        <f ca="1">IF(Enrolled=0,"n/a",IFERROR(AVERAGEIF(Lookups!$G$8:$G$31,$E36,K$8:K$31),0))</f>
        <v>-2.4862172500000002</v>
      </c>
      <c r="L36" s="43">
        <f ca="1">IF(Enrolled=0,"n/a",IFERROR(AVERAGEIF(Lookups!$G$8:$G$31,$E36,L$8:L$31),0))</f>
        <v>-0.11641069999999992</v>
      </c>
      <c r="M36" s="43">
        <f ca="1">IF(Enrolled=0,"n/a",IFERROR(AVERAGEIF(Lookups!$G$8:$G$31,$E36,M$8:M$31),0))</f>
        <v>2.2533960000000004</v>
      </c>
      <c r="N36" s="44">
        <f ca="1">IF(Enrolled=0,"n/a",IFERROR(AVERAGEIF(Lookups!$G$8:$G$31,$E36,N$8:N$31),0))</f>
        <v>5.6750212500000004</v>
      </c>
      <c r="O36" s="47">
        <f ca="1">IF(Enrolled=0,"n/a",IFERROR(H36/F36,0))</f>
        <v>-3.7135596588815599E-3</v>
      </c>
    </row>
    <row r="37" spans="1:15" ht="14.6" thickBot="1" x14ac:dyDescent="0.4">
      <c r="E37" s="13" t="s">
        <v>199</v>
      </c>
      <c r="F37" s="45">
        <f ca="1">IF(Enrolled=0,"n/a",IFERROR(AVERAGEIF(Lookups!$G$8:$G$31,$E37,F$8:F$31),0))</f>
        <v>27.590723333333337</v>
      </c>
      <c r="G37" s="43">
        <f ca="1">IF(Enrolled=0,"n/a",IFERROR(AVERAGEIF(Lookups!$G$8:$G$31,$E37,G$8:G$31),0))</f>
        <v>27.206038261999996</v>
      </c>
      <c r="H37" s="43">
        <f ca="1">IF(Enrolled=0,"n/a",IFERROR(AVERAGEIF(Lookups!$G$8:$G$31,$E37,H$8:H$31),0))</f>
        <v>0.38468507133333335</v>
      </c>
      <c r="I37" s="16">
        <f ca="1">IF(Enrolled=0,"n/a",SUMIF(Lookups!$G$8:$G$31,$E37,Lookups!$C$8:$C$31))</f>
        <v>14.782749999999993</v>
      </c>
      <c r="J37" s="43">
        <f ca="1">IF(Enrolled=0,"n/a",IFERROR(AVERAGEIF(Lookups!$G$8:$G$31,$E37,J$8:J$31),0))</f>
        <v>-4.0653873999999997</v>
      </c>
      <c r="K37" s="43">
        <f ca="1">IF(Enrolled=0,"n/a",IFERROR(AVERAGEIF(Lookups!$G$8:$G$31,$E37,K$8:K$31),0))</f>
        <v>-1.4362484733333336</v>
      </c>
      <c r="L37" s="43">
        <f ca="1">IF(Enrolled=0,"n/a",IFERROR(AVERAGEIF(Lookups!$G$8:$G$31,$E37,L$8:L$31),0))</f>
        <v>0.38468507133333335</v>
      </c>
      <c r="M37" s="43">
        <f ca="1">IF(Enrolled=0,"n/a",IFERROR(AVERAGEIF(Lookups!$G$8:$G$31,$E37,M$8:M$31),0))</f>
        <v>2.2056186133333333</v>
      </c>
      <c r="N37" s="44">
        <f ca="1">IF(Enrolled=0,"n/a",IFERROR(AVERAGEIF(Lookups!$G$8:$G$31,$E37,N$8:N$31),0))</f>
        <v>4.8347574600000005</v>
      </c>
      <c r="O37" s="47">
        <f ca="1">IF(Enrolled=0,"n/a",IFERROR(H37/F37,0))</f>
        <v>1.3942551149740304E-2</v>
      </c>
    </row>
    <row r="39" spans="1:15" ht="14.15" x14ac:dyDescent="0.35">
      <c r="E39" s="17"/>
      <c r="F39" s="24"/>
      <c r="G39" s="38"/>
      <c r="H39" s="39"/>
    </row>
    <row r="40" spans="1:15" x14ac:dyDescent="0.3">
      <c r="A40" s="26" t="s">
        <v>254</v>
      </c>
    </row>
    <row r="41" spans="1:15" x14ac:dyDescent="0.3">
      <c r="A41" s="25" t="s">
        <v>255</v>
      </c>
      <c r="E41" s="17"/>
      <c r="F41" s="24"/>
      <c r="G41" s="24"/>
      <c r="H41" s="24"/>
    </row>
  </sheetData>
  <mergeCells count="9">
    <mergeCell ref="F32:F33"/>
    <mergeCell ref="G32:G33"/>
    <mergeCell ref="H32:H33"/>
    <mergeCell ref="I32:I33"/>
    <mergeCell ref="E5:E7"/>
    <mergeCell ref="F5:F7"/>
    <mergeCell ref="G5:G7"/>
    <mergeCell ref="H5:H7"/>
    <mergeCell ref="I5:I7"/>
  </mergeCells>
  <phoneticPr fontId="2" type="noConversion"/>
  <conditionalFormatting sqref="A1:B1">
    <cfRule type="expression" dxfId="10" priority="50" stopIfTrue="1">
      <formula>$A$1&lt;&gt;""</formula>
    </cfRule>
  </conditionalFormatting>
  <conditionalFormatting sqref="C2">
    <cfRule type="expression" dxfId="9" priority="42">
      <formula>size_lca_flag=1</formula>
    </cfRule>
  </conditionalFormatting>
  <conditionalFormatting sqref="B3">
    <cfRule type="expression" dxfId="8" priority="32">
      <formula>Two_way_tab_flag=1</formula>
    </cfRule>
    <cfRule type="expression" dxfId="7" priority="33">
      <formula>size_lca_flag=1</formula>
    </cfRule>
  </conditionalFormatting>
  <conditionalFormatting sqref="C1">
    <cfRule type="expression" dxfId="6" priority="31" stopIfTrue="1">
      <formula>$A$1&lt;&gt;""</formula>
    </cfRule>
  </conditionalFormatting>
  <conditionalFormatting sqref="F34:O37">
    <cfRule type="expression" dxfId="5" priority="6">
      <formula>Pass=0</formula>
    </cfRule>
  </conditionalFormatting>
  <conditionalFormatting sqref="F8:N31">
    <cfRule type="expression" dxfId="4" priority="2">
      <formula>Pass=0</formula>
    </cfRule>
  </conditionalFormatting>
  <dataValidations count="5">
    <dataValidation type="list" allowBlank="1" showInputMessage="1" showErrorMessage="1" sqref="B6" xr:uid="{00000000-0002-0000-0000-000000000000}">
      <formula1>daytype_list</formula1>
    </dataValidation>
    <dataValidation type="list" allowBlank="1" showInputMessage="1" showErrorMessage="1" sqref="B3" xr:uid="{00000000-0002-0000-0000-000001000000}">
      <formula1>Program_list</formula1>
    </dataValidation>
    <dataValidation type="list" allowBlank="1" showInputMessage="1" showErrorMessage="1" sqref="B5" xr:uid="{00000000-0002-0000-0000-000002000000}">
      <formula1>month_list</formula1>
    </dataValidation>
    <dataValidation type="list" allowBlank="1" showInputMessage="1" showErrorMessage="1" sqref="B4" xr:uid="{00000000-0002-0000-0000-000003000000}">
      <formula1>Result_type_list</formula1>
    </dataValidation>
    <dataValidation type="list" allowBlank="1" showInputMessage="1" showErrorMessage="1" sqref="B8" xr:uid="{00000000-0002-0000-0000-000004000000}">
      <formula1>lca_list</formula1>
    </dataValidation>
  </dataValidations>
  <pageMargins left="0.75" right="0.75" top="1" bottom="1" header="0.5" footer="0.5"/>
  <pageSetup scale="54" orientation="landscape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333AD0DE-5996-4014-B9F0-F341EBF3E849}">
            <xm:f>Lookups!$G8="Peak"</xm:f>
            <x14:dxf>
              <fill>
                <patternFill>
                  <bgColor theme="3" tint="0.59996337778862885"/>
                </patternFill>
              </fill>
            </x14:dxf>
          </x14:cfRule>
          <x14:cfRule type="expression" priority="5" id="{05A5A794-D281-4902-83E7-A2E48D2E8118}">
            <xm:f>Lookups!$G8="Partial-Peak"</xm:f>
            <x14:dxf>
              <fill>
                <patternFill>
                  <bgColor theme="3" tint="0.79998168889431442"/>
                </patternFill>
              </fill>
            </x14:dxf>
          </x14:cfRule>
          <x14:cfRule type="expression" priority="51" id="{348F3414-7822-41B1-86B5-03B8AF01D3A4}">
            <xm:f>Lookups!$G8="Super Off-Peak"</xm:f>
            <x14:dxf>
              <fill>
                <patternFill>
                  <bgColor theme="4" tint="0.79998168889431442"/>
                </patternFill>
              </fill>
            </x14:dxf>
          </x14:cfRule>
          <xm:sqref>E8:N31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8"/>
  <sheetViews>
    <sheetView workbookViewId="0">
      <selection activeCell="L6" sqref="L6"/>
    </sheetView>
  </sheetViews>
  <sheetFormatPr defaultRowHeight="12.45" x14ac:dyDescent="0.3"/>
  <cols>
    <col min="1" max="7" width="15.53515625" customWidth="1"/>
    <col min="9" max="9" width="25.53515625" bestFit="1" customWidth="1"/>
    <col min="10" max="10" width="16" bestFit="1" customWidth="1"/>
    <col min="11" max="11" width="19" bestFit="1" customWidth="1"/>
    <col min="12" max="12" width="13.3828125" bestFit="1" customWidth="1"/>
    <col min="13" max="13" width="13.53515625" customWidth="1"/>
    <col min="17" max="17" width="3" bestFit="1" customWidth="1"/>
    <col min="18" max="18" width="16.84375" bestFit="1" customWidth="1"/>
    <col min="19" max="19" width="13.15234375" bestFit="1" customWidth="1"/>
    <col min="20" max="20" width="19" bestFit="1" customWidth="1"/>
    <col min="21" max="21" width="15.15234375" bestFit="1" customWidth="1"/>
    <col min="22" max="22" width="18.69140625" bestFit="1" customWidth="1"/>
    <col min="23" max="23" width="17.69140625" bestFit="1" customWidth="1"/>
    <col min="25" max="25" width="12" bestFit="1" customWidth="1"/>
    <col min="26" max="26" width="8.3046875" bestFit="1" customWidth="1"/>
    <col min="27" max="27" width="14.15234375" bestFit="1" customWidth="1"/>
    <col min="28" max="29" width="11.15234375" bestFit="1" customWidth="1"/>
    <col min="30" max="30" width="13.84375" bestFit="1" customWidth="1"/>
    <col min="31" max="31" width="12.69140625" bestFit="1" customWidth="1"/>
    <col min="32" max="32" width="13.84375" bestFit="1" customWidth="1"/>
    <col min="33" max="34" width="12.69140625" bestFit="1" customWidth="1"/>
  </cols>
  <sheetData>
    <row r="1" spans="1:23" ht="12.75" customHeight="1" x14ac:dyDescent="0.3">
      <c r="B1" s="25" t="s">
        <v>214</v>
      </c>
      <c r="C1">
        <f>DGET(data,"pass",_xlnm.Criteria)</f>
        <v>1</v>
      </c>
      <c r="F1" s="1"/>
      <c r="G1" s="1"/>
    </row>
    <row r="2" spans="1:23" ht="12.75" customHeight="1" x14ac:dyDescent="0.3"/>
    <row r="3" spans="1:23" ht="12.75" customHeight="1" x14ac:dyDescent="0.4">
      <c r="A3" s="19"/>
      <c r="B3" s="18" t="s">
        <v>196</v>
      </c>
      <c r="C3" s="18" t="s">
        <v>205</v>
      </c>
      <c r="D3" s="18" t="s">
        <v>204</v>
      </c>
      <c r="E3" s="18" t="s">
        <v>234</v>
      </c>
      <c r="F3" s="18" t="s">
        <v>195</v>
      </c>
      <c r="I3" s="2" t="s">
        <v>177</v>
      </c>
      <c r="J3" s="8" t="s">
        <v>193</v>
      </c>
      <c r="K3" s="8" t="s">
        <v>204</v>
      </c>
      <c r="L3" s="8" t="s">
        <v>194</v>
      </c>
      <c r="M3" s="8" t="s">
        <v>234</v>
      </c>
      <c r="R3" t="s">
        <v>246</v>
      </c>
    </row>
    <row r="4" spans="1:23" ht="12.75" customHeight="1" x14ac:dyDescent="0.3">
      <c r="B4" s="36" t="str">
        <f>month</f>
        <v>August</v>
      </c>
      <c r="C4" t="str">
        <f>Result_type</f>
        <v>Average per Enrolled Customer</v>
      </c>
      <c r="D4" s="5" t="str">
        <f>Program</f>
        <v>A10TOU to B10 NEM</v>
      </c>
      <c r="E4" t="str">
        <f>lca</f>
        <v>All</v>
      </c>
      <c r="F4" s="5" t="str">
        <f>daytype</f>
        <v>Average Weekday</v>
      </c>
      <c r="I4" t="s">
        <v>0</v>
      </c>
      <c r="J4" s="25" t="s">
        <v>187</v>
      </c>
      <c r="K4" s="5" t="s">
        <v>248</v>
      </c>
      <c r="L4" s="25" t="s">
        <v>224</v>
      </c>
      <c r="M4" t="s">
        <v>238</v>
      </c>
      <c r="N4" s="36"/>
      <c r="O4" s="25" t="s">
        <v>215</v>
      </c>
      <c r="R4" t="s">
        <v>248</v>
      </c>
      <c r="S4" t="s">
        <v>249</v>
      </c>
      <c r="T4" t="s">
        <v>247</v>
      </c>
      <c r="U4" t="s">
        <v>252</v>
      </c>
      <c r="V4" t="s">
        <v>250</v>
      </c>
      <c r="W4" t="s">
        <v>251</v>
      </c>
    </row>
    <row r="5" spans="1:23" ht="12.75" customHeight="1" x14ac:dyDescent="0.4">
      <c r="A5" s="19"/>
      <c r="B5" s="19"/>
      <c r="C5" s="19"/>
      <c r="E5" s="19"/>
      <c r="F5" s="20"/>
      <c r="G5" s="20"/>
      <c r="I5" s="26" t="s">
        <v>180</v>
      </c>
      <c r="J5" s="25" t="s">
        <v>188</v>
      </c>
      <c r="K5" s="5" t="s">
        <v>249</v>
      </c>
      <c r="L5" s="26" t="s">
        <v>244</v>
      </c>
      <c r="M5" t="s">
        <v>226</v>
      </c>
      <c r="N5" s="36"/>
      <c r="O5" s="25" t="s">
        <v>216</v>
      </c>
      <c r="Q5">
        <v>1</v>
      </c>
      <c r="R5" t="s">
        <v>199</v>
      </c>
      <c r="S5" t="s">
        <v>199</v>
      </c>
      <c r="T5" t="s">
        <v>199</v>
      </c>
      <c r="U5" t="s">
        <v>199</v>
      </c>
      <c r="V5" t="s">
        <v>199</v>
      </c>
      <c r="W5" t="s">
        <v>199</v>
      </c>
    </row>
    <row r="6" spans="1:23" ht="12.75" customHeight="1" x14ac:dyDescent="0.4">
      <c r="D6" s="19"/>
      <c r="E6" s="42" t="s">
        <v>222</v>
      </c>
      <c r="F6" s="42">
        <f>VLOOKUP(Program,Data!$B$2:$GE$2689,185,FALSE)</f>
        <v>0</v>
      </c>
      <c r="G6">
        <f>MATCH(month,O4:O15,0)</f>
        <v>8</v>
      </c>
      <c r="J6" s="25" t="s">
        <v>189</v>
      </c>
      <c r="K6" s="5" t="s">
        <v>247</v>
      </c>
      <c r="M6" t="s">
        <v>227</v>
      </c>
      <c r="N6" s="36"/>
      <c r="O6" s="25" t="s">
        <v>184</v>
      </c>
      <c r="Q6">
        <f>Q5+1</f>
        <v>2</v>
      </c>
      <c r="R6" t="s">
        <v>199</v>
      </c>
      <c r="S6" t="s">
        <v>199</v>
      </c>
      <c r="T6" t="s">
        <v>199</v>
      </c>
      <c r="U6" t="s">
        <v>199</v>
      </c>
      <c r="V6" t="s">
        <v>199</v>
      </c>
      <c r="W6" t="s">
        <v>199</v>
      </c>
    </row>
    <row r="7" spans="1:23" ht="12.75" customHeight="1" x14ac:dyDescent="0.4">
      <c r="A7" s="19"/>
      <c r="B7" s="31" t="s">
        <v>202</v>
      </c>
      <c r="C7" s="31" t="s">
        <v>176</v>
      </c>
      <c r="D7" s="31" t="s">
        <v>197</v>
      </c>
      <c r="E7" s="31" t="s">
        <v>220</v>
      </c>
      <c r="F7" s="31" t="s">
        <v>198</v>
      </c>
      <c r="G7" s="31" t="s">
        <v>201</v>
      </c>
      <c r="J7" s="25" t="s">
        <v>190</v>
      </c>
      <c r="K7" s="5" t="s">
        <v>252</v>
      </c>
      <c r="M7" t="s">
        <v>228</v>
      </c>
      <c r="N7" s="36"/>
      <c r="O7" s="25" t="s">
        <v>185</v>
      </c>
      <c r="Q7">
        <f t="shared" ref="Q7:Q28" si="0">Q6+1</f>
        <v>3</v>
      </c>
      <c r="R7" t="s">
        <v>199</v>
      </c>
      <c r="S7" t="s">
        <v>199</v>
      </c>
      <c r="T7" t="s">
        <v>199</v>
      </c>
      <c r="U7" t="s">
        <v>199</v>
      </c>
      <c r="V7" t="s">
        <v>199</v>
      </c>
      <c r="W7" t="s">
        <v>199</v>
      </c>
    </row>
    <row r="8" spans="1:23" ht="12.75" customHeight="1" x14ac:dyDescent="0.4">
      <c r="A8" s="20"/>
      <c r="B8">
        <v>1</v>
      </c>
      <c r="C8" s="32">
        <f>MAX(0,Table!I8-75)</f>
        <v>0</v>
      </c>
      <c r="D8" s="31" t="s">
        <v>199</v>
      </c>
      <c r="E8" s="31" t="s">
        <v>199</v>
      </c>
      <c r="F8" s="31" t="str">
        <f ca="1">OFFSET($Q5,0,MATCH(Program,Lookups!$R$4:$W$4,0))</f>
        <v>Off-Peak</v>
      </c>
      <c r="G8" s="42" t="str">
        <f ca="1">IF(AND($G$6&gt;=6,$G$6&lt;=9),F8,IF(AND($G$6&gt;=3,$G$6&lt;=5),E8,D8))</f>
        <v>Off-Peak</v>
      </c>
      <c r="J8" s="25"/>
      <c r="K8" s="5" t="s">
        <v>250</v>
      </c>
      <c r="M8" t="s">
        <v>229</v>
      </c>
      <c r="N8" s="36"/>
      <c r="O8" s="25" t="s">
        <v>186</v>
      </c>
      <c r="Q8">
        <f t="shared" si="0"/>
        <v>4</v>
      </c>
      <c r="R8" t="s">
        <v>199</v>
      </c>
      <c r="S8" t="s">
        <v>199</v>
      </c>
      <c r="T8" t="s">
        <v>199</v>
      </c>
      <c r="U8" t="s">
        <v>199</v>
      </c>
      <c r="V8" t="s">
        <v>199</v>
      </c>
      <c r="W8" t="s">
        <v>199</v>
      </c>
    </row>
    <row r="9" spans="1:23" ht="12.75" customHeight="1" x14ac:dyDescent="0.3">
      <c r="B9">
        <f>B8+1</f>
        <v>2</v>
      </c>
      <c r="C9" s="32">
        <f>MAX(0,Table!I9-75)</f>
        <v>0</v>
      </c>
      <c r="D9" s="31" t="s">
        <v>199</v>
      </c>
      <c r="E9" s="31" t="s">
        <v>199</v>
      </c>
      <c r="F9" s="31" t="str">
        <f ca="1">OFFSET($Q6,0,MATCH(Program,Lookups!$R$4:$W$4,0))</f>
        <v>Off-Peak</v>
      </c>
      <c r="G9" s="42" t="str">
        <f t="shared" ref="G9:G31" ca="1" si="1">IF(AND($G$6&gt;=6,$G$6&lt;=9),F9,IF(AND($G$6&gt;=3,$G$6&lt;=5),E9,D9))</f>
        <v>Off-Peak</v>
      </c>
      <c r="J9" s="25"/>
      <c r="K9" s="5" t="s">
        <v>251</v>
      </c>
      <c r="M9" t="s">
        <v>230</v>
      </c>
      <c r="N9" s="36"/>
      <c r="O9" s="25" t="s">
        <v>187</v>
      </c>
      <c r="Q9">
        <f t="shared" si="0"/>
        <v>5</v>
      </c>
      <c r="R9" t="s">
        <v>199</v>
      </c>
      <c r="S9" t="s">
        <v>199</v>
      </c>
      <c r="T9" t="s">
        <v>199</v>
      </c>
      <c r="U9" t="s">
        <v>199</v>
      </c>
      <c r="V9" t="s">
        <v>199</v>
      </c>
      <c r="W9" t="s">
        <v>199</v>
      </c>
    </row>
    <row r="10" spans="1:23" ht="12.75" customHeight="1" x14ac:dyDescent="0.3">
      <c r="B10">
        <f t="shared" ref="B10:B31" si="2">B9+1</f>
        <v>3</v>
      </c>
      <c r="C10" s="32">
        <f>MAX(0,Table!I10-75)</f>
        <v>0</v>
      </c>
      <c r="D10" s="31" t="s">
        <v>199</v>
      </c>
      <c r="E10" s="31" t="s">
        <v>199</v>
      </c>
      <c r="F10" s="31" t="str">
        <f ca="1">OFFSET($Q7,0,MATCH(Program,Lookups!$R$4:$W$4,0))</f>
        <v>Off-Peak</v>
      </c>
      <c r="G10" s="42" t="str">
        <f t="shared" ca="1" si="1"/>
        <v>Off-Peak</v>
      </c>
      <c r="J10" s="25"/>
      <c r="M10" t="s">
        <v>231</v>
      </c>
      <c r="N10" s="36"/>
      <c r="O10" s="25" t="s">
        <v>188</v>
      </c>
      <c r="Q10">
        <f t="shared" si="0"/>
        <v>6</v>
      </c>
      <c r="R10" t="s">
        <v>199</v>
      </c>
      <c r="S10" t="s">
        <v>199</v>
      </c>
      <c r="T10" t="s">
        <v>199</v>
      </c>
      <c r="U10" t="s">
        <v>199</v>
      </c>
      <c r="V10" t="s">
        <v>199</v>
      </c>
      <c r="W10" t="s">
        <v>199</v>
      </c>
    </row>
    <row r="11" spans="1:23" ht="12.75" customHeight="1" x14ac:dyDescent="0.3">
      <c r="B11">
        <f t="shared" si="2"/>
        <v>4</v>
      </c>
      <c r="C11" s="32">
        <f>MAX(0,Table!I11-75)</f>
        <v>0</v>
      </c>
      <c r="D11" s="31" t="s">
        <v>199</v>
      </c>
      <c r="E11" s="31" t="s">
        <v>199</v>
      </c>
      <c r="F11" s="31" t="str">
        <f ca="1">OFFSET($Q8,0,MATCH(Program,Lookups!$R$4:$W$4,0))</f>
        <v>Off-Peak</v>
      </c>
      <c r="G11" s="42" t="str">
        <f t="shared" ca="1" si="1"/>
        <v>Off-Peak</v>
      </c>
      <c r="J11" s="25"/>
      <c r="M11" t="s">
        <v>232</v>
      </c>
      <c r="N11" s="36"/>
      <c r="O11" s="25" t="s">
        <v>189</v>
      </c>
      <c r="Q11">
        <f t="shared" si="0"/>
        <v>7</v>
      </c>
      <c r="R11" t="s">
        <v>199</v>
      </c>
      <c r="S11" t="s">
        <v>199</v>
      </c>
      <c r="T11" t="s">
        <v>199</v>
      </c>
      <c r="U11" t="s">
        <v>199</v>
      </c>
      <c r="V11" t="s">
        <v>199</v>
      </c>
      <c r="W11" t="s">
        <v>199</v>
      </c>
    </row>
    <row r="12" spans="1:23" ht="12.75" customHeight="1" x14ac:dyDescent="0.3">
      <c r="B12">
        <f t="shared" si="2"/>
        <v>5</v>
      </c>
      <c r="C12" s="32">
        <f>MAX(0,Table!I12-75)</f>
        <v>0</v>
      </c>
      <c r="D12" s="31" t="s">
        <v>199</v>
      </c>
      <c r="E12" s="31" t="s">
        <v>199</v>
      </c>
      <c r="F12" s="31" t="str">
        <f ca="1">OFFSET($Q9,0,MATCH(Program,Lookups!$R$4:$W$4,0))</f>
        <v>Off-Peak</v>
      </c>
      <c r="G12" s="42" t="str">
        <f t="shared" ca="1" si="1"/>
        <v>Off-Peak</v>
      </c>
      <c r="J12" s="25"/>
      <c r="M12" t="s">
        <v>233</v>
      </c>
      <c r="N12" s="36"/>
      <c r="O12" s="25" t="s">
        <v>190</v>
      </c>
      <c r="Q12">
        <f t="shared" si="0"/>
        <v>8</v>
      </c>
      <c r="R12" t="s">
        <v>199</v>
      </c>
      <c r="S12" t="s">
        <v>199</v>
      </c>
      <c r="T12" t="s">
        <v>199</v>
      </c>
      <c r="U12" t="s">
        <v>199</v>
      </c>
      <c r="V12" t="s">
        <v>199</v>
      </c>
      <c r="W12" t="s">
        <v>199</v>
      </c>
    </row>
    <row r="13" spans="1:23" ht="12.75" customHeight="1" x14ac:dyDescent="0.3">
      <c r="B13">
        <f t="shared" si="2"/>
        <v>6</v>
      </c>
      <c r="C13" s="32">
        <f>MAX(0,Table!I13-75)</f>
        <v>0</v>
      </c>
      <c r="D13" s="31" t="s">
        <v>199</v>
      </c>
      <c r="E13" s="31" t="s">
        <v>199</v>
      </c>
      <c r="F13" s="31" t="str">
        <f ca="1">OFFSET($Q10,0,MATCH(Program,Lookups!$R$4:$W$4,0))</f>
        <v>Off-Peak</v>
      </c>
      <c r="G13" s="42" t="str">
        <f t="shared" ca="1" si="1"/>
        <v>Off-Peak</v>
      </c>
      <c r="J13" s="25"/>
      <c r="N13" s="36"/>
      <c r="O13" s="25" t="s">
        <v>217</v>
      </c>
      <c r="Q13">
        <f t="shared" si="0"/>
        <v>9</v>
      </c>
      <c r="R13" t="s">
        <v>199</v>
      </c>
      <c r="S13" t="s">
        <v>199</v>
      </c>
      <c r="T13" t="s">
        <v>199</v>
      </c>
      <c r="U13" t="s">
        <v>199</v>
      </c>
      <c r="V13" t="s">
        <v>199</v>
      </c>
      <c r="W13" t="s">
        <v>199</v>
      </c>
    </row>
    <row r="14" spans="1:23" ht="12.75" customHeight="1" x14ac:dyDescent="0.3">
      <c r="B14">
        <f t="shared" si="2"/>
        <v>7</v>
      </c>
      <c r="C14" s="32">
        <f>MAX(0,Table!I14-75)</f>
        <v>0</v>
      </c>
      <c r="D14" s="31" t="s">
        <v>199</v>
      </c>
      <c r="E14" s="31" t="s">
        <v>199</v>
      </c>
      <c r="F14" s="31" t="str">
        <f ca="1">OFFSET($Q11,0,MATCH(Program,Lookups!$R$4:$W$4,0))</f>
        <v>Off-Peak</v>
      </c>
      <c r="G14" s="42" t="str">
        <f t="shared" ca="1" si="1"/>
        <v>Off-Peak</v>
      </c>
      <c r="J14" s="25"/>
      <c r="N14" s="36"/>
      <c r="O14" s="25" t="s">
        <v>218</v>
      </c>
      <c r="Q14">
        <f t="shared" si="0"/>
        <v>10</v>
      </c>
      <c r="R14" t="s">
        <v>199</v>
      </c>
      <c r="S14" t="s">
        <v>199</v>
      </c>
      <c r="T14" t="s">
        <v>199</v>
      </c>
      <c r="U14" t="s">
        <v>199</v>
      </c>
      <c r="V14" t="s">
        <v>199</v>
      </c>
      <c r="W14" t="s">
        <v>199</v>
      </c>
    </row>
    <row r="15" spans="1:23" ht="12.75" customHeight="1" x14ac:dyDescent="0.3">
      <c r="B15">
        <f t="shared" si="2"/>
        <v>8</v>
      </c>
      <c r="C15" s="32">
        <f>MAX(0,Table!I15-75)</f>
        <v>0</v>
      </c>
      <c r="D15" s="31" t="s">
        <v>199</v>
      </c>
      <c r="E15" s="31" t="s">
        <v>199</v>
      </c>
      <c r="F15" s="31" t="str">
        <f ca="1">OFFSET($Q12,0,MATCH(Program,Lookups!$R$4:$W$4,0))</f>
        <v>Off-Peak</v>
      </c>
      <c r="G15" s="42" t="str">
        <f t="shared" ca="1" si="1"/>
        <v>Off-Peak</v>
      </c>
      <c r="J15" s="25"/>
      <c r="N15" s="36"/>
      <c r="O15" s="25" t="s">
        <v>219</v>
      </c>
      <c r="Q15">
        <f t="shared" si="0"/>
        <v>11</v>
      </c>
      <c r="R15" t="s">
        <v>199</v>
      </c>
      <c r="S15" t="s">
        <v>199</v>
      </c>
      <c r="T15" t="s">
        <v>199</v>
      </c>
      <c r="U15" t="s">
        <v>199</v>
      </c>
      <c r="V15" t="s">
        <v>199</v>
      </c>
      <c r="W15" t="s">
        <v>199</v>
      </c>
    </row>
    <row r="16" spans="1:23" ht="12.75" customHeight="1" x14ac:dyDescent="0.3">
      <c r="B16">
        <f t="shared" si="2"/>
        <v>9</v>
      </c>
      <c r="C16" s="32">
        <f>MAX(0,Table!I16-75)</f>
        <v>0</v>
      </c>
      <c r="D16" s="31" t="s">
        <v>199</v>
      </c>
      <c r="E16" s="31" t="s">
        <v>199</v>
      </c>
      <c r="F16" s="31" t="str">
        <f ca="1">OFFSET($Q13,0,MATCH(Program,Lookups!$R$4:$W$4,0))</f>
        <v>Off-Peak</v>
      </c>
      <c r="G16" s="42" t="str">
        <f t="shared" ca="1" si="1"/>
        <v>Off-Peak</v>
      </c>
      <c r="N16" s="36"/>
      <c r="Q16">
        <f t="shared" si="0"/>
        <v>12</v>
      </c>
      <c r="R16" t="s">
        <v>199</v>
      </c>
      <c r="S16" t="s">
        <v>199</v>
      </c>
      <c r="T16" t="s">
        <v>199</v>
      </c>
      <c r="U16" t="s">
        <v>199</v>
      </c>
      <c r="V16" t="s">
        <v>199</v>
      </c>
      <c r="W16" t="s">
        <v>199</v>
      </c>
    </row>
    <row r="17" spans="2:23" ht="12.75" customHeight="1" x14ac:dyDescent="0.3">
      <c r="B17">
        <f t="shared" si="2"/>
        <v>10</v>
      </c>
      <c r="C17" s="32">
        <f>MAX(0,Table!I17-75)</f>
        <v>0</v>
      </c>
      <c r="D17" s="31" t="s">
        <v>199</v>
      </c>
      <c r="E17" s="31" t="s">
        <v>221</v>
      </c>
      <c r="F17" s="31" t="str">
        <f ca="1">OFFSET($Q14,0,MATCH(Program,Lookups!$R$4:$W$4,0))</f>
        <v>Off-Peak</v>
      </c>
      <c r="G17" s="42" t="str">
        <f t="shared" ca="1" si="1"/>
        <v>Off-Peak</v>
      </c>
      <c r="N17" s="36"/>
      <c r="Q17">
        <f t="shared" si="0"/>
        <v>13</v>
      </c>
      <c r="R17" t="s">
        <v>199</v>
      </c>
      <c r="S17" t="s">
        <v>199</v>
      </c>
      <c r="T17" t="s">
        <v>199</v>
      </c>
      <c r="U17" t="s">
        <v>199</v>
      </c>
      <c r="V17" t="s">
        <v>199</v>
      </c>
      <c r="W17" t="s">
        <v>199</v>
      </c>
    </row>
    <row r="18" spans="2:23" ht="12.75" customHeight="1" x14ac:dyDescent="0.3">
      <c r="B18">
        <f t="shared" si="2"/>
        <v>11</v>
      </c>
      <c r="C18" s="32">
        <f>MAX(0,Table!I18-75)</f>
        <v>0</v>
      </c>
      <c r="D18" s="31" t="s">
        <v>199</v>
      </c>
      <c r="E18" s="31" t="s">
        <v>221</v>
      </c>
      <c r="F18" s="31" t="str">
        <f ca="1">OFFSET($Q15,0,MATCH(Program,Lookups!$R$4:$W$4,0))</f>
        <v>Off-Peak</v>
      </c>
      <c r="G18" s="42" t="str">
        <f t="shared" ca="1" si="1"/>
        <v>Off-Peak</v>
      </c>
      <c r="J18" s="36"/>
      <c r="N18" s="36"/>
      <c r="Q18">
        <f t="shared" si="0"/>
        <v>14</v>
      </c>
      <c r="R18" t="s">
        <v>199</v>
      </c>
      <c r="S18" t="s">
        <v>199</v>
      </c>
      <c r="T18" t="s">
        <v>199</v>
      </c>
      <c r="U18" t="s">
        <v>199</v>
      </c>
      <c r="V18" t="s">
        <v>199</v>
      </c>
      <c r="W18" t="s">
        <v>199</v>
      </c>
    </row>
    <row r="19" spans="2:23" ht="12.75" customHeight="1" x14ac:dyDescent="0.3">
      <c r="B19">
        <f t="shared" si="2"/>
        <v>12</v>
      </c>
      <c r="C19" s="32">
        <f>MAX(0,Table!I19-75)</f>
        <v>2.0927999999999969</v>
      </c>
      <c r="D19" s="31" t="s">
        <v>199</v>
      </c>
      <c r="E19" s="31" t="s">
        <v>221</v>
      </c>
      <c r="F19" s="31" t="str">
        <f ca="1">OFFSET($Q16,0,MATCH(Program,Lookups!$R$4:$W$4,0))</f>
        <v>Off-Peak</v>
      </c>
      <c r="G19" s="42" t="str">
        <f t="shared" ca="1" si="1"/>
        <v>Off-Peak</v>
      </c>
      <c r="Q19">
        <f t="shared" si="0"/>
        <v>15</v>
      </c>
      <c r="R19" t="s">
        <v>223</v>
      </c>
      <c r="S19" t="s">
        <v>199</v>
      </c>
      <c r="T19" t="s">
        <v>223</v>
      </c>
      <c r="U19" t="s">
        <v>223</v>
      </c>
      <c r="V19" t="s">
        <v>199</v>
      </c>
      <c r="W19" t="s">
        <v>199</v>
      </c>
    </row>
    <row r="20" spans="2:23" ht="12.75" customHeight="1" x14ac:dyDescent="0.3">
      <c r="B20">
        <f t="shared" si="2"/>
        <v>13</v>
      </c>
      <c r="C20" s="32">
        <f>MAX(0,Table!I20-75)</f>
        <v>5.0410799999999938</v>
      </c>
      <c r="D20" s="31" t="s">
        <v>199</v>
      </c>
      <c r="E20" s="31" t="s">
        <v>221</v>
      </c>
      <c r="F20" s="31" t="str">
        <f ca="1">OFFSET($Q17,0,MATCH(Program,Lookups!$R$4:$W$4,0))</f>
        <v>Off-Peak</v>
      </c>
      <c r="G20" s="42" t="str">
        <f t="shared" ca="1" si="1"/>
        <v>Off-Peak</v>
      </c>
      <c r="Q20">
        <f t="shared" si="0"/>
        <v>16</v>
      </c>
      <c r="R20" t="s">
        <v>223</v>
      </c>
      <c r="S20" t="s">
        <v>199</v>
      </c>
      <c r="T20" t="s">
        <v>223</v>
      </c>
      <c r="U20" t="s">
        <v>223</v>
      </c>
      <c r="V20" t="s">
        <v>199</v>
      </c>
      <c r="W20" t="s">
        <v>199</v>
      </c>
    </row>
    <row r="21" spans="2:23" ht="12.75" customHeight="1" x14ac:dyDescent="0.3">
      <c r="B21">
        <f t="shared" si="2"/>
        <v>14</v>
      </c>
      <c r="C21" s="32">
        <f>MAX(0,Table!I21-75)</f>
        <v>7.6488700000000023</v>
      </c>
      <c r="D21" s="31" t="s">
        <v>199</v>
      </c>
      <c r="E21" s="31" t="s">
        <v>221</v>
      </c>
      <c r="F21" s="31" t="str">
        <f ca="1">OFFSET($Q18,0,MATCH(Program,Lookups!$R$4:$W$4,0))</f>
        <v>Off-Peak</v>
      </c>
      <c r="G21" s="42" t="str">
        <f t="shared" ca="1" si="1"/>
        <v>Off-Peak</v>
      </c>
      <c r="K21" s="5"/>
      <c r="Q21">
        <f t="shared" si="0"/>
        <v>17</v>
      </c>
      <c r="R21" t="s">
        <v>200</v>
      </c>
      <c r="S21" t="s">
        <v>200</v>
      </c>
      <c r="T21" t="s">
        <v>200</v>
      </c>
      <c r="U21" t="s">
        <v>200</v>
      </c>
      <c r="V21" t="s">
        <v>199</v>
      </c>
      <c r="W21" t="s">
        <v>199</v>
      </c>
    </row>
    <row r="22" spans="2:23" ht="12.75" customHeight="1" x14ac:dyDescent="0.3">
      <c r="B22">
        <f t="shared" si="2"/>
        <v>15</v>
      </c>
      <c r="C22" s="32">
        <f>MAX(0,Table!I22-75)</f>
        <v>9.9054000000000002</v>
      </c>
      <c r="D22" s="31" t="s">
        <v>199</v>
      </c>
      <c r="E22" s="31" t="s">
        <v>199</v>
      </c>
      <c r="F22" s="31" t="str">
        <f ca="1">OFFSET($Q19,0,MATCH(Program,Lookups!$R$4:$W$4,0))</f>
        <v>Partial-Peak</v>
      </c>
      <c r="G22" s="42" t="str">
        <f t="shared" ca="1" si="1"/>
        <v>Partial-Peak</v>
      </c>
      <c r="K22" s="5"/>
      <c r="Q22">
        <f t="shared" si="0"/>
        <v>18</v>
      </c>
      <c r="R22" t="s">
        <v>200</v>
      </c>
      <c r="S22" t="s">
        <v>200</v>
      </c>
      <c r="T22" t="s">
        <v>200</v>
      </c>
      <c r="U22" t="s">
        <v>200</v>
      </c>
      <c r="V22" t="s">
        <v>200</v>
      </c>
      <c r="W22" t="s">
        <v>200</v>
      </c>
    </row>
    <row r="23" spans="2:23" ht="12.75" customHeight="1" x14ac:dyDescent="0.3">
      <c r="B23">
        <f t="shared" si="2"/>
        <v>16</v>
      </c>
      <c r="C23" s="32">
        <f>MAX(0,Table!I23-75)</f>
        <v>11.004549999999995</v>
      </c>
      <c r="D23" s="31" t="s">
        <v>199</v>
      </c>
      <c r="E23" s="31" t="s">
        <v>199</v>
      </c>
      <c r="F23" s="31" t="str">
        <f ca="1">OFFSET($Q20,0,MATCH(Program,Lookups!$R$4:$W$4,0))</f>
        <v>Partial-Peak</v>
      </c>
      <c r="G23" s="42" t="str">
        <f t="shared" ca="1" si="1"/>
        <v>Partial-Peak</v>
      </c>
      <c r="K23" s="5"/>
      <c r="Q23">
        <f t="shared" si="0"/>
        <v>19</v>
      </c>
      <c r="R23" t="s">
        <v>200</v>
      </c>
      <c r="S23" t="s">
        <v>200</v>
      </c>
      <c r="T23" t="s">
        <v>200</v>
      </c>
      <c r="U23" t="s">
        <v>200</v>
      </c>
      <c r="V23" t="s">
        <v>200</v>
      </c>
      <c r="W23" t="s">
        <v>200</v>
      </c>
    </row>
    <row r="24" spans="2:23" ht="12.75" customHeight="1" x14ac:dyDescent="0.3">
      <c r="B24">
        <f t="shared" si="2"/>
        <v>17</v>
      </c>
      <c r="C24" s="32">
        <f>MAX(0,Table!I24-75)</f>
        <v>11.097120000000004</v>
      </c>
      <c r="D24" s="31" t="s">
        <v>200</v>
      </c>
      <c r="E24" s="31" t="s">
        <v>200</v>
      </c>
      <c r="F24" s="31" t="str">
        <f ca="1">OFFSET($Q21,0,MATCH(Program,Lookups!$R$4:$W$4,0))</f>
        <v>Peak</v>
      </c>
      <c r="G24" s="42" t="str">
        <f t="shared" ca="1" si="1"/>
        <v>Peak</v>
      </c>
      <c r="K24" s="5"/>
      <c r="Q24">
        <f t="shared" si="0"/>
        <v>20</v>
      </c>
      <c r="R24" t="s">
        <v>200</v>
      </c>
      <c r="S24" t="s">
        <v>200</v>
      </c>
      <c r="T24" t="s">
        <v>200</v>
      </c>
      <c r="U24" t="s">
        <v>200</v>
      </c>
      <c r="V24" t="s">
        <v>200</v>
      </c>
      <c r="W24" t="s">
        <v>200</v>
      </c>
    </row>
    <row r="25" spans="2:23" ht="12.75" customHeight="1" x14ac:dyDescent="0.3">
      <c r="B25">
        <f t="shared" si="2"/>
        <v>18</v>
      </c>
      <c r="C25" s="32">
        <f>MAX(0,Table!I25-75)</f>
        <v>9.639409999999998</v>
      </c>
      <c r="D25" s="31" t="s">
        <v>200</v>
      </c>
      <c r="E25" s="31" t="s">
        <v>200</v>
      </c>
      <c r="F25" s="31" t="str">
        <f ca="1">OFFSET($Q22,0,MATCH(Program,Lookups!$R$4:$W$4,0))</f>
        <v>Peak</v>
      </c>
      <c r="G25" s="42" t="str">
        <f t="shared" ca="1" si="1"/>
        <v>Peak</v>
      </c>
      <c r="K25" s="5"/>
      <c r="Q25">
        <f t="shared" si="0"/>
        <v>21</v>
      </c>
      <c r="R25" t="s">
        <v>200</v>
      </c>
      <c r="S25" t="s">
        <v>200</v>
      </c>
      <c r="T25" t="s">
        <v>200</v>
      </c>
      <c r="U25" t="s">
        <v>200</v>
      </c>
      <c r="V25" t="s">
        <v>199</v>
      </c>
      <c r="W25" t="s">
        <v>199</v>
      </c>
    </row>
    <row r="26" spans="2:23" ht="12.75" customHeight="1" x14ac:dyDescent="0.3">
      <c r="B26">
        <f t="shared" si="2"/>
        <v>19</v>
      </c>
      <c r="C26" s="32">
        <f>MAX(0,Table!I26-75)</f>
        <v>7.0091500000000053</v>
      </c>
      <c r="D26" s="31" t="s">
        <v>200</v>
      </c>
      <c r="E26" s="31" t="s">
        <v>200</v>
      </c>
      <c r="F26" s="31" t="str">
        <f ca="1">OFFSET($Q23,0,MATCH(Program,Lookups!$R$4:$W$4,0))</f>
        <v>Peak</v>
      </c>
      <c r="G26" s="42" t="str">
        <f t="shared" ca="1" si="1"/>
        <v>Peak</v>
      </c>
      <c r="K26" s="5"/>
      <c r="Q26">
        <f t="shared" si="0"/>
        <v>22</v>
      </c>
      <c r="R26" t="s">
        <v>223</v>
      </c>
      <c r="S26" t="s">
        <v>199</v>
      </c>
      <c r="T26" t="s">
        <v>223</v>
      </c>
      <c r="U26" t="s">
        <v>223</v>
      </c>
      <c r="V26" t="s">
        <v>199</v>
      </c>
      <c r="W26" t="s">
        <v>199</v>
      </c>
    </row>
    <row r="27" spans="2:23" ht="12.75" customHeight="1" x14ac:dyDescent="0.3">
      <c r="B27">
        <f t="shared" si="2"/>
        <v>20</v>
      </c>
      <c r="C27" s="32">
        <f>MAX(0,Table!I27-75)</f>
        <v>3.1084599999999938</v>
      </c>
      <c r="D27" s="31" t="s">
        <v>200</v>
      </c>
      <c r="E27" s="31" t="s">
        <v>200</v>
      </c>
      <c r="F27" s="31" t="str">
        <f ca="1">OFFSET($Q24,0,MATCH(Program,Lookups!$R$4:$W$4,0))</f>
        <v>Peak</v>
      </c>
      <c r="G27" s="42" t="str">
        <f t="shared" ca="1" si="1"/>
        <v>Peak</v>
      </c>
      <c r="Q27">
        <f t="shared" si="0"/>
        <v>23</v>
      </c>
      <c r="R27" t="s">
        <v>223</v>
      </c>
      <c r="S27" t="s">
        <v>199</v>
      </c>
      <c r="T27" t="s">
        <v>223</v>
      </c>
      <c r="U27" t="s">
        <v>223</v>
      </c>
      <c r="V27" t="s">
        <v>199</v>
      </c>
      <c r="W27" t="s">
        <v>199</v>
      </c>
    </row>
    <row r="28" spans="2:23" ht="12.75" customHeight="1" x14ac:dyDescent="0.3">
      <c r="B28">
        <f t="shared" si="2"/>
        <v>21</v>
      </c>
      <c r="C28" s="32">
        <f>MAX(0,Table!I28-75)</f>
        <v>0</v>
      </c>
      <c r="D28" s="31" t="s">
        <v>200</v>
      </c>
      <c r="E28" s="31" t="s">
        <v>200</v>
      </c>
      <c r="F28" s="31" t="str">
        <f ca="1">OFFSET($Q25,0,MATCH(Program,Lookups!$R$4:$W$4,0))</f>
        <v>Peak</v>
      </c>
      <c r="G28" s="42" t="str">
        <f t="shared" ca="1" si="1"/>
        <v>Peak</v>
      </c>
      <c r="Q28">
        <f t="shared" si="0"/>
        <v>24</v>
      </c>
      <c r="R28" t="s">
        <v>199</v>
      </c>
      <c r="S28" t="s">
        <v>199</v>
      </c>
      <c r="T28" t="s">
        <v>199</v>
      </c>
      <c r="U28" t="s">
        <v>199</v>
      </c>
      <c r="V28" t="s">
        <v>199</v>
      </c>
      <c r="W28" t="s">
        <v>199</v>
      </c>
    </row>
    <row r="29" spans="2:23" ht="12.75" customHeight="1" x14ac:dyDescent="0.3">
      <c r="B29">
        <f t="shared" si="2"/>
        <v>22</v>
      </c>
      <c r="C29" s="32">
        <f>MAX(0,Table!I29-75)</f>
        <v>0</v>
      </c>
      <c r="D29" s="31" t="s">
        <v>199</v>
      </c>
      <c r="E29" s="31" t="s">
        <v>199</v>
      </c>
      <c r="F29" s="31" t="str">
        <f ca="1">OFFSET($Q26,0,MATCH(Program,Lookups!$R$4:$W$4,0))</f>
        <v>Partial-Peak</v>
      </c>
      <c r="G29" s="42" t="str">
        <f t="shared" ca="1" si="1"/>
        <v>Partial-Peak</v>
      </c>
    </row>
    <row r="30" spans="2:23" ht="12.75" customHeight="1" x14ac:dyDescent="0.3">
      <c r="B30">
        <f t="shared" si="2"/>
        <v>23</v>
      </c>
      <c r="C30" s="32">
        <f>MAX(0,Table!I30-75)</f>
        <v>0</v>
      </c>
      <c r="D30" s="31" t="s">
        <v>199</v>
      </c>
      <c r="E30" s="31" t="s">
        <v>199</v>
      </c>
      <c r="F30" s="31" t="str">
        <f ca="1">OFFSET($Q27,0,MATCH(Program,Lookups!$R$4:$W$4,0))</f>
        <v>Partial-Peak</v>
      </c>
      <c r="G30" s="42" t="str">
        <f t="shared" ca="1" si="1"/>
        <v>Partial-Peak</v>
      </c>
    </row>
    <row r="31" spans="2:23" ht="12.75" customHeight="1" x14ac:dyDescent="0.3">
      <c r="B31">
        <f t="shared" si="2"/>
        <v>24</v>
      </c>
      <c r="C31" s="32">
        <f>MAX(0,Table!I31-75)</f>
        <v>0</v>
      </c>
      <c r="D31" s="31" t="s">
        <v>199</v>
      </c>
      <c r="E31" s="31" t="s">
        <v>199</v>
      </c>
      <c r="F31" s="31" t="str">
        <f ca="1">OFFSET($Q28,0,MATCH(Program,Lookups!$R$4:$W$4,0))</f>
        <v>Off-Peak</v>
      </c>
      <c r="G31" s="42" t="str">
        <f t="shared" ca="1" si="1"/>
        <v>Off-Peak</v>
      </c>
      <c r="H31" s="25"/>
      <c r="I31" s="25"/>
      <c r="J31" s="25"/>
      <c r="K31" s="25"/>
    </row>
    <row r="32" spans="2:23" ht="12.75" customHeight="1" x14ac:dyDescent="0.3">
      <c r="K32" s="24"/>
    </row>
    <row r="33" spans="1:7" ht="12.75" customHeight="1" x14ac:dyDescent="0.3">
      <c r="A33" s="25" t="s">
        <v>182</v>
      </c>
      <c r="B33" t="s">
        <v>181</v>
      </c>
      <c r="C33">
        <v>0.1</v>
      </c>
      <c r="D33">
        <v>0.3</v>
      </c>
      <c r="E33">
        <v>0.5</v>
      </c>
      <c r="F33">
        <v>0.7</v>
      </c>
      <c r="G33">
        <v>0.9</v>
      </c>
    </row>
    <row r="34" spans="1:7" ht="12.75" customHeight="1" x14ac:dyDescent="0.3">
      <c r="A34" s="25" t="s">
        <v>2</v>
      </c>
      <c r="B34" s="41" t="e">
        <f>DGET(data,"stderr_daily",_xlnm.Criteria)</f>
        <v>#VALUE!</v>
      </c>
      <c r="C34" s="40" t="e">
        <f>IF($B34=0,"n/a",NORMINV(C$33,Table!$H34,$B34))</f>
        <v>#VALUE!</v>
      </c>
      <c r="D34" s="40" t="e">
        <f>IF($B34=0,"n/a",NORMINV(D$33,Table!$H34,$B34))</f>
        <v>#VALUE!</v>
      </c>
      <c r="E34" s="40" t="e">
        <f>IF($B34=0,"n/a",NORMINV(E$33,Table!$H34,$B34))</f>
        <v>#VALUE!</v>
      </c>
      <c r="F34" s="40" t="e">
        <f>IF($B34=0,"n/a",NORMINV(F$33,Table!$H34,$B34))</f>
        <v>#VALUE!</v>
      </c>
      <c r="G34" s="40" t="e">
        <f>IF($B34=0,"n/a",NORMINV(G$33,Table!$H34,$B34))</f>
        <v>#VALUE!</v>
      </c>
    </row>
    <row r="35" spans="1:7" ht="12.75" customHeight="1" x14ac:dyDescent="0.3">
      <c r="A35" t="s">
        <v>200</v>
      </c>
      <c r="B35" s="41" t="e">
        <f>DGET(data,"stderr_peak",_xlnm.Criteria)</f>
        <v>#VALUE!</v>
      </c>
      <c r="C35" s="40" t="e">
        <f>IF($B35=0,"n/a",NORMINV(C$33,Table!$H35,$B35))</f>
        <v>#VALUE!</v>
      </c>
      <c r="D35" s="40" t="e">
        <f>IF($B35=0,"n/a",NORMINV(D$33,Table!$H35,$B35))</f>
        <v>#VALUE!</v>
      </c>
      <c r="E35" s="40" t="e">
        <f>IF($B35=0,"n/a",NORMINV(E$33,Table!$H35,$B35))</f>
        <v>#VALUE!</v>
      </c>
      <c r="F35" s="40" t="e">
        <f>IF($B35=0,"n/a",NORMINV(F$33,Table!$H35,$B35))</f>
        <v>#VALUE!</v>
      </c>
      <c r="G35" s="40" t="e">
        <f>IF($B35=0,"n/a",NORMINV(G$33,Table!$H35,$B35))</f>
        <v>#VALUE!</v>
      </c>
    </row>
    <row r="36" spans="1:7" ht="12.75" customHeight="1" x14ac:dyDescent="0.3">
      <c r="A36" t="s">
        <v>223</v>
      </c>
      <c r="B36" s="41" t="e">
        <f>DGET(data,"stderr_partpeak",_xlnm.Criteria)</f>
        <v>#VALUE!</v>
      </c>
      <c r="C36" s="40" t="e">
        <f>IF($B36=0,"n/a",NORMINV(C$33,Table!$H36,$B36))</f>
        <v>#VALUE!</v>
      </c>
      <c r="D36" s="40" t="e">
        <f>IF($B36=0,"n/a",NORMINV(D$33,Table!$H36,$B36))</f>
        <v>#VALUE!</v>
      </c>
      <c r="E36" s="40" t="e">
        <f>IF($B36=0,"n/a",NORMINV(E$33,Table!$H36,$B36))</f>
        <v>#VALUE!</v>
      </c>
      <c r="F36" s="40" t="e">
        <f>IF($B36=0,"n/a",NORMINV(F$33,Table!$H36,$B36))</f>
        <v>#VALUE!</v>
      </c>
      <c r="G36" s="40" t="e">
        <f>IF($B36=0,"n/a",NORMINV(G$33,Table!$H36,$B36))</f>
        <v>#VALUE!</v>
      </c>
    </row>
    <row r="37" spans="1:7" ht="12.75" customHeight="1" x14ac:dyDescent="0.3">
      <c r="A37" s="26" t="s">
        <v>199</v>
      </c>
      <c r="B37" s="41" t="e">
        <f>DGET(data,"stderr_offpeak",_xlnm.Criteria)</f>
        <v>#VALUE!</v>
      </c>
      <c r="C37" s="40" t="e">
        <f>IF($B37=0,"n/a",NORMINV(C$33,Table!$H37,$B37))</f>
        <v>#VALUE!</v>
      </c>
      <c r="D37" s="40" t="e">
        <f>IF($B37=0,"n/a",NORMINV(D$33,Table!$H37,$B37))</f>
        <v>#VALUE!</v>
      </c>
      <c r="E37" s="40" t="e">
        <f>IF($B37=0,"n/a",NORMINV(E$33,Table!$H37,$B37))</f>
        <v>#VALUE!</v>
      </c>
      <c r="F37" s="40" t="e">
        <f>IF($B37=0,"n/a",NORMINV(F$33,Table!$H37,$B37))</f>
        <v>#VALUE!</v>
      </c>
      <c r="G37" s="40" t="e">
        <f>IF($B37=0,"n/a",NORMINV(G$33,Table!$H37,$B37))</f>
        <v>#VALUE!</v>
      </c>
    </row>
    <row r="38" spans="1:7" ht="12.75" customHeight="1" x14ac:dyDescent="0.3">
      <c r="A38" s="26" t="s">
        <v>221</v>
      </c>
      <c r="B38" s="41" t="e">
        <f>DGET(data,"stderr_superoffpeak",_xlnm.Criteria)</f>
        <v>#VALUE!</v>
      </c>
      <c r="C38" s="40" t="e">
        <f>IF($B38=0,"n/a",NORMINV(C$33,Table!$H38,$B38))</f>
        <v>#VALUE!</v>
      </c>
      <c r="D38" s="40" t="e">
        <f>IF($B38=0,"n/a",NORMINV(D$33,Table!$H38,$B38))</f>
        <v>#VALUE!</v>
      </c>
      <c r="E38" s="40" t="e">
        <f>IF($B38=0,"n/a",NORMINV(E$33,Table!$H38,$B38))</f>
        <v>#VALUE!</v>
      </c>
      <c r="F38" s="40" t="e">
        <f>IF($B38=0,"n/a",NORMINV(F$33,Table!$H38,$B38))</f>
        <v>#VALUE!</v>
      </c>
      <c r="G38" s="40" t="e">
        <f>IF($B38=0,"n/a",NORMINV(G$33,Table!$H38,$B38))</f>
        <v>#VALUE!</v>
      </c>
    </row>
    <row r="39" spans="1:7" x14ac:dyDescent="0.3">
      <c r="B39" s="25"/>
    </row>
    <row r="40" spans="1:7" x14ac:dyDescent="0.3">
      <c r="A40" s="25"/>
      <c r="B40" s="41"/>
    </row>
    <row r="41" spans="1:7" x14ac:dyDescent="0.3">
      <c r="B41" s="41"/>
    </row>
    <row r="42" spans="1:7" x14ac:dyDescent="0.3">
      <c r="B42" s="41"/>
    </row>
    <row r="43" spans="1:7" x14ac:dyDescent="0.3">
      <c r="A43" s="26"/>
      <c r="B43" s="41"/>
    </row>
    <row r="44" spans="1:7" x14ac:dyDescent="0.3">
      <c r="B44" s="25"/>
    </row>
    <row r="45" spans="1:7" x14ac:dyDescent="0.3">
      <c r="A45" s="25"/>
      <c r="B45" s="41"/>
    </row>
    <row r="46" spans="1:7" x14ac:dyDescent="0.3">
      <c r="B46" s="41"/>
    </row>
    <row r="47" spans="1:7" x14ac:dyDescent="0.3">
      <c r="B47" s="41"/>
    </row>
    <row r="48" spans="1:7" x14ac:dyDescent="0.3">
      <c r="A48" s="26"/>
      <c r="B48" s="41"/>
    </row>
  </sheetData>
  <phoneticPr fontId="2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X531"/>
  <sheetViews>
    <sheetView zoomScaleNormal="100" workbookViewId="0">
      <pane xSplit="8" ySplit="1" topLeftCell="I2" activePane="bottomRight" state="frozen"/>
      <selection pane="topRight"/>
      <selection pane="bottomLeft"/>
      <selection pane="bottomRight" activeCell="I2" sqref="I2"/>
    </sheetView>
  </sheetViews>
  <sheetFormatPr defaultRowHeight="12.45" x14ac:dyDescent="0.3"/>
  <cols>
    <col min="1" max="1" width="19.53515625" bestFit="1" customWidth="1"/>
    <col min="2" max="2" width="14.15234375" bestFit="1" customWidth="1"/>
    <col min="3" max="3" width="27.15234375" bestFit="1" customWidth="1"/>
    <col min="4" max="4" width="16.15234375" bestFit="1" customWidth="1"/>
    <col min="5" max="5" width="10" bestFit="1" customWidth="1"/>
    <col min="6" max="6" width="15.53515625" bestFit="1" customWidth="1"/>
    <col min="7" max="7" width="23" bestFit="1" customWidth="1"/>
    <col min="8" max="8" width="8" bestFit="1" customWidth="1"/>
    <col min="9" max="17" width="7.3046875" bestFit="1" customWidth="1"/>
    <col min="18" max="32" width="8.3046875" bestFit="1" customWidth="1"/>
    <col min="33" max="41" width="12.84375" bestFit="1" customWidth="1"/>
    <col min="42" max="56" width="14" bestFit="1" customWidth="1"/>
    <col min="57" max="65" width="12.84375" bestFit="1" customWidth="1"/>
    <col min="66" max="80" width="14" bestFit="1" customWidth="1"/>
    <col min="81" max="89" width="12.84375" bestFit="1" customWidth="1"/>
    <col min="90" max="104" width="14" bestFit="1" customWidth="1"/>
    <col min="105" max="113" width="12.84375" bestFit="1" customWidth="1"/>
    <col min="114" max="128" width="14" bestFit="1" customWidth="1"/>
    <col min="129" max="137" width="12.84375" bestFit="1" customWidth="1"/>
    <col min="138" max="152" width="14" bestFit="1" customWidth="1"/>
    <col min="153" max="161" width="8.69140625" bestFit="1" customWidth="1"/>
    <col min="162" max="176" width="9.69140625" bestFit="1" customWidth="1"/>
    <col min="177" max="177" width="13.15234375" bestFit="1" customWidth="1"/>
    <col min="178" max="189" width="10.53515625" customWidth="1"/>
    <col min="190" max="190" width="12" bestFit="1" customWidth="1"/>
    <col min="191" max="191" width="9.15234375" customWidth="1"/>
    <col min="192" max="194" width="10.15234375" bestFit="1" customWidth="1"/>
  </cols>
  <sheetData>
    <row r="1" spans="1:180" x14ac:dyDescent="0.3">
      <c r="A1" t="s">
        <v>203</v>
      </c>
      <c r="B1" t="s">
        <v>204</v>
      </c>
      <c r="C1" t="s">
        <v>205</v>
      </c>
      <c r="D1" t="s">
        <v>195</v>
      </c>
      <c r="E1" t="s">
        <v>196</v>
      </c>
      <c r="F1" t="s">
        <v>225</v>
      </c>
      <c r="G1" t="s">
        <v>236</v>
      </c>
      <c r="H1" t="s">
        <v>183</v>
      </c>
      <c r="I1" t="s">
        <v>150</v>
      </c>
      <c r="J1" t="s">
        <v>151</v>
      </c>
      <c r="K1" t="s">
        <v>152</v>
      </c>
      <c r="L1" t="s">
        <v>153</v>
      </c>
      <c r="M1" t="s">
        <v>154</v>
      </c>
      <c r="N1" t="s">
        <v>155</v>
      </c>
      <c r="O1" t="s">
        <v>156</v>
      </c>
      <c r="P1" t="s">
        <v>157</v>
      </c>
      <c r="Q1" t="s">
        <v>158</v>
      </c>
      <c r="R1" t="s">
        <v>159</v>
      </c>
      <c r="S1" t="s">
        <v>160</v>
      </c>
      <c r="T1" t="s">
        <v>161</v>
      </c>
      <c r="U1" t="s">
        <v>162</v>
      </c>
      <c r="V1" t="s">
        <v>163</v>
      </c>
      <c r="W1" t="s">
        <v>164</v>
      </c>
      <c r="X1" t="s">
        <v>165</v>
      </c>
      <c r="Y1" t="s">
        <v>166</v>
      </c>
      <c r="Z1" t="s">
        <v>167</v>
      </c>
      <c r="AA1" t="s">
        <v>168</v>
      </c>
      <c r="AB1" t="s">
        <v>169</v>
      </c>
      <c r="AC1" t="s">
        <v>170</v>
      </c>
      <c r="AD1" t="s">
        <v>171</v>
      </c>
      <c r="AE1" t="s">
        <v>172</v>
      </c>
      <c r="AF1" t="s">
        <v>173</v>
      </c>
      <c r="AG1" t="s">
        <v>5</v>
      </c>
      <c r="AH1" t="s">
        <v>6</v>
      </c>
      <c r="AI1" t="s">
        <v>7</v>
      </c>
      <c r="AJ1" t="s">
        <v>8</v>
      </c>
      <c r="AK1" t="s">
        <v>9</v>
      </c>
      <c r="AL1" t="s">
        <v>10</v>
      </c>
      <c r="AM1" t="s">
        <v>11</v>
      </c>
      <c r="AN1" t="s">
        <v>12</v>
      </c>
      <c r="AO1" t="s">
        <v>13</v>
      </c>
      <c r="AP1" t="s">
        <v>14</v>
      </c>
      <c r="AQ1" t="s">
        <v>15</v>
      </c>
      <c r="AR1" t="s">
        <v>16</v>
      </c>
      <c r="AS1" t="s">
        <v>17</v>
      </c>
      <c r="AT1" t="s">
        <v>18</v>
      </c>
      <c r="AU1" t="s">
        <v>19</v>
      </c>
      <c r="AV1" t="s">
        <v>20</v>
      </c>
      <c r="AW1" t="s">
        <v>21</v>
      </c>
      <c r="AX1" t="s">
        <v>22</v>
      </c>
      <c r="AY1" t="s">
        <v>23</v>
      </c>
      <c r="AZ1" t="s">
        <v>24</v>
      </c>
      <c r="BA1" t="s">
        <v>25</v>
      </c>
      <c r="BB1" t="s">
        <v>26</v>
      </c>
      <c r="BC1" t="s">
        <v>27</v>
      </c>
      <c r="BD1" t="s">
        <v>28</v>
      </c>
      <c r="BE1" t="s">
        <v>29</v>
      </c>
      <c r="BF1" t="s">
        <v>30</v>
      </c>
      <c r="BG1" t="s">
        <v>31</v>
      </c>
      <c r="BH1" t="s">
        <v>32</v>
      </c>
      <c r="BI1" t="s">
        <v>33</v>
      </c>
      <c r="BJ1" t="s">
        <v>34</v>
      </c>
      <c r="BK1" t="s">
        <v>35</v>
      </c>
      <c r="BL1" t="s">
        <v>36</v>
      </c>
      <c r="BM1" t="s">
        <v>37</v>
      </c>
      <c r="BN1" t="s">
        <v>38</v>
      </c>
      <c r="BO1" t="s">
        <v>39</v>
      </c>
      <c r="BP1" t="s">
        <v>40</v>
      </c>
      <c r="BQ1" t="s">
        <v>41</v>
      </c>
      <c r="BR1" t="s">
        <v>42</v>
      </c>
      <c r="BS1" t="s">
        <v>43</v>
      </c>
      <c r="BT1" t="s">
        <v>44</v>
      </c>
      <c r="BU1" t="s">
        <v>45</v>
      </c>
      <c r="BV1" t="s">
        <v>46</v>
      </c>
      <c r="BW1" t="s">
        <v>47</v>
      </c>
      <c r="BX1" t="s">
        <v>48</v>
      </c>
      <c r="BY1" t="s">
        <v>49</v>
      </c>
      <c r="BZ1" t="s">
        <v>50</v>
      </c>
      <c r="CA1" t="s">
        <v>51</v>
      </c>
      <c r="CB1" t="s">
        <v>52</v>
      </c>
      <c r="CC1" t="s">
        <v>53</v>
      </c>
      <c r="CD1" t="s">
        <v>54</v>
      </c>
      <c r="CE1" t="s">
        <v>55</v>
      </c>
      <c r="CF1" t="s">
        <v>56</v>
      </c>
      <c r="CG1" t="s">
        <v>57</v>
      </c>
      <c r="CH1" t="s">
        <v>58</v>
      </c>
      <c r="CI1" t="s">
        <v>59</v>
      </c>
      <c r="CJ1" t="s">
        <v>60</v>
      </c>
      <c r="CK1" t="s">
        <v>61</v>
      </c>
      <c r="CL1" t="s">
        <v>62</v>
      </c>
      <c r="CM1" t="s">
        <v>63</v>
      </c>
      <c r="CN1" t="s">
        <v>64</v>
      </c>
      <c r="CO1" t="s">
        <v>65</v>
      </c>
      <c r="CP1" t="s">
        <v>66</v>
      </c>
      <c r="CQ1" t="s">
        <v>67</v>
      </c>
      <c r="CR1" t="s">
        <v>68</v>
      </c>
      <c r="CS1" t="s">
        <v>69</v>
      </c>
      <c r="CT1" t="s">
        <v>70</v>
      </c>
      <c r="CU1" t="s">
        <v>71</v>
      </c>
      <c r="CV1" t="s">
        <v>72</v>
      </c>
      <c r="CW1" t="s">
        <v>73</v>
      </c>
      <c r="CX1" t="s">
        <v>74</v>
      </c>
      <c r="CY1" t="s">
        <v>75</v>
      </c>
      <c r="CZ1" t="s">
        <v>76</v>
      </c>
      <c r="DA1" t="s">
        <v>77</v>
      </c>
      <c r="DB1" t="s">
        <v>78</v>
      </c>
      <c r="DC1" t="s">
        <v>79</v>
      </c>
      <c r="DD1" t="s">
        <v>80</v>
      </c>
      <c r="DE1" t="s">
        <v>81</v>
      </c>
      <c r="DF1" t="s">
        <v>82</v>
      </c>
      <c r="DG1" t="s">
        <v>83</v>
      </c>
      <c r="DH1" t="s">
        <v>84</v>
      </c>
      <c r="DI1" t="s">
        <v>85</v>
      </c>
      <c r="DJ1" t="s">
        <v>86</v>
      </c>
      <c r="DK1" t="s">
        <v>87</v>
      </c>
      <c r="DL1" t="s">
        <v>88</v>
      </c>
      <c r="DM1" t="s">
        <v>89</v>
      </c>
      <c r="DN1" t="s">
        <v>90</v>
      </c>
      <c r="DO1" t="s">
        <v>91</v>
      </c>
      <c r="DP1" t="s">
        <v>92</v>
      </c>
      <c r="DQ1" t="s">
        <v>93</v>
      </c>
      <c r="DR1" t="s">
        <v>94</v>
      </c>
      <c r="DS1" t="s">
        <v>95</v>
      </c>
      <c r="DT1" t="s">
        <v>96</v>
      </c>
      <c r="DU1" t="s">
        <v>97</v>
      </c>
      <c r="DV1" t="s">
        <v>98</v>
      </c>
      <c r="DW1" t="s">
        <v>99</v>
      </c>
      <c r="DX1" t="s">
        <v>100</v>
      </c>
      <c r="DY1" t="s">
        <v>101</v>
      </c>
      <c r="DZ1" t="s">
        <v>102</v>
      </c>
      <c r="EA1" t="s">
        <v>103</v>
      </c>
      <c r="EB1" t="s">
        <v>104</v>
      </c>
      <c r="EC1" t="s">
        <v>105</v>
      </c>
      <c r="ED1" t="s">
        <v>106</v>
      </c>
      <c r="EE1" t="s">
        <v>107</v>
      </c>
      <c r="EF1" t="s">
        <v>108</v>
      </c>
      <c r="EG1" t="s">
        <v>109</v>
      </c>
      <c r="EH1" t="s">
        <v>110</v>
      </c>
      <c r="EI1" t="s">
        <v>111</v>
      </c>
      <c r="EJ1" t="s">
        <v>112</v>
      </c>
      <c r="EK1" t="s">
        <v>113</v>
      </c>
      <c r="EL1" t="s">
        <v>114</v>
      </c>
      <c r="EM1" t="s">
        <v>115</v>
      </c>
      <c r="EN1" t="s">
        <v>116</v>
      </c>
      <c r="EO1" t="s">
        <v>117</v>
      </c>
      <c r="EP1" t="s">
        <v>118</v>
      </c>
      <c r="EQ1" t="s">
        <v>119</v>
      </c>
      <c r="ER1" t="s">
        <v>120</v>
      </c>
      <c r="ES1" t="s">
        <v>121</v>
      </c>
      <c r="ET1" t="s">
        <v>122</v>
      </c>
      <c r="EU1" t="s">
        <v>123</v>
      </c>
      <c r="EV1" t="s">
        <v>124</v>
      </c>
      <c r="EW1" t="s">
        <v>125</v>
      </c>
      <c r="EX1" t="s">
        <v>126</v>
      </c>
      <c r="EY1" t="s">
        <v>127</v>
      </c>
      <c r="EZ1" t="s">
        <v>128</v>
      </c>
      <c r="FA1" t="s">
        <v>129</v>
      </c>
      <c r="FB1" t="s">
        <v>130</v>
      </c>
      <c r="FC1" t="s">
        <v>131</v>
      </c>
      <c r="FD1" t="s">
        <v>132</v>
      </c>
      <c r="FE1" t="s">
        <v>133</v>
      </c>
      <c r="FF1" t="s">
        <v>134</v>
      </c>
      <c r="FG1" t="s">
        <v>135</v>
      </c>
      <c r="FH1" t="s">
        <v>136</v>
      </c>
      <c r="FI1" t="s">
        <v>137</v>
      </c>
      <c r="FJ1" t="s">
        <v>138</v>
      </c>
      <c r="FK1" t="s">
        <v>139</v>
      </c>
      <c r="FL1" t="s">
        <v>140</v>
      </c>
      <c r="FM1" t="s">
        <v>141</v>
      </c>
      <c r="FN1" t="s">
        <v>142</v>
      </c>
      <c r="FO1" t="s">
        <v>143</v>
      </c>
      <c r="FP1" t="s">
        <v>144</v>
      </c>
      <c r="FQ1" t="s">
        <v>145</v>
      </c>
      <c r="FR1" t="s">
        <v>146</v>
      </c>
      <c r="FS1" t="s">
        <v>147</v>
      </c>
      <c r="FT1" t="s">
        <v>148</v>
      </c>
      <c r="FU1" t="s">
        <v>243</v>
      </c>
      <c r="FV1" t="s">
        <v>245</v>
      </c>
      <c r="FW1" t="s">
        <v>237</v>
      </c>
      <c r="FX1" t="s">
        <v>213</v>
      </c>
    </row>
    <row r="2" spans="1:180" x14ac:dyDescent="0.3">
      <c r="A2" t="s">
        <v>174</v>
      </c>
      <c r="B2" t="s">
        <v>247</v>
      </c>
      <c r="C2" t="s">
        <v>180</v>
      </c>
      <c r="D2" t="s">
        <v>244</v>
      </c>
      <c r="E2" t="s">
        <v>189</v>
      </c>
      <c r="F2" t="s">
        <v>238</v>
      </c>
      <c r="G2" t="s">
        <v>240</v>
      </c>
      <c r="H2" s="52">
        <v>180</v>
      </c>
      <c r="I2" s="52">
        <v>22.221312999999999</v>
      </c>
      <c r="J2" s="52">
        <v>21.519686</v>
      </c>
      <c r="K2" s="52">
        <v>20.955431999999998</v>
      </c>
      <c r="L2" s="52">
        <v>21.180125</v>
      </c>
      <c r="M2" s="52">
        <v>21.104320999999999</v>
      </c>
      <c r="N2" s="52">
        <v>21.339167</v>
      </c>
      <c r="O2" s="52">
        <v>20.323240999999999</v>
      </c>
      <c r="P2" s="52">
        <v>19.309840000000001</v>
      </c>
      <c r="Q2" s="52">
        <v>18.859615999999999</v>
      </c>
      <c r="R2" s="52">
        <v>18.507901</v>
      </c>
      <c r="S2" s="52">
        <v>16.860969000000001</v>
      </c>
      <c r="T2" s="52">
        <v>16.625502999999998</v>
      </c>
      <c r="U2" s="52">
        <v>17.338242999999999</v>
      </c>
      <c r="V2" s="52">
        <v>17.614889999999999</v>
      </c>
      <c r="W2" s="52">
        <v>18.383308</v>
      </c>
      <c r="X2" s="52">
        <v>20.539802999999999</v>
      </c>
      <c r="Y2" s="52">
        <v>22.810244000000001</v>
      </c>
      <c r="Z2" s="52">
        <v>25.747093</v>
      </c>
      <c r="AA2" s="52">
        <v>29.523875</v>
      </c>
      <c r="AB2" s="52">
        <v>30.208068000000001</v>
      </c>
      <c r="AC2" s="52">
        <v>25.874925999999999</v>
      </c>
      <c r="AD2" s="52">
        <v>24.178996000000001</v>
      </c>
      <c r="AE2" s="52">
        <v>23.454443999999999</v>
      </c>
      <c r="AF2" s="52">
        <v>22.995877</v>
      </c>
      <c r="AG2" s="52">
        <v>-3.3961771000000001</v>
      </c>
      <c r="AH2" s="52">
        <v>-3.2871579999999998</v>
      </c>
      <c r="AI2" s="52">
        <v>-3.544006</v>
      </c>
      <c r="AJ2" s="52">
        <v>-2.9586929999999998</v>
      </c>
      <c r="AK2" s="52">
        <v>-3.4862410000000001</v>
      </c>
      <c r="AL2" s="52">
        <v>-3.5853389999999998</v>
      </c>
      <c r="AM2" s="52">
        <v>-5.1137499999999996</v>
      </c>
      <c r="AN2" s="52">
        <v>-5.0606549999999997</v>
      </c>
      <c r="AO2" s="52">
        <v>-4.4179880000000002</v>
      </c>
      <c r="AP2" s="52">
        <v>-3.832516</v>
      </c>
      <c r="AQ2" s="52">
        <v>-5.2138679999999997</v>
      </c>
      <c r="AR2" s="52">
        <v>-5.7262890000000004</v>
      </c>
      <c r="AS2" s="52">
        <v>-5.5868330000000004</v>
      </c>
      <c r="AT2" s="52">
        <v>-6.006532</v>
      </c>
      <c r="AU2" s="52">
        <v>-6.7923710000000002</v>
      </c>
      <c r="AV2" s="52">
        <v>-6.5278999999999998</v>
      </c>
      <c r="AW2" s="52">
        <v>-6.296646</v>
      </c>
      <c r="AX2" s="52">
        <v>-5.9529449999999997</v>
      </c>
      <c r="AY2" s="52">
        <v>-4.0750659999999996</v>
      </c>
      <c r="AZ2" s="52">
        <v>-4.9462279999999996</v>
      </c>
      <c r="BA2" s="52">
        <v>-10.509589999999999</v>
      </c>
      <c r="BB2" s="52">
        <v>-5.3303250000000002</v>
      </c>
      <c r="BC2" s="52">
        <v>-3.6536940000000002</v>
      </c>
      <c r="BD2" s="52">
        <v>-3.1077080000000001</v>
      </c>
      <c r="BE2" s="52">
        <v>-1.9358310000000001</v>
      </c>
      <c r="BF2" s="52">
        <v>-1.8476760000000001</v>
      </c>
      <c r="BG2" s="52">
        <v>-2.0585390000000001</v>
      </c>
      <c r="BH2" s="52">
        <v>-1.4827459999999999</v>
      </c>
      <c r="BI2" s="52">
        <v>-1.991681</v>
      </c>
      <c r="BJ2" s="52">
        <v>-2.0543179999999999</v>
      </c>
      <c r="BK2" s="52">
        <v>-3.2748849999999998</v>
      </c>
      <c r="BL2" s="52">
        <v>-3.2684730000000002</v>
      </c>
      <c r="BM2" s="52">
        <v>-2.4047619999999998</v>
      </c>
      <c r="BN2" s="52">
        <v>-1.590867</v>
      </c>
      <c r="BO2" s="52">
        <v>-2.6567440000000002</v>
      </c>
      <c r="BP2" s="52">
        <v>-2.8418320000000001</v>
      </c>
      <c r="BQ2" s="52">
        <v>-2.4259460000000002</v>
      </c>
      <c r="BR2" s="52">
        <v>-2.77671</v>
      </c>
      <c r="BS2" s="52">
        <v>-3.3882180000000002</v>
      </c>
      <c r="BT2" s="52">
        <v>-3.1196860000000002</v>
      </c>
      <c r="BU2" s="52">
        <v>-3.0550579999999998</v>
      </c>
      <c r="BV2" s="52">
        <v>-3.0034209999999999</v>
      </c>
      <c r="BW2" s="52">
        <v>-1.578236</v>
      </c>
      <c r="BX2" s="52">
        <v>-2.4079419999999998</v>
      </c>
      <c r="BY2" s="52">
        <v>-6.817018</v>
      </c>
      <c r="BZ2" s="52">
        <v>-3.3496549999999998</v>
      </c>
      <c r="CA2" s="52">
        <v>-2.0245139999999999</v>
      </c>
      <c r="CB2" s="52">
        <v>-1.5001709999999999</v>
      </c>
      <c r="CC2" s="52">
        <v>-0.92439890000000002</v>
      </c>
      <c r="CD2" s="52">
        <v>-0.85069419999999996</v>
      </c>
      <c r="CE2" s="52">
        <v>-1.029709</v>
      </c>
      <c r="CF2" s="52">
        <v>-0.46050930000000001</v>
      </c>
      <c r="CG2" s="52">
        <v>-0.95655259999999998</v>
      </c>
      <c r="CH2" s="52">
        <v>-0.9939384</v>
      </c>
      <c r="CI2" s="52">
        <v>-2.0012919999999998</v>
      </c>
      <c r="CJ2" s="52">
        <v>-2.0272130000000002</v>
      </c>
      <c r="CK2" s="52">
        <v>-1.0104089999999999</v>
      </c>
      <c r="CL2" s="52">
        <v>-3.8307599999999997E-2</v>
      </c>
      <c r="CM2" s="52">
        <v>-0.88568829999999998</v>
      </c>
      <c r="CN2" s="52">
        <v>-0.84406499999999995</v>
      </c>
      <c r="CO2" s="52">
        <v>-0.23672470000000001</v>
      </c>
      <c r="CP2" s="52">
        <v>-0.53974580000000005</v>
      </c>
      <c r="CQ2" s="52">
        <v>-1.0305120000000001</v>
      </c>
      <c r="CR2" s="52">
        <v>-0.75916720000000004</v>
      </c>
      <c r="CS2" s="52">
        <v>-0.80994509999999997</v>
      </c>
      <c r="CT2" s="52">
        <v>-0.96058960000000004</v>
      </c>
      <c r="CU2" s="52">
        <v>0.1510599</v>
      </c>
      <c r="CV2" s="52">
        <v>-0.64993219999999996</v>
      </c>
      <c r="CW2" s="52">
        <v>-4.2595539999999996</v>
      </c>
      <c r="CX2" s="52">
        <v>-1.9778480000000001</v>
      </c>
      <c r="CY2" s="52">
        <v>-0.89614879999999997</v>
      </c>
      <c r="CZ2" s="52">
        <v>-0.38679560000000002</v>
      </c>
      <c r="DA2" s="52">
        <v>8.7032600000000002E-2</v>
      </c>
      <c r="DB2" s="52">
        <v>0.14628720000000001</v>
      </c>
      <c r="DC2" s="52">
        <v>-8.7969999999999997E-4</v>
      </c>
      <c r="DD2" s="52">
        <v>0.56172739999999999</v>
      </c>
      <c r="DE2" s="52">
        <v>7.8575099999999995E-2</v>
      </c>
      <c r="DF2" s="52">
        <v>6.6441600000000003E-2</v>
      </c>
      <c r="DG2" s="52">
        <v>-0.7276996</v>
      </c>
      <c r="DH2" s="52">
        <v>-0.78595320000000002</v>
      </c>
      <c r="DI2" s="52">
        <v>0.38394509999999998</v>
      </c>
      <c r="DJ2" s="52">
        <v>1.5142519999999999</v>
      </c>
      <c r="DK2" s="52">
        <v>0.88536780000000004</v>
      </c>
      <c r="DL2" s="52">
        <v>1.153702</v>
      </c>
      <c r="DM2" s="52">
        <v>1.952496</v>
      </c>
      <c r="DN2" s="52">
        <v>1.697219</v>
      </c>
      <c r="DO2" s="52">
        <v>1.327194</v>
      </c>
      <c r="DP2" s="52">
        <v>1.6013520000000001</v>
      </c>
      <c r="DQ2" s="52">
        <v>1.435168</v>
      </c>
      <c r="DR2" s="52">
        <v>1.0822419999999999</v>
      </c>
      <c r="DS2" s="52">
        <v>1.8803559999999999</v>
      </c>
      <c r="DT2" s="52">
        <v>1.108077</v>
      </c>
      <c r="DU2" s="52">
        <v>-1.7020900000000001</v>
      </c>
      <c r="DV2" s="52">
        <v>-0.60604210000000003</v>
      </c>
      <c r="DW2" s="52">
        <v>0.23221629999999999</v>
      </c>
      <c r="DX2" s="52">
        <v>0.72657989999999995</v>
      </c>
      <c r="DY2" s="52">
        <v>1.5473790000000001</v>
      </c>
      <c r="DZ2" s="52">
        <v>1.5857699999999999</v>
      </c>
      <c r="EA2" s="52">
        <v>1.4845870000000001</v>
      </c>
      <c r="EB2" s="52">
        <v>2.0376750000000001</v>
      </c>
      <c r="EC2" s="52">
        <v>1.573135</v>
      </c>
      <c r="ED2" s="52">
        <v>1.5974619999999999</v>
      </c>
      <c r="EE2" s="52">
        <v>1.1111660000000001</v>
      </c>
      <c r="EF2" s="52">
        <v>1.006229</v>
      </c>
      <c r="EG2" s="52">
        <v>2.39717</v>
      </c>
      <c r="EH2" s="52">
        <v>3.7559010000000002</v>
      </c>
      <c r="EI2" s="52">
        <v>3.442491</v>
      </c>
      <c r="EJ2" s="52">
        <v>4.0381590000000003</v>
      </c>
      <c r="EK2" s="52">
        <v>5.1133829999999998</v>
      </c>
      <c r="EL2" s="52">
        <v>4.927041</v>
      </c>
      <c r="EM2" s="52">
        <v>4.7313470000000004</v>
      </c>
      <c r="EN2" s="52">
        <v>5.0095660000000004</v>
      </c>
      <c r="EO2" s="52">
        <v>4.676755</v>
      </c>
      <c r="EP2" s="52">
        <v>4.0317660000000002</v>
      </c>
      <c r="EQ2" s="52">
        <v>4.3771849999999999</v>
      </c>
      <c r="ER2" s="52">
        <v>3.6463640000000002</v>
      </c>
      <c r="ES2" s="52">
        <v>1.9904820000000001</v>
      </c>
      <c r="ET2" s="52">
        <v>1.374628</v>
      </c>
      <c r="EU2" s="52">
        <v>1.8613960000000001</v>
      </c>
      <c r="EV2" s="52">
        <v>2.334117</v>
      </c>
      <c r="EW2" s="52">
        <v>67.855900000000005</v>
      </c>
      <c r="EX2" s="52">
        <v>66.740229999999997</v>
      </c>
      <c r="EY2" s="52">
        <v>65.748890000000003</v>
      </c>
      <c r="EZ2" s="52">
        <v>64.961320000000001</v>
      </c>
      <c r="FA2" s="52">
        <v>64.285309999999996</v>
      </c>
      <c r="FB2" s="52">
        <v>63.609850000000002</v>
      </c>
      <c r="FC2" s="52">
        <v>62.639000000000003</v>
      </c>
      <c r="FD2" s="52">
        <v>63.370699999999999</v>
      </c>
      <c r="FE2" s="52">
        <v>66.158670000000001</v>
      </c>
      <c r="FF2" s="52">
        <v>69.562929999999994</v>
      </c>
      <c r="FG2" s="52">
        <v>73.341819999999998</v>
      </c>
      <c r="FH2" s="52">
        <v>76.931899999999999</v>
      </c>
      <c r="FI2" s="52">
        <v>79.89161</v>
      </c>
      <c r="FJ2" s="52">
        <v>82.472899999999996</v>
      </c>
      <c r="FK2" s="52">
        <v>84.300659999999993</v>
      </c>
      <c r="FL2" s="52">
        <v>85.509680000000003</v>
      </c>
      <c r="FM2" s="52">
        <v>86.148610000000005</v>
      </c>
      <c r="FN2" s="52">
        <v>84.626329999999996</v>
      </c>
      <c r="FO2" s="52">
        <v>81.977950000000007</v>
      </c>
      <c r="FP2" s="52">
        <v>77.969059999999999</v>
      </c>
      <c r="FQ2" s="52">
        <v>74.048460000000006</v>
      </c>
      <c r="FR2" s="52">
        <v>71.63467</v>
      </c>
      <c r="FS2" s="52">
        <v>69.965199999999996</v>
      </c>
      <c r="FT2" s="52">
        <v>68.310270000000003</v>
      </c>
      <c r="FU2" s="52">
        <v>75</v>
      </c>
      <c r="FV2" s="52">
        <v>2508.2469999999998</v>
      </c>
      <c r="FW2" s="52">
        <v>160.80850000000001</v>
      </c>
      <c r="FX2" s="52">
        <v>1</v>
      </c>
    </row>
    <row r="3" spans="1:180" x14ac:dyDescent="0.3">
      <c r="A3" t="s">
        <v>174</v>
      </c>
      <c r="B3" t="s">
        <v>247</v>
      </c>
      <c r="C3" t="s">
        <v>180</v>
      </c>
      <c r="D3" t="s">
        <v>224</v>
      </c>
      <c r="E3" t="s">
        <v>190</v>
      </c>
      <c r="F3" t="s">
        <v>238</v>
      </c>
      <c r="G3" t="s">
        <v>240</v>
      </c>
      <c r="H3" s="52">
        <v>180</v>
      </c>
      <c r="I3" s="52">
        <v>21.136253</v>
      </c>
      <c r="J3" s="52">
        <v>20.630274</v>
      </c>
      <c r="K3" s="52">
        <v>19.945907999999999</v>
      </c>
      <c r="L3" s="52">
        <v>20.079495000000001</v>
      </c>
      <c r="M3" s="52">
        <v>21.070011999999998</v>
      </c>
      <c r="N3" s="52">
        <v>24.324674000000002</v>
      </c>
      <c r="O3" s="52">
        <v>29.268435</v>
      </c>
      <c r="P3" s="52">
        <v>31.978318999999999</v>
      </c>
      <c r="Q3" s="52">
        <v>31.889845999999999</v>
      </c>
      <c r="R3" s="52">
        <v>31.699421000000001</v>
      </c>
      <c r="S3" s="52">
        <v>30.689847</v>
      </c>
      <c r="T3" s="52">
        <v>31.572658000000001</v>
      </c>
      <c r="U3" s="52">
        <v>32.462560000000003</v>
      </c>
      <c r="V3" s="52">
        <v>33.527382000000003</v>
      </c>
      <c r="W3" s="52">
        <v>35.789503000000003</v>
      </c>
      <c r="X3" s="52">
        <v>37.662990000000001</v>
      </c>
      <c r="Y3" s="52">
        <v>38.190488000000002</v>
      </c>
      <c r="Z3" s="52">
        <v>39.599367999999998</v>
      </c>
      <c r="AA3" s="52">
        <v>40.963354000000002</v>
      </c>
      <c r="AB3" s="52">
        <v>39.255921999999998</v>
      </c>
      <c r="AC3" s="52">
        <v>34.228948000000003</v>
      </c>
      <c r="AD3" s="52">
        <v>29.398671</v>
      </c>
      <c r="AE3" s="52">
        <v>25.103853000000001</v>
      </c>
      <c r="AF3" s="52">
        <v>22.977717999999999</v>
      </c>
      <c r="AG3" s="52">
        <v>-4.8416562000000001</v>
      </c>
      <c r="AH3" s="52">
        <v>-4.7266779999999997</v>
      </c>
      <c r="AI3" s="52">
        <v>-5.0350140000000003</v>
      </c>
      <c r="AJ3" s="52">
        <v>-4.5845099999999999</v>
      </c>
      <c r="AK3" s="52">
        <v>-5.0963750000000001</v>
      </c>
      <c r="AL3" s="52">
        <v>-5.8988690000000004</v>
      </c>
      <c r="AM3" s="52">
        <v>-5.2995080000000003</v>
      </c>
      <c r="AN3" s="52">
        <v>-5.1561880000000002</v>
      </c>
      <c r="AO3" s="52">
        <v>-7.3027430000000004</v>
      </c>
      <c r="AP3" s="52">
        <v>-6.7188559999999997</v>
      </c>
      <c r="AQ3" s="52">
        <v>-7.925713</v>
      </c>
      <c r="AR3" s="52">
        <v>-8.6549969999999998</v>
      </c>
      <c r="AS3" s="52">
        <v>-9.2442820000000001</v>
      </c>
      <c r="AT3" s="52">
        <v>-10.33888</v>
      </c>
      <c r="AU3" s="52">
        <v>-9.6464920000000003</v>
      </c>
      <c r="AV3" s="52">
        <v>-7.5013839999999998</v>
      </c>
      <c r="AW3" s="52">
        <v>-5.6911750000000003</v>
      </c>
      <c r="AX3" s="52">
        <v>-2.9593259999999999</v>
      </c>
      <c r="AY3" s="52">
        <v>-3.1173709999999999</v>
      </c>
      <c r="AZ3" s="52">
        <v>-3.2385419999999998</v>
      </c>
      <c r="BA3" s="52">
        <v>-4.6775520000000004</v>
      </c>
      <c r="BB3" s="52">
        <v>-4.2603520000000001</v>
      </c>
      <c r="BC3" s="52">
        <v>-4.1636550000000003</v>
      </c>
      <c r="BD3" s="52">
        <v>-4.0572359999999996</v>
      </c>
      <c r="BE3" s="52">
        <v>-3.2492909000000001</v>
      </c>
      <c r="BF3" s="52">
        <v>-3.0981160000000001</v>
      </c>
      <c r="BG3" s="52">
        <v>-3.4146990000000002</v>
      </c>
      <c r="BH3" s="52">
        <v>-2.9340139999999999</v>
      </c>
      <c r="BI3" s="52">
        <v>-3.432369</v>
      </c>
      <c r="BJ3" s="52">
        <v>-3.555402</v>
      </c>
      <c r="BK3" s="52">
        <v>-2.916029</v>
      </c>
      <c r="BL3" s="52">
        <v>-2.654328</v>
      </c>
      <c r="BM3" s="52">
        <v>-4.069439</v>
      </c>
      <c r="BN3" s="52">
        <v>-2.9932949999999998</v>
      </c>
      <c r="BO3" s="52">
        <v>-3.8640889999999999</v>
      </c>
      <c r="BP3" s="52">
        <v>-3.967902</v>
      </c>
      <c r="BQ3" s="52">
        <v>-3.9999880000000001</v>
      </c>
      <c r="BR3" s="52">
        <v>-4.8093209999999997</v>
      </c>
      <c r="BS3" s="52">
        <v>-4.3179400000000001</v>
      </c>
      <c r="BT3" s="52">
        <v>-2.5839479999999999</v>
      </c>
      <c r="BU3" s="52">
        <v>-2.0132539999999999</v>
      </c>
      <c r="BV3" s="52">
        <v>-0.18432860000000001</v>
      </c>
      <c r="BW3" s="52">
        <v>-0.6316003</v>
      </c>
      <c r="BX3" s="52">
        <v>-0.8090174</v>
      </c>
      <c r="BY3" s="52">
        <v>-2.3566590000000001</v>
      </c>
      <c r="BZ3" s="52">
        <v>-2.2881900000000002</v>
      </c>
      <c r="CA3" s="52">
        <v>-2.4811130000000001</v>
      </c>
      <c r="CB3" s="52">
        <v>-2.476604</v>
      </c>
      <c r="CC3" s="52">
        <v>-2.1464230999999998</v>
      </c>
      <c r="CD3" s="52">
        <v>-1.970178</v>
      </c>
      <c r="CE3" s="52">
        <v>-2.2924739999999999</v>
      </c>
      <c r="CF3" s="52">
        <v>-1.7908850000000001</v>
      </c>
      <c r="CG3" s="52">
        <v>-2.279884</v>
      </c>
      <c r="CH3" s="52">
        <v>-1.932323</v>
      </c>
      <c r="CI3" s="52">
        <v>-1.2652380000000001</v>
      </c>
      <c r="CJ3" s="52">
        <v>-0.9215468</v>
      </c>
      <c r="CK3" s="52">
        <v>-1.830063</v>
      </c>
      <c r="CL3" s="52">
        <v>-0.41298390000000001</v>
      </c>
      <c r="CM3" s="52">
        <v>-1.051021</v>
      </c>
      <c r="CN3" s="52">
        <v>-0.72163429999999995</v>
      </c>
      <c r="CO3" s="52">
        <v>-0.36780620000000003</v>
      </c>
      <c r="CP3" s="52">
        <v>-0.97956449999999995</v>
      </c>
      <c r="CQ3" s="52">
        <v>-0.62740110000000004</v>
      </c>
      <c r="CR3" s="52">
        <v>0.82185269999999999</v>
      </c>
      <c r="CS3" s="52">
        <v>0.53406240000000005</v>
      </c>
      <c r="CT3" s="52">
        <v>1.7376259999999999</v>
      </c>
      <c r="CU3" s="52">
        <v>1.0900369999999999</v>
      </c>
      <c r="CV3" s="52">
        <v>0.87366359999999998</v>
      </c>
      <c r="CW3" s="52">
        <v>-0.7492162</v>
      </c>
      <c r="CX3" s="52">
        <v>-0.92227709999999996</v>
      </c>
      <c r="CY3" s="52">
        <v>-1.3157890000000001</v>
      </c>
      <c r="CZ3" s="52">
        <v>-1.3818630000000001</v>
      </c>
      <c r="DA3" s="52">
        <v>-1.043555</v>
      </c>
      <c r="DB3" s="52">
        <v>-0.84223979999999998</v>
      </c>
      <c r="DC3" s="52">
        <v>-1.170248</v>
      </c>
      <c r="DD3" s="52">
        <v>-0.64775660000000002</v>
      </c>
      <c r="DE3" s="52">
        <v>-1.1273979999999999</v>
      </c>
      <c r="DF3" s="52">
        <v>-0.30924420000000002</v>
      </c>
      <c r="DG3" s="52">
        <v>0.38555210000000001</v>
      </c>
      <c r="DH3" s="52">
        <v>0.81123420000000002</v>
      </c>
      <c r="DI3" s="52">
        <v>0.40931319999999999</v>
      </c>
      <c r="DJ3" s="52">
        <v>2.1673279999999999</v>
      </c>
      <c r="DK3" s="52">
        <v>1.7620469999999999</v>
      </c>
      <c r="DL3" s="52">
        <v>2.5246330000000001</v>
      </c>
      <c r="DM3" s="52">
        <v>3.2643759999999999</v>
      </c>
      <c r="DN3" s="52">
        <v>2.8501919999999998</v>
      </c>
      <c r="DO3" s="52">
        <v>3.0631379999999999</v>
      </c>
      <c r="DP3" s="52">
        <v>4.2276540000000002</v>
      </c>
      <c r="DQ3" s="52">
        <v>3.0813790000000001</v>
      </c>
      <c r="DR3" s="52">
        <v>3.6595810000000002</v>
      </c>
      <c r="DS3" s="52">
        <v>2.811674</v>
      </c>
      <c r="DT3" s="52">
        <v>2.5563449999999999</v>
      </c>
      <c r="DU3" s="52">
        <v>0.85822670000000001</v>
      </c>
      <c r="DV3" s="52">
        <v>0.44363609999999998</v>
      </c>
      <c r="DW3" s="52">
        <v>-0.15046599999999999</v>
      </c>
      <c r="DX3" s="52">
        <v>-0.28712260000000001</v>
      </c>
      <c r="DY3" s="52">
        <v>0.54881078000000005</v>
      </c>
      <c r="DZ3" s="52">
        <v>0.78632329999999995</v>
      </c>
      <c r="EA3" s="52">
        <v>0.45006659999999998</v>
      </c>
      <c r="EB3" s="52">
        <v>1.00274</v>
      </c>
      <c r="EC3" s="52">
        <v>0.53660810000000003</v>
      </c>
      <c r="ED3" s="52">
        <v>2.034224</v>
      </c>
      <c r="EE3" s="52">
        <v>2.769031</v>
      </c>
      <c r="EF3" s="52">
        <v>3.3130950000000001</v>
      </c>
      <c r="EG3" s="52">
        <v>3.642617</v>
      </c>
      <c r="EH3" s="52">
        <v>5.8928880000000001</v>
      </c>
      <c r="EI3" s="52">
        <v>5.823671</v>
      </c>
      <c r="EJ3" s="52">
        <v>7.2117279999999999</v>
      </c>
      <c r="EK3" s="52">
        <v>8.5086700000000004</v>
      </c>
      <c r="EL3" s="52">
        <v>8.3797529999999991</v>
      </c>
      <c r="EM3" s="52">
        <v>8.3916900000000005</v>
      </c>
      <c r="EN3" s="52">
        <v>9.1450899999999997</v>
      </c>
      <c r="EO3" s="52">
        <v>6.7592990000000004</v>
      </c>
      <c r="EP3" s="52">
        <v>6.4345780000000001</v>
      </c>
      <c r="EQ3" s="52">
        <v>5.2974439999999996</v>
      </c>
      <c r="ER3" s="52">
        <v>4.9858690000000001</v>
      </c>
      <c r="ES3" s="52">
        <v>3.179119</v>
      </c>
      <c r="ET3" s="52">
        <v>2.4157980000000001</v>
      </c>
      <c r="EU3" s="52">
        <v>1.532076</v>
      </c>
      <c r="EV3" s="52">
        <v>1.293509</v>
      </c>
      <c r="EW3" s="52">
        <v>64.596789999999999</v>
      </c>
      <c r="EX3" s="52">
        <v>63.490119999999997</v>
      </c>
      <c r="EY3" s="52">
        <v>62.42409</v>
      </c>
      <c r="EZ3" s="52">
        <v>61.767299999999999</v>
      </c>
      <c r="FA3" s="52">
        <v>61.029739999999997</v>
      </c>
      <c r="FB3" s="52">
        <v>60.420580000000001</v>
      </c>
      <c r="FC3" s="52">
        <v>59.820720000000001</v>
      </c>
      <c r="FD3" s="52">
        <v>60.685200000000002</v>
      </c>
      <c r="FE3" s="52">
        <v>64.209159999999997</v>
      </c>
      <c r="FF3" s="52">
        <v>68.519970000000001</v>
      </c>
      <c r="FG3" s="52">
        <v>72.578739999999996</v>
      </c>
      <c r="FH3" s="52">
        <v>76.169479999999993</v>
      </c>
      <c r="FI3" s="52">
        <v>79.115300000000005</v>
      </c>
      <c r="FJ3" s="52">
        <v>81.509219999999999</v>
      </c>
      <c r="FK3" s="52">
        <v>83.417349999999999</v>
      </c>
      <c r="FL3" s="52">
        <v>84.231200000000001</v>
      </c>
      <c r="FM3" s="52">
        <v>84.232089999999999</v>
      </c>
      <c r="FN3" s="52">
        <v>82.598179999999999</v>
      </c>
      <c r="FO3" s="52">
        <v>79.010450000000006</v>
      </c>
      <c r="FP3" s="52">
        <v>74.404849999999996</v>
      </c>
      <c r="FQ3" s="52">
        <v>71.004419999999996</v>
      </c>
      <c r="FR3" s="52">
        <v>68.491969999999995</v>
      </c>
      <c r="FS3" s="52">
        <v>66.57396</v>
      </c>
      <c r="FT3" s="52">
        <v>65.315560000000005</v>
      </c>
      <c r="FU3" s="52">
        <v>74.933329999999998</v>
      </c>
      <c r="FV3" s="52">
        <v>2605.172</v>
      </c>
      <c r="FW3" s="52">
        <v>228.56</v>
      </c>
      <c r="FX3" s="52">
        <v>1</v>
      </c>
    </row>
    <row r="4" spans="1:180" x14ac:dyDescent="0.3">
      <c r="A4" t="s">
        <v>174</v>
      </c>
      <c r="B4" t="s">
        <v>247</v>
      </c>
      <c r="C4" t="s">
        <v>180</v>
      </c>
      <c r="D4" t="s">
        <v>244</v>
      </c>
      <c r="E4" t="s">
        <v>187</v>
      </c>
      <c r="F4" t="s">
        <v>238</v>
      </c>
      <c r="G4" t="s">
        <v>240</v>
      </c>
      <c r="H4" s="52">
        <v>180</v>
      </c>
      <c r="I4" s="52">
        <v>25.547650999999998</v>
      </c>
      <c r="J4" s="52">
        <v>24.855675999999999</v>
      </c>
      <c r="K4" s="52">
        <v>24.265301000000001</v>
      </c>
      <c r="L4" s="52">
        <v>24.14995</v>
      </c>
      <c r="M4" s="52">
        <v>23.850546999999999</v>
      </c>
      <c r="N4" s="52">
        <v>23.592504999999999</v>
      </c>
      <c r="O4" s="52">
        <v>21.378605</v>
      </c>
      <c r="P4" s="52">
        <v>18.239471000000002</v>
      </c>
      <c r="Q4" s="52">
        <v>14.457087</v>
      </c>
      <c r="R4" s="52">
        <v>12.042515</v>
      </c>
      <c r="S4" s="52">
        <v>11.535963000000001</v>
      </c>
      <c r="T4" s="52">
        <v>11.322782999999999</v>
      </c>
      <c r="U4" s="52">
        <v>11.484362000000001</v>
      </c>
      <c r="V4" s="52">
        <v>12.3447</v>
      </c>
      <c r="W4" s="52">
        <v>13.197115</v>
      </c>
      <c r="X4" s="52">
        <v>14.330626000000001</v>
      </c>
      <c r="Y4" s="52">
        <v>16.113289000000002</v>
      </c>
      <c r="Z4" s="52">
        <v>20.242296</v>
      </c>
      <c r="AA4" s="52">
        <v>25.394608999999999</v>
      </c>
      <c r="AB4" s="52">
        <v>28.598251000000001</v>
      </c>
      <c r="AC4" s="52">
        <v>28.264883999999999</v>
      </c>
      <c r="AD4" s="52">
        <v>27.148237000000002</v>
      </c>
      <c r="AE4" s="52">
        <v>26.616773999999999</v>
      </c>
      <c r="AF4" s="52">
        <v>25.631247999999999</v>
      </c>
      <c r="AG4" s="52">
        <v>-1.7325799</v>
      </c>
      <c r="AH4" s="52">
        <v>-1.627815</v>
      </c>
      <c r="AI4" s="52">
        <v>-1.6355770000000001</v>
      </c>
      <c r="AJ4" s="52">
        <v>-1.2431589999999999</v>
      </c>
      <c r="AK4" s="52">
        <v>-1.327286</v>
      </c>
      <c r="AL4" s="52">
        <v>-1.6703509999999999</v>
      </c>
      <c r="AM4" s="52">
        <v>-2.2881830000000001</v>
      </c>
      <c r="AN4" s="52">
        <v>-3.3649580000000001</v>
      </c>
      <c r="AO4" s="52">
        <v>-4.3785540000000003</v>
      </c>
      <c r="AP4" s="52">
        <v>-4.9075730000000002</v>
      </c>
      <c r="AQ4" s="52">
        <v>-4.354914</v>
      </c>
      <c r="AR4" s="52">
        <v>-4.4409830000000001</v>
      </c>
      <c r="AS4" s="52">
        <v>-4.7122789999999997</v>
      </c>
      <c r="AT4" s="52">
        <v>-4.5375540000000001</v>
      </c>
      <c r="AU4" s="52">
        <v>-4.7851819999999998</v>
      </c>
      <c r="AV4" s="52">
        <v>-5.491206</v>
      </c>
      <c r="AW4" s="52">
        <v>-6.5273060000000003</v>
      </c>
      <c r="AX4" s="52">
        <v>-6.1752510000000003</v>
      </c>
      <c r="AY4" s="52">
        <v>-5.7105139999999999</v>
      </c>
      <c r="AZ4" s="52">
        <v>-6.6888009999999998</v>
      </c>
      <c r="BA4" s="52">
        <v>-9.470243</v>
      </c>
      <c r="BB4" s="52">
        <v>-4.3414919999999997</v>
      </c>
      <c r="BC4" s="52">
        <v>-2.4466169999999998</v>
      </c>
      <c r="BD4" s="52">
        <v>-2.4059699999999999</v>
      </c>
      <c r="BE4" s="52">
        <v>0.81167060000000002</v>
      </c>
      <c r="BF4" s="52">
        <v>0.84031579999999995</v>
      </c>
      <c r="BG4" s="52">
        <v>0.66915119999999995</v>
      </c>
      <c r="BH4" s="52">
        <v>0.99231389999999997</v>
      </c>
      <c r="BI4" s="52">
        <v>0.88393180000000005</v>
      </c>
      <c r="BJ4" s="52">
        <v>0.53117579999999998</v>
      </c>
      <c r="BK4" s="52">
        <v>-0.132997</v>
      </c>
      <c r="BL4" s="52">
        <v>-0.90931779999999995</v>
      </c>
      <c r="BM4" s="52">
        <v>-1.989109</v>
      </c>
      <c r="BN4" s="52">
        <v>-2.6747399999999999</v>
      </c>
      <c r="BO4" s="52">
        <v>-2.2151450000000001</v>
      </c>
      <c r="BP4" s="52">
        <v>-2.066856</v>
      </c>
      <c r="BQ4" s="52">
        <v>-2.2507700000000002</v>
      </c>
      <c r="BR4" s="52">
        <v>-1.9263539999999999</v>
      </c>
      <c r="BS4" s="52">
        <v>-2.0578750000000001</v>
      </c>
      <c r="BT4" s="52">
        <v>-2.4946329999999999</v>
      </c>
      <c r="BU4" s="52">
        <v>-3.3675830000000002</v>
      </c>
      <c r="BV4" s="52">
        <v>-2.816262</v>
      </c>
      <c r="BW4" s="52">
        <v>-2.2321260000000001</v>
      </c>
      <c r="BX4" s="52">
        <v>-3.2500589999999998</v>
      </c>
      <c r="BY4" s="52">
        <v>-5.2933969999999997</v>
      </c>
      <c r="BZ4" s="52">
        <v>-1.4553210000000001</v>
      </c>
      <c r="CA4" s="52">
        <v>0.24628729999999999</v>
      </c>
      <c r="CB4" s="52">
        <v>0.19400319999999999</v>
      </c>
      <c r="CC4" s="52">
        <v>2.5738110999999999</v>
      </c>
      <c r="CD4" s="52">
        <v>2.5497359999999998</v>
      </c>
      <c r="CE4" s="52">
        <v>2.2653989999999999</v>
      </c>
      <c r="CF4" s="52">
        <v>2.5405959999999999</v>
      </c>
      <c r="CG4" s="52">
        <v>2.4154149999999999</v>
      </c>
      <c r="CH4" s="52">
        <v>2.0559470000000002</v>
      </c>
      <c r="CI4" s="52">
        <v>1.3596779999999999</v>
      </c>
      <c r="CJ4" s="52">
        <v>0.79145109999999996</v>
      </c>
      <c r="CK4" s="52">
        <v>-0.3341865</v>
      </c>
      <c r="CL4" s="52">
        <v>-1.1282859999999999</v>
      </c>
      <c r="CM4" s="52">
        <v>-0.73314840000000003</v>
      </c>
      <c r="CN4" s="52">
        <v>-0.42254269999999999</v>
      </c>
      <c r="CO4" s="52">
        <v>-0.54593659999999999</v>
      </c>
      <c r="CP4" s="52">
        <v>-0.11784550000000001</v>
      </c>
      <c r="CQ4" s="52">
        <v>-0.16894999999999999</v>
      </c>
      <c r="CR4" s="52">
        <v>-0.41921619999999998</v>
      </c>
      <c r="CS4" s="52">
        <v>-1.179168</v>
      </c>
      <c r="CT4" s="52">
        <v>-0.48983569999999999</v>
      </c>
      <c r="CU4" s="52">
        <v>0.1769954</v>
      </c>
      <c r="CV4" s="52">
        <v>-0.86839679999999997</v>
      </c>
      <c r="CW4" s="52">
        <v>-2.4005269999999999</v>
      </c>
      <c r="CX4" s="52">
        <v>0.54363249999999996</v>
      </c>
      <c r="CY4" s="52">
        <v>2.1113840000000001</v>
      </c>
      <c r="CZ4" s="52">
        <v>1.9947360000000001</v>
      </c>
      <c r="DA4" s="52">
        <v>4.3359509000000003</v>
      </c>
      <c r="DB4" s="52">
        <v>4.2591549999999998</v>
      </c>
      <c r="DC4" s="52">
        <v>3.8616459999999999</v>
      </c>
      <c r="DD4" s="52">
        <v>4.0888770000000001</v>
      </c>
      <c r="DE4" s="52">
        <v>3.946898</v>
      </c>
      <c r="DF4" s="52">
        <v>3.5807180000000001</v>
      </c>
      <c r="DG4" s="52">
        <v>2.8523529999999999</v>
      </c>
      <c r="DH4" s="52">
        <v>2.4922200000000001</v>
      </c>
      <c r="DI4" s="52">
        <v>1.3207359999999999</v>
      </c>
      <c r="DJ4" s="52">
        <v>0.41816740000000002</v>
      </c>
      <c r="DK4" s="52">
        <v>0.74884879999999998</v>
      </c>
      <c r="DL4" s="52">
        <v>1.22177</v>
      </c>
      <c r="DM4" s="52">
        <v>1.1588970000000001</v>
      </c>
      <c r="DN4" s="52">
        <v>1.690663</v>
      </c>
      <c r="DO4" s="52">
        <v>1.719975</v>
      </c>
      <c r="DP4" s="52">
        <v>1.656201</v>
      </c>
      <c r="DQ4" s="52">
        <v>1.0092460000000001</v>
      </c>
      <c r="DR4" s="52">
        <v>1.8365899999999999</v>
      </c>
      <c r="DS4" s="52">
        <v>2.5861160000000001</v>
      </c>
      <c r="DT4" s="52">
        <v>1.5132650000000001</v>
      </c>
      <c r="DU4" s="52">
        <v>0.49234339999999999</v>
      </c>
      <c r="DV4" s="52">
        <v>2.542586</v>
      </c>
      <c r="DW4" s="52">
        <v>3.9764819999999999</v>
      </c>
      <c r="DX4" s="52">
        <v>3.7954699999999999</v>
      </c>
      <c r="DY4" s="52">
        <v>6.8802009000000002</v>
      </c>
      <c r="DZ4" s="52">
        <v>6.7272860000000003</v>
      </c>
      <c r="EA4" s="52">
        <v>6.1663740000000002</v>
      </c>
      <c r="EB4" s="52">
        <v>6.3243499999999999</v>
      </c>
      <c r="EC4" s="52">
        <v>6.1581159999999997</v>
      </c>
      <c r="ED4" s="52">
        <v>5.7822440000000004</v>
      </c>
      <c r="EE4" s="52">
        <v>5.0075390000000004</v>
      </c>
      <c r="EF4" s="52">
        <v>4.9478600000000004</v>
      </c>
      <c r="EG4" s="52">
        <v>3.710181</v>
      </c>
      <c r="EH4" s="52">
        <v>2.6510009999999999</v>
      </c>
      <c r="EI4" s="52">
        <v>2.888617</v>
      </c>
      <c r="EJ4" s="52">
        <v>3.5958969999999999</v>
      </c>
      <c r="EK4" s="52">
        <v>3.620406</v>
      </c>
      <c r="EL4" s="52">
        <v>4.301863</v>
      </c>
      <c r="EM4" s="52">
        <v>4.4472820000000004</v>
      </c>
      <c r="EN4" s="52">
        <v>4.652774</v>
      </c>
      <c r="EO4" s="52">
        <v>4.1689689999999997</v>
      </c>
      <c r="EP4" s="52">
        <v>5.1955799999999996</v>
      </c>
      <c r="EQ4" s="52">
        <v>6.0645049999999996</v>
      </c>
      <c r="ER4" s="52">
        <v>4.952007</v>
      </c>
      <c r="ES4" s="52">
        <v>4.6691890000000003</v>
      </c>
      <c r="ET4" s="52">
        <v>5.4287570000000001</v>
      </c>
      <c r="EU4" s="52">
        <v>6.6693860000000003</v>
      </c>
      <c r="EV4" s="52">
        <v>6.3954420000000001</v>
      </c>
      <c r="EW4" s="52">
        <v>67.469539999999995</v>
      </c>
      <c r="EX4" s="52">
        <v>66.064970000000002</v>
      </c>
      <c r="EY4" s="52">
        <v>65.135490000000004</v>
      </c>
      <c r="EZ4" s="52">
        <v>64.216160000000002</v>
      </c>
      <c r="FA4" s="52">
        <v>63.28049</v>
      </c>
      <c r="FB4" s="52">
        <v>62.44894</v>
      </c>
      <c r="FC4" s="52">
        <v>62.403790000000001</v>
      </c>
      <c r="FD4" s="52">
        <v>64.127369999999999</v>
      </c>
      <c r="FE4" s="52">
        <v>66.571680000000001</v>
      </c>
      <c r="FF4" s="52">
        <v>69.743579999999994</v>
      </c>
      <c r="FG4" s="52">
        <v>72.843410000000006</v>
      </c>
      <c r="FH4" s="52">
        <v>75.732839999999996</v>
      </c>
      <c r="FI4" s="52">
        <v>78.64331</v>
      </c>
      <c r="FJ4" s="52">
        <v>80.906279999999995</v>
      </c>
      <c r="FK4" s="52">
        <v>82.697400000000002</v>
      </c>
      <c r="FL4" s="52">
        <v>83.737989999999996</v>
      </c>
      <c r="FM4" s="52">
        <v>84.542140000000003</v>
      </c>
      <c r="FN4" s="52">
        <v>83.842380000000006</v>
      </c>
      <c r="FO4" s="52">
        <v>81.717460000000003</v>
      </c>
      <c r="FP4" s="52">
        <v>78.925179999999997</v>
      </c>
      <c r="FQ4" s="52">
        <v>74.878559999999993</v>
      </c>
      <c r="FR4" s="52">
        <v>72.020210000000006</v>
      </c>
      <c r="FS4" s="52">
        <v>69.881079999999997</v>
      </c>
      <c r="FT4" s="52">
        <v>68.123930000000001</v>
      </c>
      <c r="FU4" s="52">
        <v>75</v>
      </c>
      <c r="FV4" s="52">
        <v>2206.3240000000001</v>
      </c>
      <c r="FW4" s="52">
        <v>112.7861</v>
      </c>
      <c r="FX4" s="52">
        <v>1</v>
      </c>
    </row>
    <row r="5" spans="1:180" x14ac:dyDescent="0.3">
      <c r="A5" t="s">
        <v>174</v>
      </c>
      <c r="B5" t="s">
        <v>247</v>
      </c>
      <c r="C5" t="s">
        <v>180</v>
      </c>
      <c r="D5" t="s">
        <v>244</v>
      </c>
      <c r="E5" t="s">
        <v>190</v>
      </c>
      <c r="F5" t="s">
        <v>238</v>
      </c>
      <c r="G5" t="s">
        <v>240</v>
      </c>
      <c r="H5" s="52">
        <v>180</v>
      </c>
      <c r="I5" s="52">
        <v>20.695723000000001</v>
      </c>
      <c r="J5" s="52">
        <v>20.149159999999998</v>
      </c>
      <c r="K5" s="52">
        <v>19.604810000000001</v>
      </c>
      <c r="L5" s="52">
        <v>19.589024999999999</v>
      </c>
      <c r="M5" s="52">
        <v>19.770083</v>
      </c>
      <c r="N5" s="52">
        <v>20.043642999999999</v>
      </c>
      <c r="O5" s="52">
        <v>21.287044999999999</v>
      </c>
      <c r="P5" s="52">
        <v>20.368697999999998</v>
      </c>
      <c r="Q5" s="52">
        <v>18.779872000000001</v>
      </c>
      <c r="R5" s="52">
        <v>19.368342999999999</v>
      </c>
      <c r="S5" s="52">
        <v>18.985057999999999</v>
      </c>
      <c r="T5" s="52">
        <v>19.543384</v>
      </c>
      <c r="U5" s="52">
        <v>19.607378000000001</v>
      </c>
      <c r="V5" s="52">
        <v>20.339948</v>
      </c>
      <c r="W5" s="52">
        <v>21.624051999999999</v>
      </c>
      <c r="X5" s="52">
        <v>23.966246000000002</v>
      </c>
      <c r="Y5" s="52">
        <v>25.937791000000001</v>
      </c>
      <c r="Z5" s="52">
        <v>28.875046000000001</v>
      </c>
      <c r="AA5" s="52">
        <v>32.408164999999997</v>
      </c>
      <c r="AB5" s="52">
        <v>31.852257000000002</v>
      </c>
      <c r="AC5" s="52">
        <v>28.144276000000001</v>
      </c>
      <c r="AD5" s="52">
        <v>23.700251999999999</v>
      </c>
      <c r="AE5" s="52">
        <v>21.591318999999999</v>
      </c>
      <c r="AF5" s="52">
        <v>21.194078000000001</v>
      </c>
      <c r="AG5" s="52">
        <v>-5.1698307999999997</v>
      </c>
      <c r="AH5" s="52">
        <v>-4.9704680000000003</v>
      </c>
      <c r="AI5" s="52">
        <v>-5.0860750000000001</v>
      </c>
      <c r="AJ5" s="52">
        <v>-4.7575339999999997</v>
      </c>
      <c r="AK5" s="52">
        <v>-5.2171890000000003</v>
      </c>
      <c r="AL5" s="52">
        <v>-5.3999449999999998</v>
      </c>
      <c r="AM5" s="52">
        <v>-4.6475970000000002</v>
      </c>
      <c r="AN5" s="52">
        <v>-4.269863</v>
      </c>
      <c r="AO5" s="52">
        <v>-3.7704149999999998</v>
      </c>
      <c r="AP5" s="52">
        <v>-1.9321330000000001</v>
      </c>
      <c r="AQ5" s="52">
        <v>-2.004013</v>
      </c>
      <c r="AR5" s="52">
        <v>-1.2396879999999999</v>
      </c>
      <c r="AS5" s="52">
        <v>-1.5788610000000001</v>
      </c>
      <c r="AT5" s="52">
        <v>-1.943956</v>
      </c>
      <c r="AU5" s="52">
        <v>-2.2825090000000001</v>
      </c>
      <c r="AV5" s="52">
        <v>-2.172993</v>
      </c>
      <c r="AW5" s="52">
        <v>-2.7076229999999999</v>
      </c>
      <c r="AX5" s="52">
        <v>-3.538478</v>
      </c>
      <c r="AY5" s="52">
        <v>-3.4262130000000002</v>
      </c>
      <c r="AZ5" s="52">
        <v>-4.9575800000000001</v>
      </c>
      <c r="BA5" s="52">
        <v>-6.2349769999999998</v>
      </c>
      <c r="BB5" s="52">
        <v>-7.483498</v>
      </c>
      <c r="BC5" s="52">
        <v>-6.6147640000000001</v>
      </c>
      <c r="BD5" s="52">
        <v>-5.6305620000000003</v>
      </c>
      <c r="BE5" s="52">
        <v>-3.2103809999999999</v>
      </c>
      <c r="BF5" s="52">
        <v>-3.0346760000000002</v>
      </c>
      <c r="BG5" s="52">
        <v>-3.1966389999999998</v>
      </c>
      <c r="BH5" s="52">
        <v>-2.8628809999999998</v>
      </c>
      <c r="BI5" s="52">
        <v>-3.3725589999999999</v>
      </c>
      <c r="BJ5" s="52">
        <v>-3.5391910000000002</v>
      </c>
      <c r="BK5" s="52">
        <v>-2.8413729999999999</v>
      </c>
      <c r="BL5" s="52">
        <v>-2.4780389999999999</v>
      </c>
      <c r="BM5" s="52">
        <v>-2.11578</v>
      </c>
      <c r="BN5" s="52">
        <v>-6.1144700000000003E-2</v>
      </c>
      <c r="BO5" s="52">
        <v>8.0352599999999996E-2</v>
      </c>
      <c r="BP5" s="52">
        <v>1.000956</v>
      </c>
      <c r="BQ5" s="52">
        <v>0.78860810000000003</v>
      </c>
      <c r="BR5" s="52">
        <v>0.5866152</v>
      </c>
      <c r="BS5" s="52">
        <v>0.4226415</v>
      </c>
      <c r="BT5" s="52">
        <v>0.71088689999999999</v>
      </c>
      <c r="BU5" s="52">
        <v>0.20229169999999999</v>
      </c>
      <c r="BV5" s="52">
        <v>-0.49801099999999998</v>
      </c>
      <c r="BW5" s="52">
        <v>-0.7775417</v>
      </c>
      <c r="BX5" s="52">
        <v>-2.1718299999999999</v>
      </c>
      <c r="BY5" s="52">
        <v>-3.5985960000000001</v>
      </c>
      <c r="BZ5" s="52">
        <v>-4.7809530000000002</v>
      </c>
      <c r="CA5" s="52">
        <v>-4.2846450000000003</v>
      </c>
      <c r="CB5" s="52">
        <v>-3.3917269999999999</v>
      </c>
      <c r="CC5" s="52">
        <v>-1.8532729999999999</v>
      </c>
      <c r="CD5" s="52">
        <v>-1.6939519999999999</v>
      </c>
      <c r="CE5" s="52">
        <v>-1.88802</v>
      </c>
      <c r="CF5" s="52">
        <v>-1.550651</v>
      </c>
      <c r="CG5" s="52">
        <v>-2.0949740000000001</v>
      </c>
      <c r="CH5" s="52">
        <v>-2.2504379999999999</v>
      </c>
      <c r="CI5" s="52">
        <v>-1.5903879999999999</v>
      </c>
      <c r="CJ5" s="52">
        <v>-1.2370270000000001</v>
      </c>
      <c r="CK5" s="52">
        <v>-0.96978560000000003</v>
      </c>
      <c r="CL5" s="52">
        <v>1.234696</v>
      </c>
      <c r="CM5" s="52">
        <v>1.5239780000000001</v>
      </c>
      <c r="CN5" s="52">
        <v>2.5528189999999999</v>
      </c>
      <c r="CO5" s="52">
        <v>2.4283100000000002</v>
      </c>
      <c r="CP5" s="52">
        <v>2.3392810000000002</v>
      </c>
      <c r="CQ5" s="52">
        <v>2.2962210000000001</v>
      </c>
      <c r="CR5" s="52">
        <v>2.708253</v>
      </c>
      <c r="CS5" s="52">
        <v>2.2176900000000002</v>
      </c>
      <c r="CT5" s="52">
        <v>1.607807</v>
      </c>
      <c r="CU5" s="52">
        <v>1.0569200000000001</v>
      </c>
      <c r="CV5" s="52">
        <v>-0.24242910000000001</v>
      </c>
      <c r="CW5" s="52">
        <v>-1.7726470000000001</v>
      </c>
      <c r="CX5" s="52">
        <v>-2.909179</v>
      </c>
      <c r="CY5" s="52">
        <v>-2.6708120000000002</v>
      </c>
      <c r="CZ5" s="52">
        <v>-1.841116</v>
      </c>
      <c r="DA5" s="52">
        <v>-0.49616360999999998</v>
      </c>
      <c r="DB5" s="52">
        <v>-0.3532285</v>
      </c>
      <c r="DC5" s="52">
        <v>-0.57940230000000004</v>
      </c>
      <c r="DD5" s="52">
        <v>-0.23841989999999999</v>
      </c>
      <c r="DE5" s="52">
        <v>-0.81738889999999997</v>
      </c>
      <c r="DF5" s="52">
        <v>-0.96168549999999997</v>
      </c>
      <c r="DG5" s="52">
        <v>-0.3394027</v>
      </c>
      <c r="DH5" s="52">
        <v>3.9851000000000001E-3</v>
      </c>
      <c r="DI5" s="52">
        <v>0.1762089</v>
      </c>
      <c r="DJ5" s="52">
        <v>2.5305369999999998</v>
      </c>
      <c r="DK5" s="52">
        <v>2.967603</v>
      </c>
      <c r="DL5" s="52">
        <v>4.1046829999999996</v>
      </c>
      <c r="DM5" s="52">
        <v>4.0680120000000004</v>
      </c>
      <c r="DN5" s="52">
        <v>4.0919470000000002</v>
      </c>
      <c r="DO5" s="52">
        <v>4.1698000000000004</v>
      </c>
      <c r="DP5" s="52">
        <v>4.7056199999999997</v>
      </c>
      <c r="DQ5" s="52">
        <v>4.2330880000000004</v>
      </c>
      <c r="DR5" s="52">
        <v>3.713625</v>
      </c>
      <c r="DS5" s="52">
        <v>2.8913820000000001</v>
      </c>
      <c r="DT5" s="52">
        <v>1.6869719999999999</v>
      </c>
      <c r="DU5" s="52">
        <v>5.3301899999999999E-2</v>
      </c>
      <c r="DV5" s="52">
        <v>-1.037404</v>
      </c>
      <c r="DW5" s="52">
        <v>-1.05698</v>
      </c>
      <c r="DX5" s="52">
        <v>-0.29050510000000002</v>
      </c>
      <c r="DY5" s="52">
        <v>1.4632860000000001</v>
      </c>
      <c r="DZ5" s="52">
        <v>1.5825640000000001</v>
      </c>
      <c r="EA5" s="52">
        <v>1.3100350000000001</v>
      </c>
      <c r="EB5" s="52">
        <v>1.6562330000000001</v>
      </c>
      <c r="EC5" s="52">
        <v>1.0272410000000001</v>
      </c>
      <c r="ED5" s="52">
        <v>0.8990688</v>
      </c>
      <c r="EE5" s="52">
        <v>1.4668209999999999</v>
      </c>
      <c r="EF5" s="52">
        <v>1.795809</v>
      </c>
      <c r="EG5" s="52">
        <v>1.830843</v>
      </c>
      <c r="EH5" s="52">
        <v>4.4015250000000004</v>
      </c>
      <c r="EI5" s="52">
        <v>5.0519689999999997</v>
      </c>
      <c r="EJ5" s="52">
        <v>6.3453270000000002</v>
      </c>
      <c r="EK5" s="52">
        <v>6.4354800000000001</v>
      </c>
      <c r="EL5" s="52">
        <v>6.6225189999999996</v>
      </c>
      <c r="EM5" s="52">
        <v>6.8749500000000001</v>
      </c>
      <c r="EN5" s="52">
        <v>7.589499</v>
      </c>
      <c r="EO5" s="52">
        <v>7.1430030000000002</v>
      </c>
      <c r="EP5" s="52">
        <v>6.7540909999999998</v>
      </c>
      <c r="EQ5" s="52">
        <v>5.5400530000000003</v>
      </c>
      <c r="ER5" s="52">
        <v>4.4727220000000001</v>
      </c>
      <c r="ES5" s="52">
        <v>2.6896819999999999</v>
      </c>
      <c r="ET5" s="52">
        <v>1.6651400000000001</v>
      </c>
      <c r="EU5" s="52">
        <v>1.273139</v>
      </c>
      <c r="EV5" s="52">
        <v>1.948331</v>
      </c>
      <c r="EW5" s="52">
        <v>63.948070000000001</v>
      </c>
      <c r="EX5" s="52">
        <v>63.042630000000003</v>
      </c>
      <c r="EY5" s="52">
        <v>62.06691</v>
      </c>
      <c r="EZ5" s="52">
        <v>61.500100000000003</v>
      </c>
      <c r="FA5" s="52">
        <v>60.792630000000003</v>
      </c>
      <c r="FB5" s="52">
        <v>60.051169999999999</v>
      </c>
      <c r="FC5" s="52">
        <v>59.166519999999998</v>
      </c>
      <c r="FD5" s="52">
        <v>59.95749</v>
      </c>
      <c r="FE5" s="52">
        <v>63.419150000000002</v>
      </c>
      <c r="FF5" s="52">
        <v>67.443680000000001</v>
      </c>
      <c r="FG5" s="52">
        <v>71.519919999999999</v>
      </c>
      <c r="FH5" s="52">
        <v>75.20702</v>
      </c>
      <c r="FI5" s="52">
        <v>78.441999999999993</v>
      </c>
      <c r="FJ5" s="52">
        <v>81.143519999999995</v>
      </c>
      <c r="FK5" s="52">
        <v>82.991950000000003</v>
      </c>
      <c r="FL5" s="52">
        <v>83.672349999999994</v>
      </c>
      <c r="FM5" s="52">
        <v>83.634979999999999</v>
      </c>
      <c r="FN5" s="52">
        <v>82.234369999999998</v>
      </c>
      <c r="FO5" s="52">
        <v>78.791200000000003</v>
      </c>
      <c r="FP5" s="52">
        <v>74.229240000000004</v>
      </c>
      <c r="FQ5" s="52">
        <v>70.775170000000003</v>
      </c>
      <c r="FR5" s="52">
        <v>68.741060000000004</v>
      </c>
      <c r="FS5" s="52">
        <v>67.153530000000003</v>
      </c>
      <c r="FT5" s="52">
        <v>65.924430000000001</v>
      </c>
      <c r="FU5" s="52">
        <v>74.933329999999998</v>
      </c>
      <c r="FV5" s="52">
        <v>2605.172</v>
      </c>
      <c r="FW5" s="52">
        <v>228.56</v>
      </c>
      <c r="FX5" s="52">
        <v>1</v>
      </c>
    </row>
    <row r="6" spans="1:180" x14ac:dyDescent="0.3">
      <c r="A6" t="s">
        <v>174</v>
      </c>
      <c r="B6" t="s">
        <v>247</v>
      </c>
      <c r="C6" t="s">
        <v>180</v>
      </c>
      <c r="D6" t="s">
        <v>224</v>
      </c>
      <c r="E6" t="s">
        <v>189</v>
      </c>
      <c r="F6" t="s">
        <v>238</v>
      </c>
      <c r="G6" t="s">
        <v>240</v>
      </c>
      <c r="H6" s="52">
        <v>180</v>
      </c>
      <c r="I6" s="52">
        <v>22.202278</v>
      </c>
      <c r="J6" s="52">
        <v>21.32282</v>
      </c>
      <c r="K6" s="52">
        <v>20.775410000000001</v>
      </c>
      <c r="L6" s="52">
        <v>21.194521000000002</v>
      </c>
      <c r="M6" s="52">
        <v>22.129218999999999</v>
      </c>
      <c r="N6" s="52">
        <v>25.243345000000001</v>
      </c>
      <c r="O6" s="52">
        <v>30.117013</v>
      </c>
      <c r="P6" s="52">
        <v>32.518695999999998</v>
      </c>
      <c r="Q6" s="52">
        <v>33.699187999999999</v>
      </c>
      <c r="R6" s="52">
        <v>32.579427000000003</v>
      </c>
      <c r="S6" s="52">
        <v>31.481961999999999</v>
      </c>
      <c r="T6" s="52">
        <v>31.584316999999999</v>
      </c>
      <c r="U6" s="52">
        <v>32.066091999999998</v>
      </c>
      <c r="V6" s="52">
        <v>33.085881000000001</v>
      </c>
      <c r="W6" s="52">
        <v>35.418911000000001</v>
      </c>
      <c r="X6" s="52">
        <v>35.751629000000001</v>
      </c>
      <c r="Y6" s="52">
        <v>35.642755999999999</v>
      </c>
      <c r="Z6" s="52">
        <v>35.872962000000001</v>
      </c>
      <c r="AA6" s="52">
        <v>37.573242</v>
      </c>
      <c r="AB6" s="52">
        <v>36.692912999999997</v>
      </c>
      <c r="AC6" s="52">
        <v>31.685407000000001</v>
      </c>
      <c r="AD6" s="52">
        <v>28.306227</v>
      </c>
      <c r="AE6" s="52">
        <v>25.913112999999999</v>
      </c>
      <c r="AF6" s="52">
        <v>23.860681</v>
      </c>
      <c r="AG6" s="52">
        <v>-3.1144400000000001</v>
      </c>
      <c r="AH6" s="52">
        <v>-3.0889950000000002</v>
      </c>
      <c r="AI6" s="52">
        <v>-3.0545529999999999</v>
      </c>
      <c r="AJ6" s="52">
        <v>-2.547307</v>
      </c>
      <c r="AK6" s="52">
        <v>-3.12243</v>
      </c>
      <c r="AL6" s="52">
        <v>-4.5099489999999998</v>
      </c>
      <c r="AM6" s="52">
        <v>-3.0115229999999999</v>
      </c>
      <c r="AN6" s="52">
        <v>-2.6926000000000001</v>
      </c>
      <c r="AO6" s="52">
        <v>-3.1814610000000001</v>
      </c>
      <c r="AP6" s="52">
        <v>-3.8667790000000002</v>
      </c>
      <c r="AQ6" s="52">
        <v>-5.0151630000000003</v>
      </c>
      <c r="AR6" s="52">
        <v>-5.944528</v>
      </c>
      <c r="AS6" s="52">
        <v>-6.6734619999999998</v>
      </c>
      <c r="AT6" s="52">
        <v>-7.9551150000000002</v>
      </c>
      <c r="AU6" s="52">
        <v>-7.6827920000000001</v>
      </c>
      <c r="AV6" s="52">
        <v>-8.015682</v>
      </c>
      <c r="AW6" s="52">
        <v>-6.8602480000000003</v>
      </c>
      <c r="AX6" s="52">
        <v>-3.9154230000000001</v>
      </c>
      <c r="AY6" s="52">
        <v>-2.6564679999999998</v>
      </c>
      <c r="AZ6" s="52">
        <v>-3.8741840000000001</v>
      </c>
      <c r="BA6" s="52">
        <v>-8.9437719999999992</v>
      </c>
      <c r="BB6" s="52">
        <v>-4.7795059999999996</v>
      </c>
      <c r="BC6" s="52">
        <v>-3.1533859999999998</v>
      </c>
      <c r="BD6" s="52">
        <v>-3.2025060000000001</v>
      </c>
      <c r="BE6" s="52">
        <v>-1.712799</v>
      </c>
      <c r="BF6" s="52">
        <v>-1.7176819999999999</v>
      </c>
      <c r="BG6" s="52">
        <v>-1.759719</v>
      </c>
      <c r="BH6" s="52">
        <v>-1.2545710000000001</v>
      </c>
      <c r="BI6" s="52">
        <v>-1.7459819999999999</v>
      </c>
      <c r="BJ6" s="52">
        <v>-2.2217030000000002</v>
      </c>
      <c r="BK6" s="52">
        <v>-0.63743879999999997</v>
      </c>
      <c r="BL6" s="52">
        <v>-0.15955449999999999</v>
      </c>
      <c r="BM6" s="52">
        <v>-0.36758229999999997</v>
      </c>
      <c r="BN6" s="52">
        <v>-0.57118250000000004</v>
      </c>
      <c r="BO6" s="52">
        <v>-1.3196289999999999</v>
      </c>
      <c r="BP6" s="52">
        <v>-1.527863</v>
      </c>
      <c r="BQ6" s="52">
        <v>-1.9210290000000001</v>
      </c>
      <c r="BR6" s="52">
        <v>-2.9634309999999999</v>
      </c>
      <c r="BS6" s="52">
        <v>-2.4575260000000001</v>
      </c>
      <c r="BT6" s="52">
        <v>-3.1507480000000001</v>
      </c>
      <c r="BU6" s="52">
        <v>-3.2485629999999999</v>
      </c>
      <c r="BV6" s="52">
        <v>-1.2430619999999999</v>
      </c>
      <c r="BW6" s="52">
        <v>-0.53885150000000004</v>
      </c>
      <c r="BX6" s="52">
        <v>-1.549199</v>
      </c>
      <c r="BY6" s="52">
        <v>-5.3901479999999999</v>
      </c>
      <c r="BZ6" s="52">
        <v>-2.7743329999999999</v>
      </c>
      <c r="CA6" s="52">
        <v>-1.562262</v>
      </c>
      <c r="CB6" s="52">
        <v>-1.6635610000000001</v>
      </c>
      <c r="CC6" s="52">
        <v>-0.74202632999999996</v>
      </c>
      <c r="CD6" s="52">
        <v>-0.76791509999999996</v>
      </c>
      <c r="CE6" s="52">
        <v>-0.8629211</v>
      </c>
      <c r="CF6" s="52">
        <v>-0.35922589999999999</v>
      </c>
      <c r="CG6" s="52">
        <v>-0.79265830000000004</v>
      </c>
      <c r="CH6" s="52">
        <v>-0.63687000000000005</v>
      </c>
      <c r="CI6" s="52">
        <v>1.006845</v>
      </c>
      <c r="CJ6" s="52">
        <v>1.5948249999999999</v>
      </c>
      <c r="CK6" s="52">
        <v>1.581302</v>
      </c>
      <c r="CL6" s="52">
        <v>1.711338</v>
      </c>
      <c r="CM6" s="52">
        <v>1.239887</v>
      </c>
      <c r="CN6" s="52">
        <v>1.5311049999999999</v>
      </c>
      <c r="CO6" s="52">
        <v>1.37049</v>
      </c>
      <c r="CP6" s="52">
        <v>0.4937935</v>
      </c>
      <c r="CQ6" s="52">
        <v>1.1614770000000001</v>
      </c>
      <c r="CR6" s="52">
        <v>0.21869050000000001</v>
      </c>
      <c r="CS6" s="52">
        <v>-0.74712089999999998</v>
      </c>
      <c r="CT6" s="52">
        <v>0.6078076</v>
      </c>
      <c r="CU6" s="52">
        <v>0.92780359999999995</v>
      </c>
      <c r="CV6" s="52">
        <v>6.1079399999999999E-2</v>
      </c>
      <c r="CW6" s="52">
        <v>-2.9289179999999999</v>
      </c>
      <c r="CX6" s="52">
        <v>-1.3855569999999999</v>
      </c>
      <c r="CY6" s="52">
        <v>-0.46025329999999998</v>
      </c>
      <c r="CZ6" s="52">
        <v>-0.59769269999999997</v>
      </c>
      <c r="DA6" s="52">
        <v>0.22874610000000001</v>
      </c>
      <c r="DB6" s="52">
        <v>0.18185200000000001</v>
      </c>
      <c r="DC6" s="52">
        <v>3.3876999999999997E-2</v>
      </c>
      <c r="DD6" s="52">
        <v>0.53611909999999996</v>
      </c>
      <c r="DE6" s="52">
        <v>0.16066559999999999</v>
      </c>
      <c r="DF6" s="52">
        <v>0.94796259999999999</v>
      </c>
      <c r="DG6" s="52">
        <v>2.6511279999999999</v>
      </c>
      <c r="DH6" s="52">
        <v>3.3492039999999998</v>
      </c>
      <c r="DI6" s="52">
        <v>3.5301849999999999</v>
      </c>
      <c r="DJ6" s="52">
        <v>3.9938579999999999</v>
      </c>
      <c r="DK6" s="52">
        <v>3.799404</v>
      </c>
      <c r="DL6" s="52">
        <v>4.5900740000000004</v>
      </c>
      <c r="DM6" s="52">
        <v>4.6620100000000004</v>
      </c>
      <c r="DN6" s="52">
        <v>3.9510179999999999</v>
      </c>
      <c r="DO6" s="52">
        <v>4.780481</v>
      </c>
      <c r="DP6" s="52">
        <v>3.5881289999999999</v>
      </c>
      <c r="DQ6" s="52">
        <v>1.754321</v>
      </c>
      <c r="DR6" s="52">
        <v>2.4586769999999998</v>
      </c>
      <c r="DS6" s="52">
        <v>2.3944589999999999</v>
      </c>
      <c r="DT6" s="52">
        <v>1.671357</v>
      </c>
      <c r="DU6" s="52">
        <v>-0.46768910000000002</v>
      </c>
      <c r="DV6" s="52">
        <v>3.2190999999999999E-3</v>
      </c>
      <c r="DW6" s="52">
        <v>0.64175490000000002</v>
      </c>
      <c r="DX6" s="52">
        <v>0.46817579999999998</v>
      </c>
      <c r="DY6" s="52">
        <v>1.6303869</v>
      </c>
      <c r="DZ6" s="52">
        <v>1.5531649999999999</v>
      </c>
      <c r="EA6" s="52">
        <v>1.328711</v>
      </c>
      <c r="EB6" s="52">
        <v>1.8288549999999999</v>
      </c>
      <c r="EC6" s="52">
        <v>1.5371140000000001</v>
      </c>
      <c r="ED6" s="52">
        <v>3.2362090000000001</v>
      </c>
      <c r="EE6" s="52">
        <v>5.0252119999999998</v>
      </c>
      <c r="EF6" s="52">
        <v>5.8822489999999998</v>
      </c>
      <c r="EG6" s="52">
        <v>6.3440640000000004</v>
      </c>
      <c r="EH6" s="52">
        <v>7.2894550000000002</v>
      </c>
      <c r="EI6" s="52">
        <v>7.4949380000000003</v>
      </c>
      <c r="EJ6" s="52">
        <v>9.0067389999999996</v>
      </c>
      <c r="EK6" s="52">
        <v>9.4144419999999993</v>
      </c>
      <c r="EL6" s="52">
        <v>8.9427020000000006</v>
      </c>
      <c r="EM6" s="52">
        <v>10.005750000000001</v>
      </c>
      <c r="EN6" s="52">
        <v>8.4530639999999995</v>
      </c>
      <c r="EO6" s="52">
        <v>5.3660059999999996</v>
      </c>
      <c r="EP6" s="52">
        <v>5.1310380000000002</v>
      </c>
      <c r="EQ6" s="52">
        <v>4.5120760000000004</v>
      </c>
      <c r="ER6" s="52">
        <v>3.996343</v>
      </c>
      <c r="ES6" s="52">
        <v>3.0859350000000001</v>
      </c>
      <c r="ET6" s="52">
        <v>2.008391</v>
      </c>
      <c r="EU6" s="52">
        <v>2.2328800000000002</v>
      </c>
      <c r="EV6" s="52">
        <v>2.00712</v>
      </c>
      <c r="EW6" s="52">
        <v>66.416730000000001</v>
      </c>
      <c r="EX6" s="52">
        <v>65.364940000000004</v>
      </c>
      <c r="EY6" s="52">
        <v>64.526269999999997</v>
      </c>
      <c r="EZ6" s="52">
        <v>64.121319999999997</v>
      </c>
      <c r="FA6" s="52">
        <v>63.518859999999997</v>
      </c>
      <c r="FB6" s="52">
        <v>62.87677</v>
      </c>
      <c r="FC6" s="52">
        <v>62.157380000000003</v>
      </c>
      <c r="FD6" s="52">
        <v>63.446559999999998</v>
      </c>
      <c r="FE6" s="52">
        <v>66.425399999999996</v>
      </c>
      <c r="FF6" s="52">
        <v>69.909319999999994</v>
      </c>
      <c r="FG6" s="52">
        <v>73.637659999999997</v>
      </c>
      <c r="FH6" s="52">
        <v>77.092799999999997</v>
      </c>
      <c r="FI6" s="52">
        <v>80.041079999999994</v>
      </c>
      <c r="FJ6" s="52">
        <v>82.648870000000002</v>
      </c>
      <c r="FK6" s="52">
        <v>84.9054</v>
      </c>
      <c r="FL6" s="52">
        <v>86.004549999999995</v>
      </c>
      <c r="FM6" s="52">
        <v>86.097120000000004</v>
      </c>
      <c r="FN6" s="52">
        <v>84.639409999999998</v>
      </c>
      <c r="FO6" s="52">
        <v>82.009150000000005</v>
      </c>
      <c r="FP6" s="52">
        <v>78.108459999999994</v>
      </c>
      <c r="FQ6" s="52">
        <v>73.886700000000005</v>
      </c>
      <c r="FR6" s="52">
        <v>71.309989999999999</v>
      </c>
      <c r="FS6" s="52">
        <v>69.339489999999998</v>
      </c>
      <c r="FT6" s="52">
        <v>67.830719999999999</v>
      </c>
      <c r="FU6" s="52">
        <v>75</v>
      </c>
      <c r="FV6" s="52">
        <v>2508.2469999999998</v>
      </c>
      <c r="FW6" s="52">
        <v>160.80850000000001</v>
      </c>
      <c r="FX6" s="52">
        <v>1</v>
      </c>
    </row>
    <row r="7" spans="1:180" x14ac:dyDescent="0.3">
      <c r="A7" t="s">
        <v>174</v>
      </c>
      <c r="B7" t="s">
        <v>247</v>
      </c>
      <c r="C7" t="s">
        <v>180</v>
      </c>
      <c r="D7" t="s">
        <v>224</v>
      </c>
      <c r="E7" t="s">
        <v>187</v>
      </c>
      <c r="F7" t="s">
        <v>238</v>
      </c>
      <c r="G7" t="s">
        <v>240</v>
      </c>
      <c r="H7" s="52">
        <v>180</v>
      </c>
      <c r="I7" s="52">
        <v>24.571511999999998</v>
      </c>
      <c r="J7" s="52">
        <v>23.74165</v>
      </c>
      <c r="K7" s="52">
        <v>23.422239000000001</v>
      </c>
      <c r="L7" s="52">
        <v>23.864374000000002</v>
      </c>
      <c r="M7" s="52">
        <v>24.214738000000001</v>
      </c>
      <c r="N7" s="52">
        <v>26.879442000000001</v>
      </c>
      <c r="O7" s="52">
        <v>29.266916999999999</v>
      </c>
      <c r="P7" s="52">
        <v>28.806404000000001</v>
      </c>
      <c r="Q7" s="52">
        <v>24.713528</v>
      </c>
      <c r="R7" s="52">
        <v>23.329564000000001</v>
      </c>
      <c r="S7" s="52">
        <v>22.3919</v>
      </c>
      <c r="T7" s="52">
        <v>22.486132999999999</v>
      </c>
      <c r="U7" s="52">
        <v>23.538603999999999</v>
      </c>
      <c r="V7" s="52">
        <v>23.763515999999999</v>
      </c>
      <c r="W7" s="52">
        <v>24.885052999999999</v>
      </c>
      <c r="X7" s="52">
        <v>25.349875000000001</v>
      </c>
      <c r="Y7" s="52">
        <v>26.058228</v>
      </c>
      <c r="Z7" s="52">
        <v>27.369485999999998</v>
      </c>
      <c r="AA7" s="52">
        <v>30.139420000000001</v>
      </c>
      <c r="AB7" s="52">
        <v>32.542743000000002</v>
      </c>
      <c r="AC7" s="52">
        <v>31.346585000000001</v>
      </c>
      <c r="AD7" s="52">
        <v>29.347308000000002</v>
      </c>
      <c r="AE7" s="52">
        <v>27.334841000000001</v>
      </c>
      <c r="AF7" s="52">
        <v>25.703305</v>
      </c>
      <c r="AG7" s="52">
        <v>-2.3097539</v>
      </c>
      <c r="AH7" s="52">
        <v>-2.2997640000000001</v>
      </c>
      <c r="AI7" s="52">
        <v>-1.968988</v>
      </c>
      <c r="AJ7" s="52">
        <v>-1.189811</v>
      </c>
      <c r="AK7" s="52">
        <v>-1.2986800000000001</v>
      </c>
      <c r="AL7" s="52">
        <v>-1.7194130000000001</v>
      </c>
      <c r="AM7" s="52">
        <v>-1.517166</v>
      </c>
      <c r="AN7" s="52">
        <v>-1.8647339999999999</v>
      </c>
      <c r="AO7" s="52">
        <v>-4.7823359999999999</v>
      </c>
      <c r="AP7" s="52">
        <v>-4.8556660000000003</v>
      </c>
      <c r="AQ7" s="52">
        <v>-5.6157969999999997</v>
      </c>
      <c r="AR7" s="52">
        <v>-5.2284750000000004</v>
      </c>
      <c r="AS7" s="52">
        <v>-4.2052740000000002</v>
      </c>
      <c r="AT7" s="52">
        <v>-4.6737570000000002</v>
      </c>
      <c r="AU7" s="52">
        <v>-4.8375440000000003</v>
      </c>
      <c r="AV7" s="52">
        <v>-5.9767089999999996</v>
      </c>
      <c r="AW7" s="52">
        <v>-5.8161420000000001</v>
      </c>
      <c r="AX7" s="52">
        <v>-3.6912600000000002</v>
      </c>
      <c r="AY7" s="52">
        <v>-4.1619070000000002</v>
      </c>
      <c r="AZ7" s="52">
        <v>-4.5669630000000003</v>
      </c>
      <c r="BA7" s="52">
        <v>-7.6877089999999999</v>
      </c>
      <c r="BB7" s="52">
        <v>-4.501163</v>
      </c>
      <c r="BC7" s="52">
        <v>-2.2041059999999999</v>
      </c>
      <c r="BD7" s="52">
        <v>-2.602033</v>
      </c>
      <c r="BE7" s="52">
        <v>-2.0736399999999999E-2</v>
      </c>
      <c r="BF7" s="52">
        <v>-8.1784300000000004E-2</v>
      </c>
      <c r="BG7" s="52">
        <v>0.13540179999999999</v>
      </c>
      <c r="BH7" s="52">
        <v>0.82187969999999999</v>
      </c>
      <c r="BI7" s="52">
        <v>0.60424679999999997</v>
      </c>
      <c r="BJ7" s="52">
        <v>0.48621019999999998</v>
      </c>
      <c r="BK7" s="52">
        <v>1.1514009999999999</v>
      </c>
      <c r="BL7" s="52">
        <v>0.8124827</v>
      </c>
      <c r="BM7" s="52">
        <v>-1.9591750000000001</v>
      </c>
      <c r="BN7" s="52">
        <v>-2.1719059999999999</v>
      </c>
      <c r="BO7" s="52">
        <v>-2.5914000000000001</v>
      </c>
      <c r="BP7" s="52">
        <v>-2.077372</v>
      </c>
      <c r="BQ7" s="52">
        <v>-1.099135</v>
      </c>
      <c r="BR7" s="52">
        <v>-1.6182129999999999</v>
      </c>
      <c r="BS7" s="52">
        <v>-1.6725730000000001</v>
      </c>
      <c r="BT7" s="52">
        <v>-2.6388820000000002</v>
      </c>
      <c r="BU7" s="52">
        <v>-2.6931289999999999</v>
      </c>
      <c r="BV7" s="52">
        <v>-1.1061099999999999</v>
      </c>
      <c r="BW7" s="52">
        <v>-1.60053</v>
      </c>
      <c r="BX7" s="52">
        <v>-2.0240860000000001</v>
      </c>
      <c r="BY7" s="52">
        <v>-4.2542479999999996</v>
      </c>
      <c r="BZ7" s="52">
        <v>-1.859334</v>
      </c>
      <c r="CA7" s="52">
        <v>0.15806249999999999</v>
      </c>
      <c r="CB7" s="52">
        <v>-0.15321399999999999</v>
      </c>
      <c r="CC7" s="52">
        <v>1.5646310000000001</v>
      </c>
      <c r="CD7" s="52">
        <v>1.4543820000000001</v>
      </c>
      <c r="CE7" s="52">
        <v>1.5928960000000001</v>
      </c>
      <c r="CF7" s="52">
        <v>2.2151700000000001</v>
      </c>
      <c r="CG7" s="52">
        <v>1.9222079999999999</v>
      </c>
      <c r="CH7" s="52">
        <v>2.0138189999999998</v>
      </c>
      <c r="CI7" s="52">
        <v>2.9996429999999998</v>
      </c>
      <c r="CJ7" s="52">
        <v>2.6667149999999999</v>
      </c>
      <c r="CK7" s="52">
        <v>-3.8631E-3</v>
      </c>
      <c r="CL7" s="52">
        <v>-0.31314180000000003</v>
      </c>
      <c r="CM7" s="52">
        <v>-0.49671149999999997</v>
      </c>
      <c r="CN7" s="52">
        <v>0.1050725</v>
      </c>
      <c r="CO7" s="52">
        <v>1.0521670000000001</v>
      </c>
      <c r="CP7" s="52">
        <v>0.49804809999999999</v>
      </c>
      <c r="CQ7" s="52">
        <v>0.51947739999999998</v>
      </c>
      <c r="CR7" s="52">
        <v>-0.32711440000000003</v>
      </c>
      <c r="CS7" s="52">
        <v>-0.53013980000000005</v>
      </c>
      <c r="CT7" s="52">
        <v>0.68435780000000002</v>
      </c>
      <c r="CU7" s="52">
        <v>0.17347180000000001</v>
      </c>
      <c r="CV7" s="52">
        <v>-0.2628973</v>
      </c>
      <c r="CW7" s="52">
        <v>-1.8762430000000001</v>
      </c>
      <c r="CX7" s="52">
        <v>-2.96107E-2</v>
      </c>
      <c r="CY7" s="52">
        <v>1.7940929999999999</v>
      </c>
      <c r="CZ7" s="52">
        <v>1.5428310000000001</v>
      </c>
      <c r="DA7" s="52">
        <v>3.1499978999999998</v>
      </c>
      <c r="DB7" s="52">
        <v>2.990548</v>
      </c>
      <c r="DC7" s="52">
        <v>3.050389</v>
      </c>
      <c r="DD7" s="52">
        <v>3.6084610000000001</v>
      </c>
      <c r="DE7" s="52">
        <v>3.2401689999999999</v>
      </c>
      <c r="DF7" s="52">
        <v>3.5414270000000001</v>
      </c>
      <c r="DG7" s="52">
        <v>4.8478849999999998</v>
      </c>
      <c r="DH7" s="52">
        <v>4.5209469999999996</v>
      </c>
      <c r="DI7" s="52">
        <v>1.951449</v>
      </c>
      <c r="DJ7" s="52">
        <v>1.5456220000000001</v>
      </c>
      <c r="DK7" s="52">
        <v>1.597977</v>
      </c>
      <c r="DL7" s="52">
        <v>2.2875169999999998</v>
      </c>
      <c r="DM7" s="52">
        <v>3.2034699999999998</v>
      </c>
      <c r="DN7" s="52">
        <v>2.614309</v>
      </c>
      <c r="DO7" s="52">
        <v>2.7115269999999998</v>
      </c>
      <c r="DP7" s="52">
        <v>1.9846539999999999</v>
      </c>
      <c r="DQ7" s="52">
        <v>1.6328499999999999</v>
      </c>
      <c r="DR7" s="52">
        <v>2.4748250000000001</v>
      </c>
      <c r="DS7" s="52">
        <v>1.9474739999999999</v>
      </c>
      <c r="DT7" s="52">
        <v>1.498291</v>
      </c>
      <c r="DU7" s="52">
        <v>0.50176240000000005</v>
      </c>
      <c r="DV7" s="52">
        <v>1.8001119999999999</v>
      </c>
      <c r="DW7" s="52">
        <v>3.430123</v>
      </c>
      <c r="DX7" s="52">
        <v>3.2388750000000002</v>
      </c>
      <c r="DY7" s="52">
        <v>5.4390159000000002</v>
      </c>
      <c r="DZ7" s="52">
        <v>5.2085280000000003</v>
      </c>
      <c r="EA7" s="52">
        <v>5.1547790000000004</v>
      </c>
      <c r="EB7" s="52">
        <v>5.6201509999999999</v>
      </c>
      <c r="EC7" s="52">
        <v>5.1430949999999998</v>
      </c>
      <c r="ED7" s="52">
        <v>5.7470509999999999</v>
      </c>
      <c r="EE7" s="52">
        <v>7.5164520000000001</v>
      </c>
      <c r="EF7" s="52">
        <v>7.1981630000000001</v>
      </c>
      <c r="EG7" s="52">
        <v>4.77461</v>
      </c>
      <c r="EH7" s="52">
        <v>4.2293820000000002</v>
      </c>
      <c r="EI7" s="52">
        <v>4.6223739999999998</v>
      </c>
      <c r="EJ7" s="52">
        <v>5.4386200000000002</v>
      </c>
      <c r="EK7" s="52">
        <v>6.309609</v>
      </c>
      <c r="EL7" s="52">
        <v>5.6698529999999998</v>
      </c>
      <c r="EM7" s="52">
        <v>5.8765000000000001</v>
      </c>
      <c r="EN7" s="52">
        <v>5.3224799999999997</v>
      </c>
      <c r="EO7" s="52">
        <v>4.7558629999999997</v>
      </c>
      <c r="EP7" s="52">
        <v>5.0599759999999998</v>
      </c>
      <c r="EQ7" s="52">
        <v>4.5088499999999998</v>
      </c>
      <c r="ER7" s="52">
        <v>4.0411679999999999</v>
      </c>
      <c r="ES7" s="52">
        <v>3.9352239999999998</v>
      </c>
      <c r="ET7" s="52">
        <v>4.4419420000000001</v>
      </c>
      <c r="EU7" s="52">
        <v>5.7922919999999998</v>
      </c>
      <c r="EV7" s="52">
        <v>5.6876939999999996</v>
      </c>
      <c r="EW7" s="52">
        <v>65.078419999999994</v>
      </c>
      <c r="EX7" s="52">
        <v>64.001949999999994</v>
      </c>
      <c r="EY7" s="52">
        <v>62.975549999999998</v>
      </c>
      <c r="EZ7" s="52">
        <v>62.215060000000001</v>
      </c>
      <c r="FA7" s="52">
        <v>61.489539999999998</v>
      </c>
      <c r="FB7" s="52">
        <v>60.722679999999997</v>
      </c>
      <c r="FC7" s="52">
        <v>60.930259999999997</v>
      </c>
      <c r="FD7" s="52">
        <v>63.277670000000001</v>
      </c>
      <c r="FE7" s="52">
        <v>66.479299999999995</v>
      </c>
      <c r="FF7" s="52">
        <v>69.759929999999997</v>
      </c>
      <c r="FG7" s="52">
        <v>73.132419999999996</v>
      </c>
      <c r="FH7" s="52">
        <v>76.251310000000004</v>
      </c>
      <c r="FI7" s="52">
        <v>78.860579999999999</v>
      </c>
      <c r="FJ7" s="52">
        <v>80.804289999999995</v>
      </c>
      <c r="FK7" s="52">
        <v>82.45966</v>
      </c>
      <c r="FL7" s="52">
        <v>83.318629999999999</v>
      </c>
      <c r="FM7" s="52">
        <v>83.267430000000004</v>
      </c>
      <c r="FN7" s="52">
        <v>82.282169999999994</v>
      </c>
      <c r="FO7" s="52">
        <v>80.293769999999995</v>
      </c>
      <c r="FP7" s="52">
        <v>77.279030000000006</v>
      </c>
      <c r="FQ7" s="52">
        <v>72.998570000000001</v>
      </c>
      <c r="FR7" s="52">
        <v>69.985659999999996</v>
      </c>
      <c r="FS7" s="52">
        <v>67.936440000000005</v>
      </c>
      <c r="FT7" s="52">
        <v>66.505539999999996</v>
      </c>
      <c r="FU7" s="52">
        <v>75</v>
      </c>
      <c r="FV7" s="52">
        <v>2206.3240000000001</v>
      </c>
      <c r="FW7" s="52">
        <v>112.7861</v>
      </c>
      <c r="FX7" s="52">
        <v>1</v>
      </c>
    </row>
    <row r="8" spans="1:180" x14ac:dyDescent="0.3">
      <c r="A8" t="s">
        <v>174</v>
      </c>
      <c r="B8" t="s">
        <v>247</v>
      </c>
      <c r="C8" t="s">
        <v>180</v>
      </c>
      <c r="D8" t="s">
        <v>224</v>
      </c>
      <c r="E8" t="s">
        <v>188</v>
      </c>
      <c r="F8" t="s">
        <v>238</v>
      </c>
      <c r="G8" t="s">
        <v>240</v>
      </c>
      <c r="H8" s="52">
        <v>180</v>
      </c>
      <c r="I8" s="52">
        <v>24.639178999999999</v>
      </c>
      <c r="J8" s="52">
        <v>23.764785</v>
      </c>
      <c r="K8" s="52">
        <v>23.282067000000001</v>
      </c>
      <c r="L8" s="52">
        <v>23.424892</v>
      </c>
      <c r="M8" s="52">
        <v>24.408197999999999</v>
      </c>
      <c r="N8" s="52">
        <v>26.965890999999999</v>
      </c>
      <c r="O8" s="52">
        <v>30.182549000000002</v>
      </c>
      <c r="P8" s="52">
        <v>31.892896</v>
      </c>
      <c r="Q8" s="52">
        <v>30.357226000000001</v>
      </c>
      <c r="R8" s="52">
        <v>28.669098999999999</v>
      </c>
      <c r="S8" s="52">
        <v>27.274546000000001</v>
      </c>
      <c r="T8" s="52">
        <v>26.382480999999999</v>
      </c>
      <c r="U8" s="52">
        <v>27.460293</v>
      </c>
      <c r="V8" s="52">
        <v>28.671022000000001</v>
      </c>
      <c r="W8" s="52">
        <v>30.283432999999999</v>
      </c>
      <c r="X8" s="52">
        <v>31.719836000000001</v>
      </c>
      <c r="Y8" s="52">
        <v>32.108252</v>
      </c>
      <c r="Z8" s="52">
        <v>32.829886999999999</v>
      </c>
      <c r="AA8" s="52">
        <v>35.010354999999997</v>
      </c>
      <c r="AB8" s="52">
        <v>36.786251</v>
      </c>
      <c r="AC8" s="52">
        <v>33.674737999999998</v>
      </c>
      <c r="AD8" s="52">
        <v>31.079684</v>
      </c>
      <c r="AE8" s="52">
        <v>28.235983999999998</v>
      </c>
      <c r="AF8" s="52">
        <v>25.798956</v>
      </c>
      <c r="AG8" s="52">
        <v>-2.2352059</v>
      </c>
      <c r="AH8" s="52">
        <v>-2.1476120000000001</v>
      </c>
      <c r="AI8" s="52">
        <v>-1.835418</v>
      </c>
      <c r="AJ8" s="52">
        <v>-1.3172189999999999</v>
      </c>
      <c r="AK8" s="52">
        <v>-0.8972831</v>
      </c>
      <c r="AL8" s="52">
        <v>-2.1204070000000002</v>
      </c>
      <c r="AM8" s="52">
        <v>-2.1340629999999998</v>
      </c>
      <c r="AN8" s="52">
        <v>-1.1218410000000001</v>
      </c>
      <c r="AO8" s="52">
        <v>-2.2067510000000001</v>
      </c>
      <c r="AP8" s="52">
        <v>-3.3076840000000001</v>
      </c>
      <c r="AQ8" s="52">
        <v>-4.0465450000000001</v>
      </c>
      <c r="AR8" s="52">
        <v>-5.0035790000000002</v>
      </c>
      <c r="AS8" s="52">
        <v>-4.7021879999999996</v>
      </c>
      <c r="AT8" s="52">
        <v>-5.0369780000000004</v>
      </c>
      <c r="AU8" s="52">
        <v>-4.9685759999999997</v>
      </c>
      <c r="AV8" s="52">
        <v>-5.3689960000000001</v>
      </c>
      <c r="AW8" s="52">
        <v>-5.3642010000000004</v>
      </c>
      <c r="AX8" s="52">
        <v>-1.854627</v>
      </c>
      <c r="AY8" s="52">
        <v>-1.3183549999999999</v>
      </c>
      <c r="AZ8" s="52">
        <v>-2.0051619999999999</v>
      </c>
      <c r="BA8" s="52">
        <v>-6.8007020000000002</v>
      </c>
      <c r="BB8" s="52">
        <v>-2.8621289999999999</v>
      </c>
      <c r="BC8" s="52">
        <v>-1.514249</v>
      </c>
      <c r="BD8" s="52">
        <v>-2.4439829999999998</v>
      </c>
      <c r="BE8" s="52">
        <v>-0.2294784</v>
      </c>
      <c r="BF8" s="52">
        <v>-0.2570558</v>
      </c>
      <c r="BG8" s="52">
        <v>-6.6139699999999996E-2</v>
      </c>
      <c r="BH8" s="52">
        <v>0.37679020000000002</v>
      </c>
      <c r="BI8" s="52">
        <v>0.60847240000000002</v>
      </c>
      <c r="BJ8" s="52">
        <v>1.7080499999999998E-2</v>
      </c>
      <c r="BK8" s="52">
        <v>0.50158610000000003</v>
      </c>
      <c r="BL8" s="52">
        <v>1.48116</v>
      </c>
      <c r="BM8" s="52">
        <v>0.55558549999999995</v>
      </c>
      <c r="BN8" s="52">
        <v>-0.2422803</v>
      </c>
      <c r="BO8" s="52">
        <v>-0.78061990000000003</v>
      </c>
      <c r="BP8" s="52">
        <v>-1.3187720000000001</v>
      </c>
      <c r="BQ8" s="52">
        <v>-0.64264060000000001</v>
      </c>
      <c r="BR8" s="52">
        <v>-0.93478839999999996</v>
      </c>
      <c r="BS8" s="52">
        <v>-0.83480080000000001</v>
      </c>
      <c r="BT8" s="52">
        <v>-1.2009909999999999</v>
      </c>
      <c r="BU8" s="52">
        <v>-1.633119</v>
      </c>
      <c r="BV8" s="52">
        <v>0.72064019999999995</v>
      </c>
      <c r="BW8" s="52">
        <v>0.68197909999999995</v>
      </c>
      <c r="BX8" s="52">
        <v>0.16391929999999999</v>
      </c>
      <c r="BY8" s="52">
        <v>-3.2644790000000001</v>
      </c>
      <c r="BZ8" s="52">
        <v>-0.65736640000000002</v>
      </c>
      <c r="CA8" s="52">
        <v>0.44246170000000001</v>
      </c>
      <c r="CB8" s="52">
        <v>-0.4074508</v>
      </c>
      <c r="CC8" s="52">
        <v>1.1596820000000001</v>
      </c>
      <c r="CD8" s="52">
        <v>1.0523370000000001</v>
      </c>
      <c r="CE8" s="52">
        <v>1.159257</v>
      </c>
      <c r="CF8" s="52">
        <v>1.5500560000000001</v>
      </c>
      <c r="CG8" s="52">
        <v>1.651354</v>
      </c>
      <c r="CH8" s="52">
        <v>1.497498</v>
      </c>
      <c r="CI8" s="52">
        <v>2.327029</v>
      </c>
      <c r="CJ8" s="52">
        <v>3.2839900000000002</v>
      </c>
      <c r="CK8" s="52">
        <v>2.4687709999999998</v>
      </c>
      <c r="CL8" s="52">
        <v>1.880809</v>
      </c>
      <c r="CM8" s="52">
        <v>1.4813499999999999</v>
      </c>
      <c r="CN8" s="52">
        <v>1.233314</v>
      </c>
      <c r="CO8" s="52">
        <v>2.1689889999999998</v>
      </c>
      <c r="CP8" s="52">
        <v>1.9063760000000001</v>
      </c>
      <c r="CQ8" s="52">
        <v>2.0282399999999998</v>
      </c>
      <c r="CR8" s="52">
        <v>1.6857569999999999</v>
      </c>
      <c r="CS8" s="52">
        <v>0.95101749999999996</v>
      </c>
      <c r="CT8" s="52">
        <v>2.5042629999999999</v>
      </c>
      <c r="CU8" s="52">
        <v>2.0674039999999998</v>
      </c>
      <c r="CV8" s="52">
        <v>1.666218</v>
      </c>
      <c r="CW8" s="52">
        <v>-0.8153009</v>
      </c>
      <c r="CX8" s="52">
        <v>0.86964540000000001</v>
      </c>
      <c r="CY8" s="52">
        <v>1.797674</v>
      </c>
      <c r="CZ8" s="52">
        <v>1.003045</v>
      </c>
      <c r="DA8" s="52">
        <v>2.5488420000000001</v>
      </c>
      <c r="DB8" s="52">
        <v>2.3617309999999998</v>
      </c>
      <c r="DC8" s="52">
        <v>2.3846539999999998</v>
      </c>
      <c r="DD8" s="52">
        <v>2.7233209999999999</v>
      </c>
      <c r="DE8" s="52">
        <v>2.6942360000000001</v>
      </c>
      <c r="DF8" s="52">
        <v>2.9779149999999999</v>
      </c>
      <c r="DG8" s="52">
        <v>4.1524710000000002</v>
      </c>
      <c r="DH8" s="52">
        <v>5.0868200000000003</v>
      </c>
      <c r="DI8" s="52">
        <v>4.3819569999999999</v>
      </c>
      <c r="DJ8" s="52">
        <v>4.0038989999999997</v>
      </c>
      <c r="DK8" s="52">
        <v>3.7433190000000001</v>
      </c>
      <c r="DL8" s="52">
        <v>3.7854000000000001</v>
      </c>
      <c r="DM8" s="52">
        <v>4.9806189999999999</v>
      </c>
      <c r="DN8" s="52">
        <v>4.747541</v>
      </c>
      <c r="DO8" s="52">
        <v>4.8912810000000002</v>
      </c>
      <c r="DP8" s="52">
        <v>4.5725049999999996</v>
      </c>
      <c r="DQ8" s="52">
        <v>3.5351530000000002</v>
      </c>
      <c r="DR8" s="52">
        <v>4.2878850000000002</v>
      </c>
      <c r="DS8" s="52">
        <v>3.4528300000000001</v>
      </c>
      <c r="DT8" s="52">
        <v>3.168517</v>
      </c>
      <c r="DU8" s="52">
        <v>1.633877</v>
      </c>
      <c r="DV8" s="52">
        <v>2.3966569999999998</v>
      </c>
      <c r="DW8" s="52">
        <v>3.1528849999999999</v>
      </c>
      <c r="DX8" s="52">
        <v>2.4135409999999999</v>
      </c>
      <c r="DY8" s="52">
        <v>4.5545701999999997</v>
      </c>
      <c r="DZ8" s="52">
        <v>4.2522869999999999</v>
      </c>
      <c r="EA8" s="52">
        <v>4.1539320000000002</v>
      </c>
      <c r="EB8" s="52">
        <v>4.4173299999999998</v>
      </c>
      <c r="EC8" s="52">
        <v>4.1999909999999998</v>
      </c>
      <c r="ED8" s="52">
        <v>5.1154019999999996</v>
      </c>
      <c r="EE8" s="52">
        <v>6.7881200000000002</v>
      </c>
      <c r="EF8" s="52">
        <v>7.6898210000000002</v>
      </c>
      <c r="EG8" s="52">
        <v>7.1442940000000004</v>
      </c>
      <c r="EH8" s="52">
        <v>7.0693020000000004</v>
      </c>
      <c r="EI8" s="52">
        <v>7.0092439999999998</v>
      </c>
      <c r="EJ8" s="52">
        <v>7.4702070000000003</v>
      </c>
      <c r="EK8" s="52">
        <v>9.0401670000000003</v>
      </c>
      <c r="EL8" s="52">
        <v>8.8497310000000002</v>
      </c>
      <c r="EM8" s="52">
        <v>9.0250559999999993</v>
      </c>
      <c r="EN8" s="52">
        <v>8.7405100000000004</v>
      </c>
      <c r="EO8" s="52">
        <v>7.2662360000000001</v>
      </c>
      <c r="EP8" s="52">
        <v>6.8631529999999996</v>
      </c>
      <c r="EQ8" s="52">
        <v>5.4531640000000001</v>
      </c>
      <c r="ER8" s="52">
        <v>5.3375979999999998</v>
      </c>
      <c r="ES8" s="52">
        <v>5.1700999999999997</v>
      </c>
      <c r="ET8" s="52">
        <v>4.6014200000000001</v>
      </c>
      <c r="EU8" s="52">
        <v>5.1095959999999998</v>
      </c>
      <c r="EV8" s="52">
        <v>4.4500729999999997</v>
      </c>
      <c r="EW8" s="52">
        <v>67.553799999999995</v>
      </c>
      <c r="EX8" s="52">
        <v>66.270740000000004</v>
      </c>
      <c r="EY8" s="52">
        <v>65.254810000000006</v>
      </c>
      <c r="EZ8" s="52">
        <v>64.741780000000006</v>
      </c>
      <c r="FA8" s="52">
        <v>64.081959999999995</v>
      </c>
      <c r="FB8" s="52">
        <v>63.436230000000002</v>
      </c>
      <c r="FC8" s="52">
        <v>63.231180000000002</v>
      </c>
      <c r="FD8" s="52">
        <v>64.990279999999998</v>
      </c>
      <c r="FE8" s="52">
        <v>68.067440000000005</v>
      </c>
      <c r="FF8" s="52">
        <v>71.420670000000001</v>
      </c>
      <c r="FG8" s="52">
        <v>75.142020000000002</v>
      </c>
      <c r="FH8" s="52">
        <v>78.760930000000002</v>
      </c>
      <c r="FI8" s="52">
        <v>81.881140000000002</v>
      </c>
      <c r="FJ8" s="52">
        <v>84.232680000000002</v>
      </c>
      <c r="FK8" s="52">
        <v>86.28613</v>
      </c>
      <c r="FL8" s="52">
        <v>87.407340000000005</v>
      </c>
      <c r="FM8" s="52">
        <v>87.492890000000003</v>
      </c>
      <c r="FN8" s="52">
        <v>86.487960000000001</v>
      </c>
      <c r="FO8" s="52">
        <v>84.452079999999995</v>
      </c>
      <c r="FP8" s="52">
        <v>81.098759999999999</v>
      </c>
      <c r="FQ8" s="52">
        <v>76.454909999999998</v>
      </c>
      <c r="FR8" s="52">
        <v>73.188640000000007</v>
      </c>
      <c r="FS8" s="52">
        <v>70.766459999999995</v>
      </c>
      <c r="FT8" s="52">
        <v>69.092839999999995</v>
      </c>
      <c r="FU8" s="52">
        <v>75</v>
      </c>
      <c r="FV8" s="52">
        <v>2311.3629999999998</v>
      </c>
      <c r="FW8" s="52">
        <v>117.3884</v>
      </c>
      <c r="FX8" s="52">
        <v>1</v>
      </c>
    </row>
    <row r="9" spans="1:180" x14ac:dyDescent="0.3">
      <c r="A9" t="s">
        <v>174</v>
      </c>
      <c r="B9" t="s">
        <v>247</v>
      </c>
      <c r="C9" t="s">
        <v>180</v>
      </c>
      <c r="D9" t="s">
        <v>244</v>
      </c>
      <c r="E9" t="s">
        <v>188</v>
      </c>
      <c r="F9" t="s">
        <v>238</v>
      </c>
      <c r="G9" t="s">
        <v>240</v>
      </c>
      <c r="H9" s="52">
        <v>180</v>
      </c>
      <c r="I9" s="52">
        <v>24.492989999999999</v>
      </c>
      <c r="J9" s="52">
        <v>23.661642000000001</v>
      </c>
      <c r="K9" s="52">
        <v>23.151572000000002</v>
      </c>
      <c r="L9" s="52">
        <v>23.098685</v>
      </c>
      <c r="M9" s="52">
        <v>22.823795</v>
      </c>
      <c r="N9" s="52">
        <v>22.877020000000002</v>
      </c>
      <c r="O9" s="52">
        <v>22.287002999999999</v>
      </c>
      <c r="P9" s="52">
        <v>20.771076000000001</v>
      </c>
      <c r="Q9" s="52">
        <v>18.473949000000001</v>
      </c>
      <c r="R9" s="52">
        <v>16.309452</v>
      </c>
      <c r="S9" s="52">
        <v>15.596992999999999</v>
      </c>
      <c r="T9" s="52">
        <v>14.634886</v>
      </c>
      <c r="U9" s="52">
        <v>15.232284999999999</v>
      </c>
      <c r="V9" s="52">
        <v>15.689538000000001</v>
      </c>
      <c r="W9" s="52">
        <v>17.05603</v>
      </c>
      <c r="X9" s="52">
        <v>18.390909000000001</v>
      </c>
      <c r="Y9" s="52">
        <v>20.417801999999998</v>
      </c>
      <c r="Z9" s="52">
        <v>23.358381999999999</v>
      </c>
      <c r="AA9" s="52">
        <v>27.224136999999999</v>
      </c>
      <c r="AB9" s="52">
        <v>29.375702</v>
      </c>
      <c r="AC9" s="52">
        <v>27.566108</v>
      </c>
      <c r="AD9" s="52">
        <v>26.443805999999999</v>
      </c>
      <c r="AE9" s="52">
        <v>25.678163000000001</v>
      </c>
      <c r="AF9" s="52">
        <v>24.352740000000001</v>
      </c>
      <c r="AG9" s="52">
        <v>-2.0492629999999998</v>
      </c>
      <c r="AH9" s="52">
        <v>-2.0287009999999999</v>
      </c>
      <c r="AI9" s="52">
        <v>-1.918094</v>
      </c>
      <c r="AJ9" s="52">
        <v>-1.471063</v>
      </c>
      <c r="AK9" s="52">
        <v>-1.447837</v>
      </c>
      <c r="AL9" s="52">
        <v>-1.718183</v>
      </c>
      <c r="AM9" s="52">
        <v>-1.405851</v>
      </c>
      <c r="AN9" s="52">
        <v>-1.9657960000000001</v>
      </c>
      <c r="AO9" s="52">
        <v>-1.7540929999999999</v>
      </c>
      <c r="AP9" s="52">
        <v>-2.6426449999999999</v>
      </c>
      <c r="AQ9" s="52">
        <v>-3.1290529999999999</v>
      </c>
      <c r="AR9" s="52">
        <v>-3.762556</v>
      </c>
      <c r="AS9" s="52">
        <v>-4.1694149999999999</v>
      </c>
      <c r="AT9" s="52">
        <v>-4.9624240000000004</v>
      </c>
      <c r="AU9" s="52">
        <v>-5.3916599999999999</v>
      </c>
      <c r="AV9" s="52">
        <v>-5.5121719999999996</v>
      </c>
      <c r="AW9" s="52">
        <v>-5.5836920000000001</v>
      </c>
      <c r="AX9" s="52">
        <v>-4.8527750000000003</v>
      </c>
      <c r="AY9" s="52">
        <v>-4.1835370000000003</v>
      </c>
      <c r="AZ9" s="52">
        <v>-5.777793</v>
      </c>
      <c r="BA9" s="52">
        <v>-9.8534539999999993</v>
      </c>
      <c r="BB9" s="52">
        <v>-4.3113270000000004</v>
      </c>
      <c r="BC9" s="52">
        <v>-2.4817939999999998</v>
      </c>
      <c r="BD9" s="52">
        <v>-2.978488</v>
      </c>
      <c r="BE9" s="52">
        <v>-8.1536000000000004E-3</v>
      </c>
      <c r="BF9" s="52">
        <v>-3.4214500000000002E-2</v>
      </c>
      <c r="BG9" s="52">
        <v>-1.7792200000000001E-2</v>
      </c>
      <c r="BH9" s="52">
        <v>0.30460150000000003</v>
      </c>
      <c r="BI9" s="52">
        <v>0.27852700000000002</v>
      </c>
      <c r="BJ9" s="52">
        <v>-8.4054799999999999E-2</v>
      </c>
      <c r="BK9" s="52">
        <v>0.26884010000000003</v>
      </c>
      <c r="BL9" s="52">
        <v>5.4662599999999999E-2</v>
      </c>
      <c r="BM9" s="52">
        <v>0.1892858</v>
      </c>
      <c r="BN9" s="52">
        <v>-0.41542410000000002</v>
      </c>
      <c r="BO9" s="52">
        <v>-0.51955850000000003</v>
      </c>
      <c r="BP9" s="52">
        <v>-0.87306680000000003</v>
      </c>
      <c r="BQ9" s="52">
        <v>-0.89188889999999998</v>
      </c>
      <c r="BR9" s="52">
        <v>-1.515954</v>
      </c>
      <c r="BS9" s="52">
        <v>-1.6212150000000001</v>
      </c>
      <c r="BT9" s="52">
        <v>-1.87233</v>
      </c>
      <c r="BU9" s="52">
        <v>-2.1247750000000001</v>
      </c>
      <c r="BV9" s="52">
        <v>-1.804948</v>
      </c>
      <c r="BW9" s="52">
        <v>-1.254845</v>
      </c>
      <c r="BX9" s="52">
        <v>-2.895546</v>
      </c>
      <c r="BY9" s="52">
        <v>-5.9628329999999998</v>
      </c>
      <c r="BZ9" s="52">
        <v>-2.0157729999999998</v>
      </c>
      <c r="CA9" s="52">
        <v>-0.41622949999999997</v>
      </c>
      <c r="CB9" s="52">
        <v>-0.84225709999999998</v>
      </c>
      <c r="CC9" s="52">
        <v>1.405513</v>
      </c>
      <c r="CD9" s="52">
        <v>1.3471599999999999</v>
      </c>
      <c r="CE9" s="52">
        <v>1.298351</v>
      </c>
      <c r="CF9" s="52">
        <v>1.534422</v>
      </c>
      <c r="CG9" s="52">
        <v>1.474202</v>
      </c>
      <c r="CH9" s="52">
        <v>1.0477380000000001</v>
      </c>
      <c r="CI9" s="52">
        <v>1.4287259999999999</v>
      </c>
      <c r="CJ9" s="52">
        <v>1.454026</v>
      </c>
      <c r="CK9" s="52">
        <v>1.535264</v>
      </c>
      <c r="CL9" s="52">
        <v>1.1271420000000001</v>
      </c>
      <c r="CM9" s="52">
        <v>1.2877700000000001</v>
      </c>
      <c r="CN9" s="52">
        <v>1.1281840000000001</v>
      </c>
      <c r="CO9" s="52">
        <v>1.3781159999999999</v>
      </c>
      <c r="CP9" s="52">
        <v>0.87106099999999997</v>
      </c>
      <c r="CQ9" s="52">
        <v>0.99018320000000004</v>
      </c>
      <c r="CR9" s="52">
        <v>0.6486132</v>
      </c>
      <c r="CS9" s="52">
        <v>0.2708602</v>
      </c>
      <c r="CT9" s="52">
        <v>0.30596859999999998</v>
      </c>
      <c r="CU9" s="52">
        <v>0.77355799999999997</v>
      </c>
      <c r="CV9" s="52">
        <v>-0.89931050000000001</v>
      </c>
      <c r="CW9" s="52">
        <v>-3.2682000000000002</v>
      </c>
      <c r="CX9" s="52">
        <v>-0.42587960000000002</v>
      </c>
      <c r="CY9" s="52">
        <v>1.0143740000000001</v>
      </c>
      <c r="CZ9" s="52">
        <v>0.63729020000000003</v>
      </c>
      <c r="DA9" s="52">
        <v>2.8191790999999999</v>
      </c>
      <c r="DB9" s="52">
        <v>2.7285349999999999</v>
      </c>
      <c r="DC9" s="52">
        <v>2.6144949999999998</v>
      </c>
      <c r="DD9" s="52">
        <v>2.7642410000000002</v>
      </c>
      <c r="DE9" s="52">
        <v>2.6698759999999999</v>
      </c>
      <c r="DF9" s="52">
        <v>2.1795300000000002</v>
      </c>
      <c r="DG9" s="52">
        <v>2.5886119999999999</v>
      </c>
      <c r="DH9" s="52">
        <v>2.853389</v>
      </c>
      <c r="DI9" s="52">
        <v>2.8812419999999999</v>
      </c>
      <c r="DJ9" s="52">
        <v>2.669708</v>
      </c>
      <c r="DK9" s="52">
        <v>3.095097</v>
      </c>
      <c r="DL9" s="52">
        <v>3.129435</v>
      </c>
      <c r="DM9" s="52">
        <v>3.64812</v>
      </c>
      <c r="DN9" s="52">
        <v>3.258076</v>
      </c>
      <c r="DO9" s="52">
        <v>3.6015820000000001</v>
      </c>
      <c r="DP9" s="52">
        <v>3.1695570000000002</v>
      </c>
      <c r="DQ9" s="52">
        <v>2.666496</v>
      </c>
      <c r="DR9" s="52">
        <v>2.4168850000000002</v>
      </c>
      <c r="DS9" s="52">
        <v>2.8019609999999999</v>
      </c>
      <c r="DT9" s="52">
        <v>1.0969249999999999</v>
      </c>
      <c r="DU9" s="52">
        <v>-0.57356700000000005</v>
      </c>
      <c r="DV9" s="52">
        <v>1.1640140000000001</v>
      </c>
      <c r="DW9" s="52">
        <v>2.4449779999999999</v>
      </c>
      <c r="DX9" s="52">
        <v>2.1168369999999999</v>
      </c>
      <c r="DY9" s="52">
        <v>4.8602891000000001</v>
      </c>
      <c r="DZ9" s="52">
        <v>4.7230210000000001</v>
      </c>
      <c r="EA9" s="52">
        <v>4.5147969999999997</v>
      </c>
      <c r="EB9" s="52">
        <v>4.5399060000000002</v>
      </c>
      <c r="EC9" s="52">
        <v>4.3962409999999998</v>
      </c>
      <c r="ED9" s="52">
        <v>3.8136580000000002</v>
      </c>
      <c r="EE9" s="52">
        <v>4.2633029999999996</v>
      </c>
      <c r="EF9" s="52">
        <v>4.8738469999999996</v>
      </c>
      <c r="EG9" s="52">
        <v>4.8246209999999996</v>
      </c>
      <c r="EH9" s="52">
        <v>4.8969279999999999</v>
      </c>
      <c r="EI9" s="52">
        <v>5.7045919999999999</v>
      </c>
      <c r="EJ9" s="52">
        <v>6.0189240000000002</v>
      </c>
      <c r="EK9" s="52">
        <v>6.9256460000000004</v>
      </c>
      <c r="EL9" s="52">
        <v>6.7045459999999997</v>
      </c>
      <c r="EM9" s="52">
        <v>7.372026</v>
      </c>
      <c r="EN9" s="52">
        <v>6.8093979999999998</v>
      </c>
      <c r="EO9" s="52">
        <v>6.125413</v>
      </c>
      <c r="EP9" s="52">
        <v>5.4647119999999996</v>
      </c>
      <c r="EQ9" s="52">
        <v>5.7306520000000001</v>
      </c>
      <c r="ER9" s="52">
        <v>3.9791720000000002</v>
      </c>
      <c r="ES9" s="52">
        <v>3.3170549999999999</v>
      </c>
      <c r="ET9" s="52">
        <v>3.459568</v>
      </c>
      <c r="EU9" s="52">
        <v>4.5105430000000002</v>
      </c>
      <c r="EV9" s="52">
        <v>4.253069</v>
      </c>
      <c r="EW9" s="52">
        <v>69.008009999999999</v>
      </c>
      <c r="EX9" s="52">
        <v>67.572779999999995</v>
      </c>
      <c r="EY9" s="52">
        <v>66.47945</v>
      </c>
      <c r="EZ9" s="52">
        <v>65.580240000000003</v>
      </c>
      <c r="FA9" s="52">
        <v>64.750309999999999</v>
      </c>
      <c r="FB9" s="52">
        <v>63.859200000000001</v>
      </c>
      <c r="FC9" s="52">
        <v>63.390749999999997</v>
      </c>
      <c r="FD9" s="52">
        <v>64.561850000000007</v>
      </c>
      <c r="FE9" s="52">
        <v>67.169690000000003</v>
      </c>
      <c r="FF9" s="52">
        <v>70.397940000000006</v>
      </c>
      <c r="FG9" s="52">
        <v>73.768450000000001</v>
      </c>
      <c r="FH9" s="52">
        <v>77.392110000000002</v>
      </c>
      <c r="FI9" s="52">
        <v>80.543279999999996</v>
      </c>
      <c r="FJ9" s="52">
        <v>83.177639999999997</v>
      </c>
      <c r="FK9" s="52">
        <v>85.042019999999994</v>
      </c>
      <c r="FL9" s="52">
        <v>86.575580000000002</v>
      </c>
      <c r="FM9" s="52">
        <v>86.891019999999997</v>
      </c>
      <c r="FN9" s="52">
        <v>85.997010000000003</v>
      </c>
      <c r="FO9" s="52">
        <v>84.348749999999995</v>
      </c>
      <c r="FP9" s="52">
        <v>80.957509999999999</v>
      </c>
      <c r="FQ9" s="52">
        <v>76.624759999999995</v>
      </c>
      <c r="FR9" s="52">
        <v>73.726010000000002</v>
      </c>
      <c r="FS9" s="52">
        <v>71.563400000000001</v>
      </c>
      <c r="FT9" s="52">
        <v>69.919600000000003</v>
      </c>
      <c r="FU9" s="52">
        <v>75</v>
      </c>
      <c r="FV9" s="52">
        <v>2311.3629999999998</v>
      </c>
      <c r="FW9" s="52">
        <v>117.3884</v>
      </c>
      <c r="FX9" s="52">
        <v>1</v>
      </c>
    </row>
    <row r="10" spans="1:180" x14ac:dyDescent="0.3">
      <c r="A10" t="s">
        <v>174</v>
      </c>
      <c r="B10" t="s">
        <v>247</v>
      </c>
      <c r="C10" t="s">
        <v>180</v>
      </c>
      <c r="D10" t="s">
        <v>244</v>
      </c>
      <c r="E10" t="s">
        <v>188</v>
      </c>
      <c r="F10" t="s">
        <v>226</v>
      </c>
      <c r="G10" t="s">
        <v>240</v>
      </c>
      <c r="H10" s="52">
        <v>78</v>
      </c>
      <c r="I10" s="52">
        <v>23.711182000000001</v>
      </c>
      <c r="J10" s="52">
        <v>22.828827</v>
      </c>
      <c r="K10" s="52">
        <v>22.825817000000001</v>
      </c>
      <c r="L10" s="52">
        <v>22.586161000000001</v>
      </c>
      <c r="M10" s="52">
        <v>22.111992000000001</v>
      </c>
      <c r="N10" s="52">
        <v>21.846654999999998</v>
      </c>
      <c r="O10" s="52">
        <v>21.432323</v>
      </c>
      <c r="P10" s="52">
        <v>21.254308999999999</v>
      </c>
      <c r="Q10" s="52">
        <v>20.861540000000002</v>
      </c>
      <c r="R10" s="52">
        <v>19.664331000000001</v>
      </c>
      <c r="S10" s="52">
        <v>19.552596999999999</v>
      </c>
      <c r="T10" s="52">
        <v>18.654198000000001</v>
      </c>
      <c r="U10" s="52">
        <v>18.929544</v>
      </c>
      <c r="V10" s="52">
        <v>19.077576000000001</v>
      </c>
      <c r="W10" s="52">
        <v>20.071527</v>
      </c>
      <c r="X10" s="52">
        <v>21.199079999999999</v>
      </c>
      <c r="Y10" s="52">
        <v>22.287400999999999</v>
      </c>
      <c r="Z10" s="52">
        <v>24.525988000000002</v>
      </c>
      <c r="AA10" s="52">
        <v>27.877977000000001</v>
      </c>
      <c r="AB10" s="52">
        <v>28.488941000000001</v>
      </c>
      <c r="AC10" s="52">
        <v>26.811313999999999</v>
      </c>
      <c r="AD10" s="52">
        <v>26.114576</v>
      </c>
      <c r="AE10" s="52">
        <v>24.889225</v>
      </c>
      <c r="AF10" s="52">
        <v>23.672004999999999</v>
      </c>
      <c r="AG10" s="52">
        <v>1.553167</v>
      </c>
      <c r="AH10" s="52">
        <v>1.214718</v>
      </c>
      <c r="AI10" s="52">
        <v>1.293723</v>
      </c>
      <c r="AJ10" s="52">
        <v>1.2553620000000001</v>
      </c>
      <c r="AK10" s="52">
        <v>1.0108189999999999</v>
      </c>
      <c r="AL10" s="52">
        <v>0.33541720000000003</v>
      </c>
      <c r="AM10" s="52">
        <v>0.75642679999999995</v>
      </c>
      <c r="AN10" s="52">
        <v>0.2249293</v>
      </c>
      <c r="AO10" s="52">
        <v>0.1183401</v>
      </c>
      <c r="AP10" s="52">
        <v>-0.68978019999999995</v>
      </c>
      <c r="AQ10" s="52">
        <v>-1.024662</v>
      </c>
      <c r="AR10" s="52">
        <v>-1.291579</v>
      </c>
      <c r="AS10" s="52">
        <v>-1.5486819999999999</v>
      </c>
      <c r="AT10" s="52">
        <v>-2.0027460000000001</v>
      </c>
      <c r="AU10" s="52">
        <v>-1.8996930000000001</v>
      </c>
      <c r="AV10" s="52">
        <v>-1.357923</v>
      </c>
      <c r="AW10" s="52">
        <v>-1.5574190000000001</v>
      </c>
      <c r="AX10" s="52">
        <v>-3.04525E-2</v>
      </c>
      <c r="AY10" s="52">
        <v>1.214812</v>
      </c>
      <c r="AZ10" s="52">
        <v>-1.3439829999999999</v>
      </c>
      <c r="BA10" s="52">
        <v>-5.0394699999999997</v>
      </c>
      <c r="BB10" s="52">
        <v>0.16317470000000001</v>
      </c>
      <c r="BC10" s="52">
        <v>0.93188349999999998</v>
      </c>
      <c r="BD10" s="52">
        <v>0.77070660000000002</v>
      </c>
      <c r="BE10" s="52">
        <v>2.4871650000000001</v>
      </c>
      <c r="BF10" s="52">
        <v>2.1258270000000001</v>
      </c>
      <c r="BG10" s="52">
        <v>2.236027</v>
      </c>
      <c r="BH10" s="52">
        <v>2.15673</v>
      </c>
      <c r="BI10" s="52">
        <v>1.8754109999999999</v>
      </c>
      <c r="BJ10" s="52">
        <v>1.1138349999999999</v>
      </c>
      <c r="BK10" s="52">
        <v>1.518823</v>
      </c>
      <c r="BL10" s="52">
        <v>1.1147929999999999</v>
      </c>
      <c r="BM10" s="52">
        <v>1.2247619999999999</v>
      </c>
      <c r="BN10" s="52">
        <v>0.88000330000000004</v>
      </c>
      <c r="BO10" s="52">
        <v>1.2510939999999999</v>
      </c>
      <c r="BP10" s="52">
        <v>1.2742199999999999</v>
      </c>
      <c r="BQ10" s="52">
        <v>1.36785</v>
      </c>
      <c r="BR10" s="52">
        <v>0.93402940000000001</v>
      </c>
      <c r="BS10" s="52">
        <v>0.97932229999999998</v>
      </c>
      <c r="BT10" s="52">
        <v>1.187244</v>
      </c>
      <c r="BU10" s="52">
        <v>0.75491169999999996</v>
      </c>
      <c r="BV10" s="52">
        <v>1.450777</v>
      </c>
      <c r="BW10" s="52">
        <v>2.4095170000000001</v>
      </c>
      <c r="BX10" s="52">
        <v>-5.5970000000000004E-3</v>
      </c>
      <c r="BY10" s="52">
        <v>-2.406809</v>
      </c>
      <c r="BZ10" s="52">
        <v>1.188758</v>
      </c>
      <c r="CA10" s="52">
        <v>1.8754850000000001</v>
      </c>
      <c r="CB10" s="52">
        <v>1.731652</v>
      </c>
      <c r="CC10" s="52">
        <v>3.1340498999999999</v>
      </c>
      <c r="CD10" s="52">
        <v>2.7568579999999998</v>
      </c>
      <c r="CE10" s="52">
        <v>2.8886630000000002</v>
      </c>
      <c r="CF10" s="52">
        <v>2.781015</v>
      </c>
      <c r="CG10" s="52">
        <v>2.4742250000000001</v>
      </c>
      <c r="CH10" s="52">
        <v>1.6529640000000001</v>
      </c>
      <c r="CI10" s="52">
        <v>2.046856</v>
      </c>
      <c r="CJ10" s="52">
        <v>1.731109</v>
      </c>
      <c r="CK10" s="52">
        <v>1.991066</v>
      </c>
      <c r="CL10" s="52">
        <v>1.967231</v>
      </c>
      <c r="CM10" s="52">
        <v>2.8272759999999999</v>
      </c>
      <c r="CN10" s="52">
        <v>3.0512830000000002</v>
      </c>
      <c r="CO10" s="52">
        <v>3.387832</v>
      </c>
      <c r="CP10" s="52">
        <v>2.9680309999999999</v>
      </c>
      <c r="CQ10" s="52">
        <v>2.973319</v>
      </c>
      <c r="CR10" s="52">
        <v>2.950018</v>
      </c>
      <c r="CS10" s="52">
        <v>2.3564250000000002</v>
      </c>
      <c r="CT10" s="52">
        <v>2.4766729999999999</v>
      </c>
      <c r="CU10" s="52">
        <v>3.2369659999999998</v>
      </c>
      <c r="CV10" s="52">
        <v>0.92136499999999999</v>
      </c>
      <c r="CW10" s="52">
        <v>-0.58343529999999999</v>
      </c>
      <c r="CX10" s="52">
        <v>1.8990739999999999</v>
      </c>
      <c r="CY10" s="52">
        <v>2.5290210000000002</v>
      </c>
      <c r="CZ10" s="52">
        <v>2.3971990000000001</v>
      </c>
      <c r="DA10" s="52">
        <v>3.7809341000000001</v>
      </c>
      <c r="DB10" s="52">
        <v>3.3878900000000001</v>
      </c>
      <c r="DC10" s="52">
        <v>3.5413000000000001</v>
      </c>
      <c r="DD10" s="52">
        <v>3.4053</v>
      </c>
      <c r="DE10" s="52">
        <v>3.0730390000000001</v>
      </c>
      <c r="DF10" s="52">
        <v>2.192094</v>
      </c>
      <c r="DG10" s="52">
        <v>2.5748890000000002</v>
      </c>
      <c r="DH10" s="52">
        <v>2.347426</v>
      </c>
      <c r="DI10" s="52">
        <v>2.7573699999999999</v>
      </c>
      <c r="DJ10" s="52">
        <v>3.0544579999999999</v>
      </c>
      <c r="DK10" s="52">
        <v>4.4034589999999998</v>
      </c>
      <c r="DL10" s="52">
        <v>4.8283469999999999</v>
      </c>
      <c r="DM10" s="52">
        <v>5.407813</v>
      </c>
      <c r="DN10" s="52">
        <v>5.0020319999999998</v>
      </c>
      <c r="DO10" s="52">
        <v>4.9673160000000003</v>
      </c>
      <c r="DP10" s="52">
        <v>4.7127929999999996</v>
      </c>
      <c r="DQ10" s="52">
        <v>3.957938</v>
      </c>
      <c r="DR10" s="52">
        <v>3.5025680000000001</v>
      </c>
      <c r="DS10" s="52">
        <v>4.0644150000000003</v>
      </c>
      <c r="DT10" s="52">
        <v>1.8483270000000001</v>
      </c>
      <c r="DU10" s="52">
        <v>1.239938</v>
      </c>
      <c r="DV10" s="52">
        <v>2.6093899999999999</v>
      </c>
      <c r="DW10" s="52">
        <v>3.1825559999999999</v>
      </c>
      <c r="DX10" s="52">
        <v>3.0627469999999999</v>
      </c>
      <c r="DY10" s="52">
        <v>4.7149329</v>
      </c>
      <c r="DZ10" s="52">
        <v>4.2989990000000002</v>
      </c>
      <c r="EA10" s="52">
        <v>4.4836039999999997</v>
      </c>
      <c r="EB10" s="52">
        <v>4.3066690000000003</v>
      </c>
      <c r="EC10" s="52">
        <v>3.9376310000000001</v>
      </c>
      <c r="ED10" s="52">
        <v>2.9705110000000001</v>
      </c>
      <c r="EE10" s="52">
        <v>3.3372850000000001</v>
      </c>
      <c r="EF10" s="52">
        <v>3.2372899999999998</v>
      </c>
      <c r="EG10" s="52">
        <v>3.8637920000000001</v>
      </c>
      <c r="EH10" s="52">
        <v>4.6242409999999996</v>
      </c>
      <c r="EI10" s="52">
        <v>6.6792150000000001</v>
      </c>
      <c r="EJ10" s="52">
        <v>7.394145</v>
      </c>
      <c r="EK10" s="52">
        <v>8.3243449999999992</v>
      </c>
      <c r="EL10" s="52">
        <v>7.9388069999999997</v>
      </c>
      <c r="EM10" s="52">
        <v>7.8463310000000002</v>
      </c>
      <c r="EN10" s="52">
        <v>7.2579599999999997</v>
      </c>
      <c r="EO10" s="52">
        <v>6.2702689999999999</v>
      </c>
      <c r="EP10" s="52">
        <v>4.9837980000000002</v>
      </c>
      <c r="EQ10" s="52">
        <v>5.2591200000000002</v>
      </c>
      <c r="ER10" s="52">
        <v>3.1867130000000001</v>
      </c>
      <c r="ES10" s="52">
        <v>3.8725999999999998</v>
      </c>
      <c r="ET10" s="52">
        <v>3.6349740000000001</v>
      </c>
      <c r="EU10" s="52">
        <v>4.1261580000000002</v>
      </c>
      <c r="EV10" s="52">
        <v>4.0236919999999996</v>
      </c>
      <c r="EW10" s="52">
        <v>61.67812</v>
      </c>
      <c r="EX10" s="52">
        <v>60.965629999999997</v>
      </c>
      <c r="EY10" s="52">
        <v>60.375</v>
      </c>
      <c r="EZ10" s="52">
        <v>59.842190000000002</v>
      </c>
      <c r="FA10" s="52">
        <v>59.29063</v>
      </c>
      <c r="FB10" s="52">
        <v>59.065620000000003</v>
      </c>
      <c r="FC10" s="52">
        <v>59.145310000000002</v>
      </c>
      <c r="FD10" s="52">
        <v>60.6875</v>
      </c>
      <c r="FE10" s="52">
        <v>63.226559999999999</v>
      </c>
      <c r="FF10" s="52">
        <v>66.378129999999999</v>
      </c>
      <c r="FG10" s="52">
        <v>69.596879999999999</v>
      </c>
      <c r="FH10" s="52">
        <v>72.678120000000007</v>
      </c>
      <c r="FI10" s="52">
        <v>75.378129999999999</v>
      </c>
      <c r="FJ10" s="52">
        <v>77.460939999999994</v>
      </c>
      <c r="FK10" s="52">
        <v>78.821879999999993</v>
      </c>
      <c r="FL10" s="52">
        <v>79.570310000000006</v>
      </c>
      <c r="FM10" s="52">
        <v>79.159379999999999</v>
      </c>
      <c r="FN10" s="52">
        <v>77.554689999999994</v>
      </c>
      <c r="FO10" s="52">
        <v>75.079689999999999</v>
      </c>
      <c r="FP10" s="52">
        <v>71.559370000000001</v>
      </c>
      <c r="FQ10" s="52">
        <v>67.724999999999994</v>
      </c>
      <c r="FR10" s="52">
        <v>65.168750000000003</v>
      </c>
      <c r="FS10" s="52">
        <v>63.576560000000001</v>
      </c>
      <c r="FT10" s="52">
        <v>62.465629999999997</v>
      </c>
      <c r="FU10" s="52">
        <v>38</v>
      </c>
      <c r="FV10" s="52">
        <v>1019.005</v>
      </c>
      <c r="FW10" s="52">
        <v>117.3884</v>
      </c>
      <c r="FX10" s="52">
        <v>1</v>
      </c>
    </row>
    <row r="11" spans="1:180" x14ac:dyDescent="0.3">
      <c r="A11" t="s">
        <v>174</v>
      </c>
      <c r="B11" t="s">
        <v>247</v>
      </c>
      <c r="C11" t="s">
        <v>180</v>
      </c>
      <c r="D11" t="s">
        <v>224</v>
      </c>
      <c r="E11" t="s">
        <v>188</v>
      </c>
      <c r="F11" t="s">
        <v>226</v>
      </c>
      <c r="G11" t="s">
        <v>240</v>
      </c>
      <c r="H11" s="52">
        <v>78</v>
      </c>
      <c r="I11" s="52">
        <v>23.125837000000001</v>
      </c>
      <c r="J11" s="52">
        <v>21.960778999999999</v>
      </c>
      <c r="K11" s="52">
        <v>22.060307000000002</v>
      </c>
      <c r="L11" s="52">
        <v>22.249351999999998</v>
      </c>
      <c r="M11" s="52">
        <v>21.609069999999999</v>
      </c>
      <c r="N11" s="52">
        <v>22.961334000000001</v>
      </c>
      <c r="O11" s="52">
        <v>24.371891000000002</v>
      </c>
      <c r="P11" s="52">
        <v>27.143093</v>
      </c>
      <c r="Q11" s="52">
        <v>26.938444</v>
      </c>
      <c r="R11" s="52">
        <v>25.686444999999999</v>
      </c>
      <c r="S11" s="52">
        <v>25.709036000000001</v>
      </c>
      <c r="T11" s="52">
        <v>24.347916000000001</v>
      </c>
      <c r="U11" s="52">
        <v>25.103781000000001</v>
      </c>
      <c r="V11" s="52">
        <v>25.392914000000001</v>
      </c>
      <c r="W11" s="52">
        <v>26.780042999999999</v>
      </c>
      <c r="X11" s="52">
        <v>26.868254</v>
      </c>
      <c r="Y11" s="52">
        <v>27.206295000000001</v>
      </c>
      <c r="Z11" s="52">
        <v>28.280581000000002</v>
      </c>
      <c r="AA11" s="52">
        <v>30.269957999999999</v>
      </c>
      <c r="AB11" s="52">
        <v>31.509782999999999</v>
      </c>
      <c r="AC11" s="52">
        <v>28.475930999999999</v>
      </c>
      <c r="AD11" s="52">
        <v>27.644210999999999</v>
      </c>
      <c r="AE11" s="52">
        <v>25.540528999999999</v>
      </c>
      <c r="AF11" s="52">
        <v>24.308734999999999</v>
      </c>
      <c r="AG11" s="52">
        <v>1.3754081</v>
      </c>
      <c r="AH11" s="52">
        <v>0.68260900000000002</v>
      </c>
      <c r="AI11" s="52">
        <v>0.75592680000000001</v>
      </c>
      <c r="AJ11" s="52">
        <v>1.159756</v>
      </c>
      <c r="AK11" s="52">
        <v>0.64780090000000001</v>
      </c>
      <c r="AL11" s="52">
        <v>-0.62567110000000004</v>
      </c>
      <c r="AM11" s="52">
        <v>-0.88084530000000005</v>
      </c>
      <c r="AN11" s="52">
        <v>-1.0162610000000001</v>
      </c>
      <c r="AO11" s="52">
        <v>-2.987857</v>
      </c>
      <c r="AP11" s="52">
        <v>-4.4542770000000003</v>
      </c>
      <c r="AQ11" s="52">
        <v>-4.6783450000000002</v>
      </c>
      <c r="AR11" s="52">
        <v>-6.1499050000000004</v>
      </c>
      <c r="AS11" s="52">
        <v>-6.2667250000000001</v>
      </c>
      <c r="AT11" s="52">
        <v>-6.9838360000000002</v>
      </c>
      <c r="AU11" s="52">
        <v>-7.0962050000000003</v>
      </c>
      <c r="AV11" s="52">
        <v>-8.1137230000000002</v>
      </c>
      <c r="AW11" s="52">
        <v>-6.8961579999999998</v>
      </c>
      <c r="AX11" s="52">
        <v>-1.2332000000000001E-3</v>
      </c>
      <c r="AY11" s="52">
        <v>-1.9811100000000002E-2</v>
      </c>
      <c r="AZ11" s="52">
        <v>-0.74921530000000003</v>
      </c>
      <c r="BA11" s="52">
        <v>-4.5507980000000003</v>
      </c>
      <c r="BB11" s="52">
        <v>0.17225289999999999</v>
      </c>
      <c r="BC11" s="52">
        <v>0.83075980000000005</v>
      </c>
      <c r="BD11" s="52">
        <v>1.4446650000000001</v>
      </c>
      <c r="BE11" s="52">
        <v>2.2295419999999999</v>
      </c>
      <c r="BF11" s="52">
        <v>1.5308900000000001</v>
      </c>
      <c r="BG11" s="52">
        <v>1.6030310000000001</v>
      </c>
      <c r="BH11" s="52">
        <v>1.9720120000000001</v>
      </c>
      <c r="BI11" s="52">
        <v>1.417699</v>
      </c>
      <c r="BJ11" s="52">
        <v>0.41028179999999997</v>
      </c>
      <c r="BK11" s="52">
        <v>6.3053799999999993E-2</v>
      </c>
      <c r="BL11" s="52">
        <v>0.21198320000000001</v>
      </c>
      <c r="BM11" s="52">
        <v>-1.0569029999999999</v>
      </c>
      <c r="BN11" s="52">
        <v>-2.2262040000000001</v>
      </c>
      <c r="BO11" s="52">
        <v>-1.9741759999999999</v>
      </c>
      <c r="BP11" s="52">
        <v>-2.9438300000000002</v>
      </c>
      <c r="BQ11" s="52">
        <v>-2.6738710000000001</v>
      </c>
      <c r="BR11" s="52">
        <v>-3.3540700000000001</v>
      </c>
      <c r="BS11" s="52">
        <v>-3.381596</v>
      </c>
      <c r="BT11" s="52">
        <v>-4.484197</v>
      </c>
      <c r="BU11" s="52">
        <v>-3.7286350000000001</v>
      </c>
      <c r="BV11" s="52">
        <v>1.6382239999999999</v>
      </c>
      <c r="BW11" s="52">
        <v>1.0367630000000001</v>
      </c>
      <c r="BX11" s="52">
        <v>0.62817820000000002</v>
      </c>
      <c r="BY11" s="52">
        <v>-1.8913899999999999</v>
      </c>
      <c r="BZ11" s="52">
        <v>1.276848</v>
      </c>
      <c r="CA11" s="52">
        <v>1.8031239999999999</v>
      </c>
      <c r="CB11" s="52">
        <v>2.3089550000000001</v>
      </c>
      <c r="CC11" s="52">
        <v>2.8211130999999998</v>
      </c>
      <c r="CD11" s="52">
        <v>2.1184069999999999</v>
      </c>
      <c r="CE11" s="52">
        <v>2.1897319999999998</v>
      </c>
      <c r="CF11" s="52">
        <v>2.5345780000000002</v>
      </c>
      <c r="CG11" s="52">
        <v>1.950928</v>
      </c>
      <c r="CH11" s="52">
        <v>1.12778</v>
      </c>
      <c r="CI11" s="52">
        <v>0.71679539999999997</v>
      </c>
      <c r="CJ11" s="52">
        <v>1.0626610000000001</v>
      </c>
      <c r="CK11" s="52">
        <v>0.28047</v>
      </c>
      <c r="CL11" s="52">
        <v>-0.68304779999999998</v>
      </c>
      <c r="CM11" s="52">
        <v>-0.1012763</v>
      </c>
      <c r="CN11" s="52">
        <v>-0.72331310000000004</v>
      </c>
      <c r="CO11" s="52">
        <v>-0.18547089999999999</v>
      </c>
      <c r="CP11" s="52">
        <v>-0.84010419999999997</v>
      </c>
      <c r="CQ11" s="52">
        <v>-0.80886809999999998</v>
      </c>
      <c r="CR11" s="52">
        <v>-1.9703980000000001</v>
      </c>
      <c r="CS11" s="52">
        <v>-1.5348189999999999</v>
      </c>
      <c r="CT11" s="52">
        <v>2.7737069999999999</v>
      </c>
      <c r="CU11" s="52">
        <v>1.7685420000000001</v>
      </c>
      <c r="CV11" s="52">
        <v>1.582157</v>
      </c>
      <c r="CW11" s="52">
        <v>-4.9492399999999999E-2</v>
      </c>
      <c r="CX11" s="52">
        <v>2.0418880000000001</v>
      </c>
      <c r="CY11" s="52">
        <v>2.4765809999999999</v>
      </c>
      <c r="CZ11" s="52">
        <v>2.9075600000000001</v>
      </c>
      <c r="DA11" s="52">
        <v>3.4126840000000001</v>
      </c>
      <c r="DB11" s="52">
        <v>2.705924</v>
      </c>
      <c r="DC11" s="52">
        <v>2.7764329999999999</v>
      </c>
      <c r="DD11" s="52">
        <v>3.0971440000000001</v>
      </c>
      <c r="DE11" s="52">
        <v>2.4841570000000002</v>
      </c>
      <c r="DF11" s="52">
        <v>1.845278</v>
      </c>
      <c r="DG11" s="52">
        <v>1.3705369999999999</v>
      </c>
      <c r="DH11" s="52">
        <v>1.9133389999999999</v>
      </c>
      <c r="DI11" s="52">
        <v>1.6178429999999999</v>
      </c>
      <c r="DJ11" s="52">
        <v>0.86010869999999995</v>
      </c>
      <c r="DK11" s="52">
        <v>1.7716229999999999</v>
      </c>
      <c r="DL11" s="52">
        <v>1.497204</v>
      </c>
      <c r="DM11" s="52">
        <v>2.3029289999999998</v>
      </c>
      <c r="DN11" s="52">
        <v>1.673861</v>
      </c>
      <c r="DO11" s="52">
        <v>1.7638590000000001</v>
      </c>
      <c r="DP11" s="52">
        <v>0.54340040000000001</v>
      </c>
      <c r="DQ11" s="52">
        <v>0.65899810000000003</v>
      </c>
      <c r="DR11" s="52">
        <v>3.9091900000000002</v>
      </c>
      <c r="DS11" s="52">
        <v>2.5003220000000002</v>
      </c>
      <c r="DT11" s="52">
        <v>2.5361349999999998</v>
      </c>
      <c r="DU11" s="52">
        <v>1.7924059999999999</v>
      </c>
      <c r="DV11" s="52">
        <v>2.8069269999999999</v>
      </c>
      <c r="DW11" s="52">
        <v>3.1500379999999999</v>
      </c>
      <c r="DX11" s="52">
        <v>3.5061650000000002</v>
      </c>
      <c r="DY11" s="52">
        <v>4.2668179999999998</v>
      </c>
      <c r="DZ11" s="52">
        <v>3.5542050000000001</v>
      </c>
      <c r="EA11" s="52">
        <v>3.6235369999999998</v>
      </c>
      <c r="EB11" s="52">
        <v>3.9094000000000002</v>
      </c>
      <c r="EC11" s="52">
        <v>3.2540559999999998</v>
      </c>
      <c r="ED11" s="52">
        <v>2.8812310000000001</v>
      </c>
      <c r="EE11" s="52">
        <v>2.3144360000000002</v>
      </c>
      <c r="EF11" s="52">
        <v>3.1415820000000001</v>
      </c>
      <c r="EG11" s="52">
        <v>3.548797</v>
      </c>
      <c r="EH11" s="52">
        <v>3.0881810000000001</v>
      </c>
      <c r="EI11" s="52">
        <v>4.4757920000000002</v>
      </c>
      <c r="EJ11" s="52">
        <v>4.7032790000000002</v>
      </c>
      <c r="EK11" s="52">
        <v>5.8957829999999998</v>
      </c>
      <c r="EL11" s="52">
        <v>5.3036279999999998</v>
      </c>
      <c r="EM11" s="52">
        <v>5.4784689999999996</v>
      </c>
      <c r="EN11" s="52">
        <v>4.1729260000000004</v>
      </c>
      <c r="EO11" s="52">
        <v>3.8265210000000001</v>
      </c>
      <c r="EP11" s="52">
        <v>5.5486469999999999</v>
      </c>
      <c r="EQ11" s="52">
        <v>3.5568960000000001</v>
      </c>
      <c r="ER11" s="52">
        <v>3.913529</v>
      </c>
      <c r="ES11" s="52">
        <v>4.4518139999999997</v>
      </c>
      <c r="ET11" s="52">
        <v>3.9115220000000002</v>
      </c>
      <c r="EU11" s="52">
        <v>4.1224020000000001</v>
      </c>
      <c r="EV11" s="52">
        <v>4.3704559999999999</v>
      </c>
      <c r="EW11" s="52">
        <v>61.014879999999998</v>
      </c>
      <c r="EX11" s="52">
        <v>60.465029999999999</v>
      </c>
      <c r="EY11" s="52">
        <v>59.857889999999998</v>
      </c>
      <c r="EZ11" s="52">
        <v>59.350439999999999</v>
      </c>
      <c r="FA11" s="52">
        <v>58.960560000000001</v>
      </c>
      <c r="FB11" s="52">
        <v>58.672620000000002</v>
      </c>
      <c r="FC11" s="52">
        <v>58.911459999999998</v>
      </c>
      <c r="FD11" s="52">
        <v>60.576639999999998</v>
      </c>
      <c r="FE11" s="52">
        <v>63.09449</v>
      </c>
      <c r="FF11" s="52">
        <v>66.109380000000002</v>
      </c>
      <c r="FG11" s="52">
        <v>69.245540000000005</v>
      </c>
      <c r="FH11" s="52">
        <v>72.287949999999995</v>
      </c>
      <c r="FI11" s="52">
        <v>74.91592</v>
      </c>
      <c r="FJ11" s="52">
        <v>77.002979999999994</v>
      </c>
      <c r="FK11" s="52">
        <v>78.630210000000005</v>
      </c>
      <c r="FL11" s="52">
        <v>79.31026</v>
      </c>
      <c r="FM11" s="52">
        <v>78.96875</v>
      </c>
      <c r="FN11" s="52">
        <v>77.547619999999995</v>
      </c>
      <c r="FO11" s="52">
        <v>74.863100000000003</v>
      </c>
      <c r="FP11" s="52">
        <v>71.159970000000001</v>
      </c>
      <c r="FQ11" s="52">
        <v>67.272319999999993</v>
      </c>
      <c r="FR11" s="52">
        <v>64.640630000000002</v>
      </c>
      <c r="FS11" s="52">
        <v>63.071429999999999</v>
      </c>
      <c r="FT11" s="52">
        <v>61.944189999999999</v>
      </c>
      <c r="FU11" s="52">
        <v>38</v>
      </c>
      <c r="FV11" s="52">
        <v>1019.005</v>
      </c>
      <c r="FW11" s="52">
        <v>117.3884</v>
      </c>
      <c r="FX11" s="52">
        <v>1</v>
      </c>
    </row>
    <row r="12" spans="1:180" x14ac:dyDescent="0.3">
      <c r="A12" t="s">
        <v>174</v>
      </c>
      <c r="B12" t="s">
        <v>247</v>
      </c>
      <c r="C12" t="s">
        <v>180</v>
      </c>
      <c r="D12" t="s">
        <v>224</v>
      </c>
      <c r="E12" t="s">
        <v>187</v>
      </c>
      <c r="F12" t="s">
        <v>226</v>
      </c>
      <c r="G12" t="s">
        <v>240</v>
      </c>
      <c r="H12" s="52">
        <v>78</v>
      </c>
      <c r="I12" s="52">
        <v>23.293852000000001</v>
      </c>
      <c r="J12" s="52">
        <v>22.501633000000002</v>
      </c>
      <c r="K12" s="52">
        <v>22.162220000000001</v>
      </c>
      <c r="L12" s="52">
        <v>22.638757999999999</v>
      </c>
      <c r="M12" s="52">
        <v>21.963304999999998</v>
      </c>
      <c r="N12" s="52">
        <v>23.365337</v>
      </c>
      <c r="O12" s="52">
        <v>24.327514999999998</v>
      </c>
      <c r="P12" s="52">
        <v>25.791954</v>
      </c>
      <c r="Q12" s="52">
        <v>24.003640999999998</v>
      </c>
      <c r="R12" s="52">
        <v>23.302064999999999</v>
      </c>
      <c r="S12" s="52">
        <v>23.045444</v>
      </c>
      <c r="T12" s="52">
        <v>22.356643999999999</v>
      </c>
      <c r="U12" s="52">
        <v>23.015387</v>
      </c>
      <c r="V12" s="52">
        <v>23.429584999999999</v>
      </c>
      <c r="W12" s="52">
        <v>24.971965999999998</v>
      </c>
      <c r="X12" s="52">
        <v>23.733540999999999</v>
      </c>
      <c r="Y12" s="52">
        <v>23.488596000000001</v>
      </c>
      <c r="Z12" s="52">
        <v>24.453859000000001</v>
      </c>
      <c r="AA12" s="52">
        <v>26.315811</v>
      </c>
      <c r="AB12" s="52">
        <v>28.507377999999999</v>
      </c>
      <c r="AC12" s="52">
        <v>27.203623</v>
      </c>
      <c r="AD12" s="52">
        <v>26.994589000000001</v>
      </c>
      <c r="AE12" s="52">
        <v>25.567534999999999</v>
      </c>
      <c r="AF12" s="52">
        <v>24.557821000000001</v>
      </c>
      <c r="AG12" s="52">
        <v>1.1152839999999999</v>
      </c>
      <c r="AH12" s="52">
        <v>1.1318980000000001</v>
      </c>
      <c r="AI12" s="52">
        <v>0.96786519999999998</v>
      </c>
      <c r="AJ12" s="52">
        <v>1.586651</v>
      </c>
      <c r="AK12" s="52">
        <v>0.93256439999999996</v>
      </c>
      <c r="AL12" s="52">
        <v>6.1401400000000002E-2</v>
      </c>
      <c r="AM12" s="52">
        <v>-1.6092499999999999E-2</v>
      </c>
      <c r="AN12" s="52">
        <v>-1.6751549999999999</v>
      </c>
      <c r="AO12" s="52">
        <v>-5.2742199999999997</v>
      </c>
      <c r="AP12" s="52">
        <v>-5.9426589999999999</v>
      </c>
      <c r="AQ12" s="52">
        <v>-5.708539</v>
      </c>
      <c r="AR12" s="52">
        <v>-6.0300440000000002</v>
      </c>
      <c r="AS12" s="52">
        <v>-5.495018</v>
      </c>
      <c r="AT12" s="52">
        <v>-5.2333179999999997</v>
      </c>
      <c r="AU12" s="52">
        <v>-4.5989339999999999</v>
      </c>
      <c r="AV12" s="52">
        <v>-7.1121299999999996</v>
      </c>
      <c r="AW12" s="52">
        <v>-6.9402889999999999</v>
      </c>
      <c r="AX12" s="52">
        <v>-2.785838</v>
      </c>
      <c r="AY12" s="52">
        <v>-4.3179100000000004</v>
      </c>
      <c r="AZ12" s="52">
        <v>-3.997573</v>
      </c>
      <c r="BA12" s="52">
        <v>-6.3581279999999998</v>
      </c>
      <c r="BB12" s="52">
        <v>-0.79375119999999999</v>
      </c>
      <c r="BC12" s="52">
        <v>0.54949950000000003</v>
      </c>
      <c r="BD12" s="52">
        <v>1.3697710000000001</v>
      </c>
      <c r="BE12" s="52">
        <v>2.0863470999999998</v>
      </c>
      <c r="BF12" s="52">
        <v>2.0183149999999999</v>
      </c>
      <c r="BG12" s="52">
        <v>1.825736</v>
      </c>
      <c r="BH12" s="52">
        <v>2.442726</v>
      </c>
      <c r="BI12" s="52">
        <v>1.7619400000000001</v>
      </c>
      <c r="BJ12" s="52">
        <v>1.091683</v>
      </c>
      <c r="BK12" s="52">
        <v>0.89874319999999996</v>
      </c>
      <c r="BL12" s="52">
        <v>-0.4253517</v>
      </c>
      <c r="BM12" s="52">
        <v>-3.480191</v>
      </c>
      <c r="BN12" s="52">
        <v>-3.9476110000000002</v>
      </c>
      <c r="BO12" s="52">
        <v>-3.5870419999999998</v>
      </c>
      <c r="BP12" s="52">
        <v>-3.5757810000000001</v>
      </c>
      <c r="BQ12" s="52">
        <v>-3.0533700000000001</v>
      </c>
      <c r="BR12" s="52">
        <v>-2.8823370000000001</v>
      </c>
      <c r="BS12" s="52">
        <v>-2.2320169999999999</v>
      </c>
      <c r="BT12" s="52">
        <v>-4.4421759999999999</v>
      </c>
      <c r="BU12" s="52">
        <v>-4.4320560000000002</v>
      </c>
      <c r="BV12" s="52">
        <v>-1.024251</v>
      </c>
      <c r="BW12" s="52">
        <v>-2.459085</v>
      </c>
      <c r="BX12" s="52">
        <v>-2.057814</v>
      </c>
      <c r="BY12" s="52">
        <v>-3.5471010000000001</v>
      </c>
      <c r="BZ12" s="52">
        <v>0.45186599999999999</v>
      </c>
      <c r="CA12" s="52">
        <v>1.63672</v>
      </c>
      <c r="CB12" s="52">
        <v>2.3514010000000001</v>
      </c>
      <c r="CC12" s="52">
        <v>2.7589020999999998</v>
      </c>
      <c r="CD12" s="52">
        <v>2.6322450000000002</v>
      </c>
      <c r="CE12" s="52">
        <v>2.4198949999999999</v>
      </c>
      <c r="CF12" s="52">
        <v>3.035641</v>
      </c>
      <c r="CG12" s="52">
        <v>2.3363640000000001</v>
      </c>
      <c r="CH12" s="52">
        <v>1.805253</v>
      </c>
      <c r="CI12" s="52">
        <v>1.5323560000000001</v>
      </c>
      <c r="CJ12" s="52">
        <v>0.4402585</v>
      </c>
      <c r="CK12" s="52">
        <v>-2.2376529999999999</v>
      </c>
      <c r="CL12" s="52">
        <v>-2.5658470000000002</v>
      </c>
      <c r="CM12" s="52">
        <v>-2.1177000000000001</v>
      </c>
      <c r="CN12" s="52">
        <v>-1.875966</v>
      </c>
      <c r="CO12" s="52">
        <v>-1.3622920000000001</v>
      </c>
      <c r="CP12" s="52">
        <v>-1.2540549999999999</v>
      </c>
      <c r="CQ12" s="52">
        <v>-0.59269729999999998</v>
      </c>
      <c r="CR12" s="52">
        <v>-2.592975</v>
      </c>
      <c r="CS12" s="52">
        <v>-2.694861</v>
      </c>
      <c r="CT12" s="52">
        <v>0.19581789999999999</v>
      </c>
      <c r="CU12" s="52">
        <v>-1.1716679999999999</v>
      </c>
      <c r="CV12" s="52">
        <v>-0.71434379999999997</v>
      </c>
      <c r="CW12" s="52">
        <v>-1.6001920000000001</v>
      </c>
      <c r="CX12" s="52">
        <v>1.3145770000000001</v>
      </c>
      <c r="CY12" s="52">
        <v>2.389726</v>
      </c>
      <c r="CZ12" s="52">
        <v>3.0312749999999999</v>
      </c>
      <c r="DA12" s="52">
        <v>3.431457</v>
      </c>
      <c r="DB12" s="52">
        <v>3.2461739999999999</v>
      </c>
      <c r="DC12" s="52">
        <v>3.0140539999999998</v>
      </c>
      <c r="DD12" s="52">
        <v>3.6285560000000001</v>
      </c>
      <c r="DE12" s="52">
        <v>2.910787</v>
      </c>
      <c r="DF12" s="52">
        <v>2.5188229999999998</v>
      </c>
      <c r="DG12" s="52">
        <v>2.1659679999999999</v>
      </c>
      <c r="DH12" s="52">
        <v>1.3058689999999999</v>
      </c>
      <c r="DI12" s="52">
        <v>-0.99511430000000001</v>
      </c>
      <c r="DJ12" s="52">
        <v>-1.184083</v>
      </c>
      <c r="DK12" s="52">
        <v>-0.64835750000000003</v>
      </c>
      <c r="DL12" s="52">
        <v>-0.1761511</v>
      </c>
      <c r="DM12" s="52">
        <v>0.32878610000000003</v>
      </c>
      <c r="DN12" s="52">
        <v>0.37422670000000002</v>
      </c>
      <c r="DO12" s="52">
        <v>1.0466219999999999</v>
      </c>
      <c r="DP12" s="52">
        <v>-0.74377329999999997</v>
      </c>
      <c r="DQ12" s="52">
        <v>-0.95766660000000003</v>
      </c>
      <c r="DR12" s="52">
        <v>1.4158869999999999</v>
      </c>
      <c r="DS12" s="52">
        <v>0.1157484</v>
      </c>
      <c r="DT12" s="52">
        <v>0.62912679999999999</v>
      </c>
      <c r="DU12" s="52">
        <v>0.34671740000000001</v>
      </c>
      <c r="DV12" s="52">
        <v>2.1772879999999999</v>
      </c>
      <c r="DW12" s="52">
        <v>3.1427309999999999</v>
      </c>
      <c r="DX12" s="52">
        <v>3.7111489999999998</v>
      </c>
      <c r="DY12" s="52">
        <v>4.4025192000000004</v>
      </c>
      <c r="DZ12" s="52">
        <v>4.1325919999999998</v>
      </c>
      <c r="EA12" s="52">
        <v>3.8719250000000001</v>
      </c>
      <c r="EB12" s="52">
        <v>4.4846310000000003</v>
      </c>
      <c r="EC12" s="52">
        <v>3.7401629999999999</v>
      </c>
      <c r="ED12" s="52">
        <v>3.5491039999999998</v>
      </c>
      <c r="EE12" s="52">
        <v>3.0808040000000001</v>
      </c>
      <c r="EF12" s="52">
        <v>2.5556719999999999</v>
      </c>
      <c r="EG12" s="52">
        <v>0.79891389999999995</v>
      </c>
      <c r="EH12" s="52">
        <v>0.81096539999999995</v>
      </c>
      <c r="EI12" s="52">
        <v>1.4731399999999999</v>
      </c>
      <c r="EJ12" s="52">
        <v>2.2781120000000001</v>
      </c>
      <c r="EK12" s="52">
        <v>2.7704339999999998</v>
      </c>
      <c r="EL12" s="52">
        <v>2.7252070000000002</v>
      </c>
      <c r="EM12" s="52">
        <v>3.4135390000000001</v>
      </c>
      <c r="EN12" s="52">
        <v>1.92618</v>
      </c>
      <c r="EO12" s="52">
        <v>1.550567</v>
      </c>
      <c r="EP12" s="52">
        <v>3.1774740000000001</v>
      </c>
      <c r="EQ12" s="52">
        <v>1.9745740000000001</v>
      </c>
      <c r="ER12" s="52">
        <v>2.5688849999999999</v>
      </c>
      <c r="ES12" s="52">
        <v>3.1577449999999998</v>
      </c>
      <c r="ET12" s="52">
        <v>3.4229050000000001</v>
      </c>
      <c r="EU12" s="52">
        <v>4.2299519999999999</v>
      </c>
      <c r="EV12" s="52">
        <v>4.6927789999999998</v>
      </c>
      <c r="EW12" s="52">
        <v>60.784089999999999</v>
      </c>
      <c r="EX12" s="52">
        <v>60.149149999999999</v>
      </c>
      <c r="EY12" s="52">
        <v>59.476559999999999</v>
      </c>
      <c r="EZ12" s="52">
        <v>58.857239999999997</v>
      </c>
      <c r="FA12" s="52">
        <v>58.292610000000003</v>
      </c>
      <c r="FB12" s="52">
        <v>57.938920000000003</v>
      </c>
      <c r="FC12" s="52">
        <v>58.532670000000003</v>
      </c>
      <c r="FD12" s="52">
        <v>60.92756</v>
      </c>
      <c r="FE12" s="52">
        <v>63.769889999999997</v>
      </c>
      <c r="FF12" s="52">
        <v>66.625709999999998</v>
      </c>
      <c r="FG12" s="52">
        <v>69.547579999999996</v>
      </c>
      <c r="FH12" s="52">
        <v>72.282669999999996</v>
      </c>
      <c r="FI12" s="52">
        <v>74.717330000000004</v>
      </c>
      <c r="FJ12" s="52">
        <v>76.499290000000002</v>
      </c>
      <c r="FK12" s="52">
        <v>77.558239999999998</v>
      </c>
      <c r="FL12" s="52">
        <v>77.863640000000004</v>
      </c>
      <c r="FM12" s="52">
        <v>77.21875</v>
      </c>
      <c r="FN12" s="52">
        <v>75.757810000000006</v>
      </c>
      <c r="FO12" s="52">
        <v>73.460939999999994</v>
      </c>
      <c r="FP12" s="52">
        <v>70.28622</v>
      </c>
      <c r="FQ12" s="52">
        <v>66.707390000000004</v>
      </c>
      <c r="FR12" s="52">
        <v>64.34872</v>
      </c>
      <c r="FS12" s="52">
        <v>62.961649999999999</v>
      </c>
      <c r="FT12" s="52">
        <v>61.9375</v>
      </c>
      <c r="FU12" s="52">
        <v>38</v>
      </c>
      <c r="FV12" s="52">
        <v>1022.521</v>
      </c>
      <c r="FW12" s="52">
        <v>112.7861</v>
      </c>
      <c r="FX12" s="52">
        <v>1</v>
      </c>
    </row>
    <row r="13" spans="1:180" x14ac:dyDescent="0.3">
      <c r="A13" t="s">
        <v>174</v>
      </c>
      <c r="B13" t="s">
        <v>247</v>
      </c>
      <c r="C13" t="s">
        <v>180</v>
      </c>
      <c r="D13" t="s">
        <v>244</v>
      </c>
      <c r="E13" t="s">
        <v>187</v>
      </c>
      <c r="F13" t="s">
        <v>226</v>
      </c>
      <c r="G13" t="s">
        <v>240</v>
      </c>
      <c r="H13" s="52">
        <v>78</v>
      </c>
      <c r="I13" s="52">
        <v>23.545918</v>
      </c>
      <c r="J13" s="52">
        <v>22.574290999999999</v>
      </c>
      <c r="K13" s="52">
        <v>22.539321999999999</v>
      </c>
      <c r="L13" s="52">
        <v>22.009661000000001</v>
      </c>
      <c r="M13" s="52">
        <v>21.795570000000001</v>
      </c>
      <c r="N13" s="52">
        <v>21.596395000000001</v>
      </c>
      <c r="O13" s="52">
        <v>20.082048</v>
      </c>
      <c r="P13" s="52">
        <v>18.742699000000002</v>
      </c>
      <c r="Q13" s="52">
        <v>17.008092999999999</v>
      </c>
      <c r="R13" s="52">
        <v>16.271971000000001</v>
      </c>
      <c r="S13" s="52">
        <v>15.817838</v>
      </c>
      <c r="T13" s="52">
        <v>15.277574</v>
      </c>
      <c r="U13" s="52">
        <v>15.591146999999999</v>
      </c>
      <c r="V13" s="52">
        <v>15.783664</v>
      </c>
      <c r="W13" s="52">
        <v>16.373101999999999</v>
      </c>
      <c r="X13" s="52">
        <v>17.020005999999999</v>
      </c>
      <c r="Y13" s="52">
        <v>18.229355000000002</v>
      </c>
      <c r="Z13" s="52">
        <v>20.591194000000002</v>
      </c>
      <c r="AA13" s="52">
        <v>24.165464</v>
      </c>
      <c r="AB13" s="52">
        <v>27.174921000000001</v>
      </c>
      <c r="AC13" s="52">
        <v>26.031065000000002</v>
      </c>
      <c r="AD13" s="52">
        <v>25.260501999999999</v>
      </c>
      <c r="AE13" s="52">
        <v>24.180916</v>
      </c>
      <c r="AF13" s="52">
        <v>23.373965999999999</v>
      </c>
      <c r="AG13" s="52">
        <v>1.2745759000000001</v>
      </c>
      <c r="AH13" s="52">
        <v>0.69969139999999996</v>
      </c>
      <c r="AI13" s="52">
        <v>0.83308749999999998</v>
      </c>
      <c r="AJ13" s="52">
        <v>0.76149639999999996</v>
      </c>
      <c r="AK13" s="52">
        <v>0.64554100000000003</v>
      </c>
      <c r="AL13" s="52">
        <v>0.44402979999999997</v>
      </c>
      <c r="AM13" s="52">
        <v>-1.7163000000000001E-2</v>
      </c>
      <c r="AN13" s="52">
        <v>-1.454461</v>
      </c>
      <c r="AO13" s="52">
        <v>-3.6975829999999998</v>
      </c>
      <c r="AP13" s="52">
        <v>-3.468013</v>
      </c>
      <c r="AQ13" s="52">
        <v>-2.545938</v>
      </c>
      <c r="AR13" s="52">
        <v>-2.7635149999999999</v>
      </c>
      <c r="AS13" s="52">
        <v>-2.442571</v>
      </c>
      <c r="AT13" s="52">
        <v>-2.216596</v>
      </c>
      <c r="AU13" s="52">
        <v>-2.265021</v>
      </c>
      <c r="AV13" s="52">
        <v>-2.2732009999999998</v>
      </c>
      <c r="AW13" s="52">
        <v>-3.287004</v>
      </c>
      <c r="AX13" s="52">
        <v>-3.9722309999999998</v>
      </c>
      <c r="AY13" s="52">
        <v>-2.8595860000000002</v>
      </c>
      <c r="AZ13" s="52">
        <v>-3.4191910000000001</v>
      </c>
      <c r="BA13" s="52">
        <v>-6.3692589999999996</v>
      </c>
      <c r="BB13" s="52">
        <v>-1.7465759999999999</v>
      </c>
      <c r="BC13" s="52">
        <v>-0.38530350000000002</v>
      </c>
      <c r="BD13" s="52">
        <v>0.12843830000000001</v>
      </c>
      <c r="BE13" s="52">
        <v>2.2664010999999999</v>
      </c>
      <c r="BF13" s="52">
        <v>1.7034549999999999</v>
      </c>
      <c r="BG13" s="52">
        <v>1.821339</v>
      </c>
      <c r="BH13" s="52">
        <v>1.7362519999999999</v>
      </c>
      <c r="BI13" s="52">
        <v>1.6177619999999999</v>
      </c>
      <c r="BJ13" s="52">
        <v>1.324579</v>
      </c>
      <c r="BK13" s="52">
        <v>0.88641139999999996</v>
      </c>
      <c r="BL13" s="52">
        <v>-0.2509422</v>
      </c>
      <c r="BM13" s="52">
        <v>-2.179325</v>
      </c>
      <c r="BN13" s="52">
        <v>-1.7961670000000001</v>
      </c>
      <c r="BO13" s="52">
        <v>-0.92561979999999999</v>
      </c>
      <c r="BP13" s="52">
        <v>-0.8102549</v>
      </c>
      <c r="BQ13" s="52">
        <v>-0.49696420000000002</v>
      </c>
      <c r="BR13" s="52">
        <v>-0.30415110000000001</v>
      </c>
      <c r="BS13" s="52">
        <v>-0.3772469</v>
      </c>
      <c r="BT13" s="52">
        <v>-0.42446010000000001</v>
      </c>
      <c r="BU13" s="52">
        <v>-1.489854</v>
      </c>
      <c r="BV13" s="52">
        <v>-1.9604280000000001</v>
      </c>
      <c r="BW13" s="52">
        <v>-1.1271230000000001</v>
      </c>
      <c r="BX13" s="52">
        <v>-1.5528459999999999</v>
      </c>
      <c r="BY13" s="52">
        <v>-3.6456469999999999</v>
      </c>
      <c r="BZ13" s="52">
        <v>-0.3979721</v>
      </c>
      <c r="CA13" s="52">
        <v>0.85499119999999995</v>
      </c>
      <c r="CB13" s="52">
        <v>1.2888170000000001</v>
      </c>
      <c r="CC13" s="52">
        <v>2.953335</v>
      </c>
      <c r="CD13" s="52">
        <v>2.3986580000000002</v>
      </c>
      <c r="CE13" s="52">
        <v>2.5057999999999998</v>
      </c>
      <c r="CF13" s="52">
        <v>2.411365</v>
      </c>
      <c r="CG13" s="52">
        <v>2.2911199999999998</v>
      </c>
      <c r="CH13" s="52">
        <v>1.9344440000000001</v>
      </c>
      <c r="CI13" s="52">
        <v>1.512224</v>
      </c>
      <c r="CJ13" s="52">
        <v>0.58261160000000001</v>
      </c>
      <c r="CK13" s="52">
        <v>-1.1277839999999999</v>
      </c>
      <c r="CL13" s="52">
        <v>-0.63825120000000002</v>
      </c>
      <c r="CM13" s="52">
        <v>0.19660720000000001</v>
      </c>
      <c r="CN13" s="52">
        <v>0.54256729999999997</v>
      </c>
      <c r="CO13" s="52">
        <v>0.85055740000000002</v>
      </c>
      <c r="CP13" s="52">
        <v>1.020402</v>
      </c>
      <c r="CQ13" s="52">
        <v>0.93022000000000005</v>
      </c>
      <c r="CR13" s="52">
        <v>0.85597210000000001</v>
      </c>
      <c r="CS13" s="52">
        <v>-0.2451535</v>
      </c>
      <c r="CT13" s="52">
        <v>-0.56705830000000002</v>
      </c>
      <c r="CU13" s="52">
        <v>7.2776300000000002E-2</v>
      </c>
      <c r="CV13" s="52">
        <v>-0.26022109999999998</v>
      </c>
      <c r="CW13" s="52">
        <v>-1.759282</v>
      </c>
      <c r="CX13" s="52">
        <v>0.53606670000000001</v>
      </c>
      <c r="CY13" s="52">
        <v>1.7140150000000001</v>
      </c>
      <c r="CZ13" s="52">
        <v>2.092492</v>
      </c>
      <c r="DA13" s="52">
        <v>3.6402700000000001</v>
      </c>
      <c r="DB13" s="52">
        <v>3.0938620000000001</v>
      </c>
      <c r="DC13" s="52">
        <v>3.1902599999999999</v>
      </c>
      <c r="DD13" s="52">
        <v>3.0864780000000001</v>
      </c>
      <c r="DE13" s="52">
        <v>2.9644780000000002</v>
      </c>
      <c r="DF13" s="52">
        <v>2.5443099999999998</v>
      </c>
      <c r="DG13" s="52">
        <v>2.1380370000000002</v>
      </c>
      <c r="DH13" s="52">
        <v>1.4161649999999999</v>
      </c>
      <c r="DI13" s="52">
        <v>-7.6243099999999994E-2</v>
      </c>
      <c r="DJ13" s="52">
        <v>0.51966429999999997</v>
      </c>
      <c r="DK13" s="52">
        <v>1.3188340000000001</v>
      </c>
      <c r="DL13" s="52">
        <v>1.8953899999999999</v>
      </c>
      <c r="DM13" s="52">
        <v>2.1980789999999999</v>
      </c>
      <c r="DN13" s="52">
        <v>2.3449559999999998</v>
      </c>
      <c r="DO13" s="52">
        <v>2.2376870000000002</v>
      </c>
      <c r="DP13" s="52">
        <v>2.1364040000000002</v>
      </c>
      <c r="DQ13" s="52">
        <v>0.99954690000000002</v>
      </c>
      <c r="DR13" s="52">
        <v>0.82631089999999996</v>
      </c>
      <c r="DS13" s="52">
        <v>1.272675</v>
      </c>
      <c r="DT13" s="52">
        <v>1.0324040000000001</v>
      </c>
      <c r="DU13" s="52">
        <v>0.127084</v>
      </c>
      <c r="DV13" s="52">
        <v>1.4701059999999999</v>
      </c>
      <c r="DW13" s="52">
        <v>2.5730400000000002</v>
      </c>
      <c r="DX13" s="52">
        <v>2.8961670000000002</v>
      </c>
      <c r="DY13" s="52">
        <v>4.6320939000000001</v>
      </c>
      <c r="DZ13" s="52">
        <v>4.0976249999999999</v>
      </c>
      <c r="EA13" s="52">
        <v>4.1785119999999996</v>
      </c>
      <c r="EB13" s="52">
        <v>4.0612339999999998</v>
      </c>
      <c r="EC13" s="52">
        <v>3.9366989999999999</v>
      </c>
      <c r="ED13" s="52">
        <v>3.4248590000000001</v>
      </c>
      <c r="EE13" s="52">
        <v>3.0416110000000001</v>
      </c>
      <c r="EF13" s="52">
        <v>2.6196839999999999</v>
      </c>
      <c r="EG13" s="52">
        <v>1.442015</v>
      </c>
      <c r="EH13" s="52">
        <v>2.1915100000000001</v>
      </c>
      <c r="EI13" s="52">
        <v>2.939152</v>
      </c>
      <c r="EJ13" s="52">
        <v>3.8486500000000001</v>
      </c>
      <c r="EK13" s="52">
        <v>4.1436859999999998</v>
      </c>
      <c r="EL13" s="52">
        <v>4.2574009999999998</v>
      </c>
      <c r="EM13" s="52">
        <v>4.1254619999999997</v>
      </c>
      <c r="EN13" s="52">
        <v>3.9851450000000002</v>
      </c>
      <c r="EO13" s="52">
        <v>2.796697</v>
      </c>
      <c r="EP13" s="52">
        <v>2.8381150000000002</v>
      </c>
      <c r="EQ13" s="52">
        <v>3.0051389999999998</v>
      </c>
      <c r="ER13" s="52">
        <v>2.8987479999999999</v>
      </c>
      <c r="ES13" s="52">
        <v>2.8506960000000001</v>
      </c>
      <c r="ET13" s="52">
        <v>2.8187090000000001</v>
      </c>
      <c r="EU13" s="52">
        <v>3.8133339999999998</v>
      </c>
      <c r="EV13" s="52">
        <v>4.0565449999999998</v>
      </c>
      <c r="EW13" s="52">
        <v>61.597659999999998</v>
      </c>
      <c r="EX13" s="52">
        <v>60.664059999999999</v>
      </c>
      <c r="EY13" s="52">
        <v>60.091799999999999</v>
      </c>
      <c r="EZ13" s="52">
        <v>59.613280000000003</v>
      </c>
      <c r="FA13" s="52">
        <v>59.144530000000003</v>
      </c>
      <c r="FB13" s="52">
        <v>58.861330000000002</v>
      </c>
      <c r="FC13" s="52">
        <v>59.347659999999998</v>
      </c>
      <c r="FD13" s="52">
        <v>61.226559999999999</v>
      </c>
      <c r="FE13" s="52">
        <v>63.726559999999999</v>
      </c>
      <c r="FF13" s="52">
        <v>66.679689999999994</v>
      </c>
      <c r="FG13" s="52">
        <v>69.537109999999998</v>
      </c>
      <c r="FH13" s="52">
        <v>72.332030000000003</v>
      </c>
      <c r="FI13" s="52">
        <v>74.552729999999997</v>
      </c>
      <c r="FJ13" s="52">
        <v>76.220699999999994</v>
      </c>
      <c r="FK13" s="52">
        <v>77.255859999999998</v>
      </c>
      <c r="FL13" s="52">
        <v>77.4375</v>
      </c>
      <c r="FM13" s="52">
        <v>77.054689999999994</v>
      </c>
      <c r="FN13" s="52">
        <v>75.482420000000005</v>
      </c>
      <c r="FO13" s="52">
        <v>72.835939999999994</v>
      </c>
      <c r="FP13" s="52">
        <v>69.744140000000002</v>
      </c>
      <c r="FQ13" s="52">
        <v>66.351560000000006</v>
      </c>
      <c r="FR13" s="52">
        <v>64.216800000000006</v>
      </c>
      <c r="FS13" s="52">
        <v>62.886719999999997</v>
      </c>
      <c r="FT13" s="52">
        <v>61.857419999999998</v>
      </c>
      <c r="FU13" s="52">
        <v>38</v>
      </c>
      <c r="FV13" s="52">
        <v>1022.521</v>
      </c>
      <c r="FW13" s="52">
        <v>112.7861</v>
      </c>
      <c r="FX13" s="52">
        <v>1</v>
      </c>
    </row>
    <row r="14" spans="1:180" x14ac:dyDescent="0.3">
      <c r="A14" t="s">
        <v>174</v>
      </c>
      <c r="B14" t="s">
        <v>247</v>
      </c>
      <c r="C14" t="s">
        <v>180</v>
      </c>
      <c r="D14" t="s">
        <v>224</v>
      </c>
      <c r="E14" t="s">
        <v>189</v>
      </c>
      <c r="F14" t="s">
        <v>226</v>
      </c>
      <c r="G14" t="s">
        <v>240</v>
      </c>
      <c r="H14" s="52">
        <v>78</v>
      </c>
      <c r="I14" s="52">
        <v>22.088818</v>
      </c>
      <c r="J14" s="52">
        <v>20.970755</v>
      </c>
      <c r="K14" s="52">
        <v>20.659351000000001</v>
      </c>
      <c r="L14" s="52">
        <v>21.100601000000001</v>
      </c>
      <c r="M14" s="52">
        <v>20.115625000000001</v>
      </c>
      <c r="N14" s="52">
        <v>21.573889000000001</v>
      </c>
      <c r="O14" s="52">
        <v>24.572310999999999</v>
      </c>
      <c r="P14" s="52">
        <v>29.447239</v>
      </c>
      <c r="Q14" s="52">
        <v>29.876401999999999</v>
      </c>
      <c r="R14" s="52">
        <v>29.197171999999998</v>
      </c>
      <c r="S14" s="52">
        <v>28.948269</v>
      </c>
      <c r="T14" s="52">
        <v>29.229821999999999</v>
      </c>
      <c r="U14" s="52">
        <v>29.73753</v>
      </c>
      <c r="V14" s="52">
        <v>30.961978999999999</v>
      </c>
      <c r="W14" s="52">
        <v>32.591213000000003</v>
      </c>
      <c r="X14" s="52">
        <v>29.623612999999999</v>
      </c>
      <c r="Y14" s="52">
        <v>29.127438000000001</v>
      </c>
      <c r="Z14" s="52">
        <v>29.408208999999999</v>
      </c>
      <c r="AA14" s="52">
        <v>32.106796000000003</v>
      </c>
      <c r="AB14" s="52">
        <v>32.572735000000002</v>
      </c>
      <c r="AC14" s="52">
        <v>28.843397</v>
      </c>
      <c r="AD14" s="52">
        <v>26.811648999999999</v>
      </c>
      <c r="AE14" s="52">
        <v>24.684322000000002</v>
      </c>
      <c r="AF14" s="52">
        <v>23.528528000000001</v>
      </c>
      <c r="AG14" s="52">
        <v>0.16026101000000001</v>
      </c>
      <c r="AH14" s="52">
        <v>-0.40323170000000003</v>
      </c>
      <c r="AI14" s="52">
        <v>-0.81313899999999995</v>
      </c>
      <c r="AJ14" s="52">
        <v>-0.216081</v>
      </c>
      <c r="AK14" s="52">
        <v>-1.220618</v>
      </c>
      <c r="AL14" s="52">
        <v>-2.814613</v>
      </c>
      <c r="AM14" s="52">
        <v>-1.891448</v>
      </c>
      <c r="AN14" s="52">
        <v>-0.59418959999999998</v>
      </c>
      <c r="AO14" s="52">
        <v>-3.5504549999999999</v>
      </c>
      <c r="AP14" s="52">
        <v>-4.78193</v>
      </c>
      <c r="AQ14" s="52">
        <v>-5.4921439999999997</v>
      </c>
      <c r="AR14" s="52">
        <v>-6.2148190000000003</v>
      </c>
      <c r="AS14" s="52">
        <v>-7.5177160000000001</v>
      </c>
      <c r="AT14" s="52">
        <v>-8.7258949999999995</v>
      </c>
      <c r="AU14" s="52">
        <v>-8.9627820000000007</v>
      </c>
      <c r="AV14" s="52">
        <v>-11.633010000000001</v>
      </c>
      <c r="AW14" s="52">
        <v>-10.36852</v>
      </c>
      <c r="AX14" s="52">
        <v>-3.2653430000000001</v>
      </c>
      <c r="AY14" s="52">
        <v>-1.1146769999999999</v>
      </c>
      <c r="AZ14" s="52">
        <v>-0.89244939999999995</v>
      </c>
      <c r="BA14" s="52">
        <v>-5.3373480000000004</v>
      </c>
      <c r="BB14" s="52">
        <v>-0.84480480000000002</v>
      </c>
      <c r="BC14" s="52">
        <v>-5.6818300000000002E-2</v>
      </c>
      <c r="BD14" s="52">
        <v>0.48663509999999999</v>
      </c>
      <c r="BE14" s="52">
        <v>0.97961741999999996</v>
      </c>
      <c r="BF14" s="52">
        <v>0.49541610000000003</v>
      </c>
      <c r="BG14" s="52">
        <v>5.13061E-2</v>
      </c>
      <c r="BH14" s="52">
        <v>0.67804059999999999</v>
      </c>
      <c r="BI14" s="52">
        <v>-0.36639270000000002</v>
      </c>
      <c r="BJ14" s="52">
        <v>-1.520607</v>
      </c>
      <c r="BK14" s="52">
        <v>-0.90060039999999997</v>
      </c>
      <c r="BL14" s="52">
        <v>0.71380540000000003</v>
      </c>
      <c r="BM14" s="52">
        <v>-1.6714979999999999</v>
      </c>
      <c r="BN14" s="52">
        <v>-2.6303109999999998</v>
      </c>
      <c r="BO14" s="52">
        <v>-3.1476229999999998</v>
      </c>
      <c r="BP14" s="52">
        <v>-3.1922670000000002</v>
      </c>
      <c r="BQ14" s="52">
        <v>-4.2072940000000001</v>
      </c>
      <c r="BR14" s="52">
        <v>-5.0901480000000001</v>
      </c>
      <c r="BS14" s="52">
        <v>-5.0859310000000004</v>
      </c>
      <c r="BT14" s="52">
        <v>-7.8833440000000001</v>
      </c>
      <c r="BU14" s="52">
        <v>-6.8190670000000004</v>
      </c>
      <c r="BV14" s="52">
        <v>-1.491824</v>
      </c>
      <c r="BW14" s="52">
        <v>-5.46805E-2</v>
      </c>
      <c r="BX14" s="52">
        <v>0.2798291</v>
      </c>
      <c r="BY14" s="52">
        <v>-2.8912680000000002</v>
      </c>
      <c r="BZ14" s="52">
        <v>0.23394209999999999</v>
      </c>
      <c r="CA14" s="52">
        <v>0.83581919999999998</v>
      </c>
      <c r="CB14" s="52">
        <v>1.3677319999999999</v>
      </c>
      <c r="CC14" s="52">
        <v>1.5471010000000001</v>
      </c>
      <c r="CD14" s="52">
        <v>1.1178170000000001</v>
      </c>
      <c r="CE14" s="52">
        <v>0.65001819999999999</v>
      </c>
      <c r="CF14" s="52">
        <v>1.297307</v>
      </c>
      <c r="CG14" s="52">
        <v>0.22524140000000001</v>
      </c>
      <c r="CH14" s="52">
        <v>-0.62438269999999996</v>
      </c>
      <c r="CI14" s="52">
        <v>-0.21434249999999999</v>
      </c>
      <c r="CJ14" s="52">
        <v>1.6197189999999999</v>
      </c>
      <c r="CK14" s="52">
        <v>-0.37013859999999998</v>
      </c>
      <c r="CL14" s="52">
        <v>-1.140107</v>
      </c>
      <c r="CM14" s="52">
        <v>-1.5238160000000001</v>
      </c>
      <c r="CN14" s="52">
        <v>-1.098857</v>
      </c>
      <c r="CO14" s="52">
        <v>-1.9145049999999999</v>
      </c>
      <c r="CP14" s="52">
        <v>-2.5720399999999999</v>
      </c>
      <c r="CQ14" s="52">
        <v>-2.400836</v>
      </c>
      <c r="CR14" s="52">
        <v>-5.2863350000000002</v>
      </c>
      <c r="CS14" s="52">
        <v>-4.3607279999999999</v>
      </c>
      <c r="CT14" s="52">
        <v>-0.26349040000000001</v>
      </c>
      <c r="CU14" s="52">
        <v>0.67947000000000002</v>
      </c>
      <c r="CV14" s="52">
        <v>1.0917460000000001</v>
      </c>
      <c r="CW14" s="52">
        <v>-1.1971210000000001</v>
      </c>
      <c r="CX14" s="52">
        <v>0.98107900000000003</v>
      </c>
      <c r="CY14" s="52">
        <v>1.4540569999999999</v>
      </c>
      <c r="CZ14" s="52">
        <v>1.977978</v>
      </c>
      <c r="DA14" s="52">
        <v>2.1145849000000001</v>
      </c>
      <c r="DB14" s="52">
        <v>1.740218</v>
      </c>
      <c r="DC14" s="52">
        <v>1.2487299999999999</v>
      </c>
      <c r="DD14" s="52">
        <v>1.9165719999999999</v>
      </c>
      <c r="DE14" s="52">
        <v>0.81687549999999998</v>
      </c>
      <c r="DF14" s="52">
        <v>0.27184199999999997</v>
      </c>
      <c r="DG14" s="52">
        <v>0.47191549999999999</v>
      </c>
      <c r="DH14" s="52">
        <v>2.5256319999999999</v>
      </c>
      <c r="DI14" s="52">
        <v>0.93122090000000002</v>
      </c>
      <c r="DJ14" s="52">
        <v>0.35009770000000001</v>
      </c>
      <c r="DK14" s="52">
        <v>9.9992399999999995E-2</v>
      </c>
      <c r="DL14" s="52">
        <v>0.99455369999999998</v>
      </c>
      <c r="DM14" s="52">
        <v>0.3782837</v>
      </c>
      <c r="DN14" s="52">
        <v>-5.3932800000000003E-2</v>
      </c>
      <c r="DO14" s="52">
        <v>0.28425859999999997</v>
      </c>
      <c r="DP14" s="52">
        <v>-2.6893259999999999</v>
      </c>
      <c r="DQ14" s="52">
        <v>-1.9023890000000001</v>
      </c>
      <c r="DR14" s="52">
        <v>0.96484329999999996</v>
      </c>
      <c r="DS14" s="52">
        <v>1.4136200000000001</v>
      </c>
      <c r="DT14" s="52">
        <v>1.903662</v>
      </c>
      <c r="DU14" s="52">
        <v>0.49702659999999999</v>
      </c>
      <c r="DV14" s="52">
        <v>1.728216</v>
      </c>
      <c r="DW14" s="52">
        <v>2.072295</v>
      </c>
      <c r="DX14" s="52">
        <v>2.5882230000000002</v>
      </c>
      <c r="DY14" s="52">
        <v>2.9339409000000001</v>
      </c>
      <c r="DZ14" s="52">
        <v>2.638865</v>
      </c>
      <c r="EA14" s="52">
        <v>2.113175</v>
      </c>
      <c r="EB14" s="52">
        <v>2.8106939999999998</v>
      </c>
      <c r="EC14" s="52">
        <v>1.6711009999999999</v>
      </c>
      <c r="ED14" s="52">
        <v>1.5658479999999999</v>
      </c>
      <c r="EE14" s="52">
        <v>1.462763</v>
      </c>
      <c r="EF14" s="52">
        <v>3.8336269999999999</v>
      </c>
      <c r="EG14" s="52">
        <v>2.8101780000000001</v>
      </c>
      <c r="EH14" s="52">
        <v>2.5017160000000001</v>
      </c>
      <c r="EI14" s="52">
        <v>2.4445130000000002</v>
      </c>
      <c r="EJ14" s="52">
        <v>4.0171060000000001</v>
      </c>
      <c r="EK14" s="52">
        <v>3.6887059999999998</v>
      </c>
      <c r="EL14" s="52">
        <v>3.5818150000000002</v>
      </c>
      <c r="EM14" s="52">
        <v>4.1611089999999997</v>
      </c>
      <c r="EN14" s="52">
        <v>1.0603419999999999</v>
      </c>
      <c r="EO14" s="52">
        <v>1.647062</v>
      </c>
      <c r="EP14" s="52">
        <v>2.738362</v>
      </c>
      <c r="EQ14" s="52">
        <v>2.473617</v>
      </c>
      <c r="ER14" s="52">
        <v>3.0759409999999998</v>
      </c>
      <c r="ES14" s="52">
        <v>2.9431060000000002</v>
      </c>
      <c r="ET14" s="52">
        <v>2.8069630000000001</v>
      </c>
      <c r="EU14" s="52">
        <v>2.9649329999999998</v>
      </c>
      <c r="EV14" s="52">
        <v>3.4693200000000002</v>
      </c>
      <c r="EW14" s="52">
        <v>61.127130000000001</v>
      </c>
      <c r="EX14" s="52">
        <v>60.519889999999997</v>
      </c>
      <c r="EY14" s="52">
        <v>60.061790000000002</v>
      </c>
      <c r="EZ14" s="52">
        <v>59.708100000000002</v>
      </c>
      <c r="FA14" s="52">
        <v>59.349429999999998</v>
      </c>
      <c r="FB14" s="52">
        <v>59.138489999999997</v>
      </c>
      <c r="FC14" s="52">
        <v>59.014919999999996</v>
      </c>
      <c r="FD14" s="52">
        <v>60.203830000000004</v>
      </c>
      <c r="FE14" s="52">
        <v>62.79119</v>
      </c>
      <c r="FF14" s="52">
        <v>65.774150000000006</v>
      </c>
      <c r="FG14" s="52">
        <v>68.972300000000004</v>
      </c>
      <c r="FH14" s="52">
        <v>72.036929999999998</v>
      </c>
      <c r="FI14" s="52">
        <v>74.818889999999996</v>
      </c>
      <c r="FJ14" s="52">
        <v>77.13494</v>
      </c>
      <c r="FK14" s="52">
        <v>78.436790000000002</v>
      </c>
      <c r="FL14" s="52">
        <v>78.816050000000004</v>
      </c>
      <c r="FM14" s="52">
        <v>78.183239999999998</v>
      </c>
      <c r="FN14" s="52">
        <v>76.39631</v>
      </c>
      <c r="FO14" s="52">
        <v>73.675420000000003</v>
      </c>
      <c r="FP14" s="52">
        <v>69.936790000000002</v>
      </c>
      <c r="FQ14" s="52">
        <v>66.497870000000006</v>
      </c>
      <c r="FR14" s="52">
        <v>64.571730000000002</v>
      </c>
      <c r="FS14" s="52">
        <v>63.251420000000003</v>
      </c>
      <c r="FT14" s="52">
        <v>62.34375</v>
      </c>
      <c r="FU14" s="52">
        <v>38</v>
      </c>
      <c r="FV14" s="52">
        <v>1148.4349999999999</v>
      </c>
      <c r="FW14" s="52">
        <v>132.72309999999999</v>
      </c>
      <c r="FX14" s="52">
        <v>1</v>
      </c>
    </row>
    <row r="15" spans="1:180" x14ac:dyDescent="0.3">
      <c r="A15" t="s">
        <v>174</v>
      </c>
      <c r="B15" t="s">
        <v>247</v>
      </c>
      <c r="C15" t="s">
        <v>180</v>
      </c>
      <c r="D15" t="s">
        <v>224</v>
      </c>
      <c r="E15" t="s">
        <v>190</v>
      </c>
      <c r="F15" t="s">
        <v>226</v>
      </c>
      <c r="G15" t="s">
        <v>240</v>
      </c>
      <c r="H15" s="52">
        <v>78</v>
      </c>
      <c r="I15" s="52">
        <v>21.059757000000001</v>
      </c>
      <c r="J15" s="52">
        <v>20.510963</v>
      </c>
      <c r="K15" s="52">
        <v>19.991071999999999</v>
      </c>
      <c r="L15" s="52">
        <v>20.569883000000001</v>
      </c>
      <c r="M15" s="52">
        <v>19.64077</v>
      </c>
      <c r="N15" s="52">
        <v>22.205496</v>
      </c>
      <c r="O15" s="52">
        <v>25.827738</v>
      </c>
      <c r="P15" s="52">
        <v>29.553612000000001</v>
      </c>
      <c r="Q15" s="52">
        <v>30.210318000000001</v>
      </c>
      <c r="R15" s="52">
        <v>30.282935999999999</v>
      </c>
      <c r="S15" s="52">
        <v>28.741658999999999</v>
      </c>
      <c r="T15" s="52">
        <v>29.023423999999999</v>
      </c>
      <c r="U15" s="52">
        <v>29.534417999999999</v>
      </c>
      <c r="V15" s="52">
        <v>30.613189999999999</v>
      </c>
      <c r="W15" s="52">
        <v>32.352867000000003</v>
      </c>
      <c r="X15" s="52">
        <v>31.768784</v>
      </c>
      <c r="Y15" s="52">
        <v>32.644657000000002</v>
      </c>
      <c r="Z15" s="52">
        <v>32.163418</v>
      </c>
      <c r="AA15" s="52">
        <v>33.272357999999997</v>
      </c>
      <c r="AB15" s="52">
        <v>33.982039999999998</v>
      </c>
      <c r="AC15" s="52">
        <v>30.422781000000001</v>
      </c>
      <c r="AD15" s="52">
        <v>26.479234999999999</v>
      </c>
      <c r="AE15" s="52">
        <v>23.980868999999998</v>
      </c>
      <c r="AF15" s="52">
        <v>23.137664999999998</v>
      </c>
      <c r="AG15" s="52">
        <v>-0.61717069000000002</v>
      </c>
      <c r="AH15" s="52">
        <v>-0.85406510000000002</v>
      </c>
      <c r="AI15" s="52">
        <v>-1.3596109999999999</v>
      </c>
      <c r="AJ15" s="52">
        <v>-0.45888410000000002</v>
      </c>
      <c r="AK15" s="52">
        <v>-1.784616</v>
      </c>
      <c r="AL15" s="52">
        <v>-2.255579</v>
      </c>
      <c r="AM15" s="52">
        <v>-1.861356</v>
      </c>
      <c r="AN15" s="52">
        <v>-1.77996</v>
      </c>
      <c r="AO15" s="52">
        <v>-4.9643309999999996</v>
      </c>
      <c r="AP15" s="52">
        <v>-4.9044840000000001</v>
      </c>
      <c r="AQ15" s="52">
        <v>-7.338133</v>
      </c>
      <c r="AR15" s="52">
        <v>-9.2146620000000006</v>
      </c>
      <c r="AS15" s="52">
        <v>-10.122199999999999</v>
      </c>
      <c r="AT15" s="52">
        <v>-11.068479999999999</v>
      </c>
      <c r="AU15" s="52">
        <v>-10.80626</v>
      </c>
      <c r="AV15" s="52">
        <v>-9.426698</v>
      </c>
      <c r="AW15" s="52">
        <v>-6.3117919999999996</v>
      </c>
      <c r="AX15" s="52">
        <v>-0.58429419999999999</v>
      </c>
      <c r="AY15" s="52">
        <v>-0.76269480000000001</v>
      </c>
      <c r="AZ15" s="52">
        <v>0.43397469999999999</v>
      </c>
      <c r="BA15" s="52">
        <v>-0.94255909999999998</v>
      </c>
      <c r="BB15" s="52">
        <v>-0.55184330000000004</v>
      </c>
      <c r="BC15" s="52">
        <v>-0.21148639999999999</v>
      </c>
      <c r="BD15" s="52">
        <v>0.77992220000000001</v>
      </c>
      <c r="BE15" s="52">
        <v>8.4112099999999995E-2</v>
      </c>
      <c r="BF15" s="52">
        <v>-7.2026900000000005E-2</v>
      </c>
      <c r="BG15" s="52">
        <v>-0.53545620000000005</v>
      </c>
      <c r="BH15" s="52">
        <v>0.35875639999999998</v>
      </c>
      <c r="BI15" s="52">
        <v>-1.026295</v>
      </c>
      <c r="BJ15" s="52">
        <v>-1.0141309999999999</v>
      </c>
      <c r="BK15" s="52">
        <v>-0.75830540000000002</v>
      </c>
      <c r="BL15" s="52">
        <v>-0.40663719999999998</v>
      </c>
      <c r="BM15" s="52">
        <v>-2.829399</v>
      </c>
      <c r="BN15" s="52">
        <v>-2.4505300000000001</v>
      </c>
      <c r="BO15" s="52">
        <v>-4.6439110000000001</v>
      </c>
      <c r="BP15" s="52">
        <v>-5.8464830000000001</v>
      </c>
      <c r="BQ15" s="52">
        <v>-6.3951479999999998</v>
      </c>
      <c r="BR15" s="52">
        <v>-7.0870740000000003</v>
      </c>
      <c r="BS15" s="52">
        <v>-6.7829969999999999</v>
      </c>
      <c r="BT15" s="52">
        <v>-6.0928659999999999</v>
      </c>
      <c r="BU15" s="52">
        <v>-3.4611040000000002</v>
      </c>
      <c r="BV15" s="52">
        <v>0.6070411</v>
      </c>
      <c r="BW15" s="52">
        <v>0.16247639999999999</v>
      </c>
      <c r="BX15" s="52">
        <v>1.3467480000000001</v>
      </c>
      <c r="BY15" s="52">
        <v>4.4756999999999998E-2</v>
      </c>
      <c r="BZ15" s="52">
        <v>0.34597919999999999</v>
      </c>
      <c r="CA15" s="52">
        <v>0.52031309999999997</v>
      </c>
      <c r="CB15" s="52">
        <v>1.5170490000000001</v>
      </c>
      <c r="CC15" s="52">
        <v>0.56981837999999996</v>
      </c>
      <c r="CD15" s="52">
        <v>0.46961029999999998</v>
      </c>
      <c r="CE15" s="52">
        <v>3.5351199999999999E-2</v>
      </c>
      <c r="CF15" s="52">
        <v>0.92505170000000003</v>
      </c>
      <c r="CG15" s="52">
        <v>-0.50108459999999999</v>
      </c>
      <c r="CH15" s="52">
        <v>-0.15430749999999999</v>
      </c>
      <c r="CI15" s="52">
        <v>5.6641E-3</v>
      </c>
      <c r="CJ15" s="52">
        <v>0.54452199999999995</v>
      </c>
      <c r="CK15" s="52">
        <v>-1.350751</v>
      </c>
      <c r="CL15" s="52">
        <v>-0.75092780000000003</v>
      </c>
      <c r="CM15" s="52">
        <v>-2.7779020000000001</v>
      </c>
      <c r="CN15" s="52">
        <v>-3.5136919999999998</v>
      </c>
      <c r="CO15" s="52">
        <v>-3.813806</v>
      </c>
      <c r="CP15" s="52">
        <v>-4.3295659999999998</v>
      </c>
      <c r="CQ15" s="52">
        <v>-3.996496</v>
      </c>
      <c r="CR15" s="52">
        <v>-3.783865</v>
      </c>
      <c r="CS15" s="52">
        <v>-1.486726</v>
      </c>
      <c r="CT15" s="52">
        <v>1.432156</v>
      </c>
      <c r="CU15" s="52">
        <v>0.80324720000000005</v>
      </c>
      <c r="CV15" s="52">
        <v>1.9789330000000001</v>
      </c>
      <c r="CW15" s="52">
        <v>0.72856909999999997</v>
      </c>
      <c r="CX15" s="52">
        <v>0.96780829999999995</v>
      </c>
      <c r="CY15" s="52">
        <v>1.027155</v>
      </c>
      <c r="CZ15" s="52">
        <v>2.0275810000000001</v>
      </c>
      <c r="DA15" s="52">
        <v>1.0555249</v>
      </c>
      <c r="DB15" s="52">
        <v>1.0112479999999999</v>
      </c>
      <c r="DC15" s="52">
        <v>0.60615859999999999</v>
      </c>
      <c r="DD15" s="52">
        <v>1.491347</v>
      </c>
      <c r="DE15" s="52">
        <v>2.4126000000000002E-2</v>
      </c>
      <c r="DF15" s="52">
        <v>0.70551569999999997</v>
      </c>
      <c r="DG15" s="52">
        <v>0.76963369999999998</v>
      </c>
      <c r="DH15" s="52">
        <v>1.495681</v>
      </c>
      <c r="DI15" s="52">
        <v>0.12789710000000001</v>
      </c>
      <c r="DJ15" s="52">
        <v>0.94867380000000001</v>
      </c>
      <c r="DK15" s="52">
        <v>-0.91189189999999998</v>
      </c>
      <c r="DL15" s="52">
        <v>-1.1809019999999999</v>
      </c>
      <c r="DM15" s="52">
        <v>-1.232464</v>
      </c>
      <c r="DN15" s="52">
        <v>-1.572058</v>
      </c>
      <c r="DO15" s="52">
        <v>-1.2099949999999999</v>
      </c>
      <c r="DP15" s="52">
        <v>-1.474863</v>
      </c>
      <c r="DQ15" s="52">
        <v>0.48765190000000003</v>
      </c>
      <c r="DR15" s="52">
        <v>2.2572709999999998</v>
      </c>
      <c r="DS15" s="52">
        <v>1.444018</v>
      </c>
      <c r="DT15" s="52">
        <v>2.6111170000000001</v>
      </c>
      <c r="DU15" s="52">
        <v>1.4123810000000001</v>
      </c>
      <c r="DV15" s="52">
        <v>1.589637</v>
      </c>
      <c r="DW15" s="52">
        <v>1.5339970000000001</v>
      </c>
      <c r="DX15" s="52">
        <v>2.5381140000000002</v>
      </c>
      <c r="DY15" s="52">
        <v>1.7568079999999999</v>
      </c>
      <c r="DZ15" s="52">
        <v>1.7932859999999999</v>
      </c>
      <c r="EA15" s="52">
        <v>1.4303140000000001</v>
      </c>
      <c r="EB15" s="52">
        <v>2.3089879999999998</v>
      </c>
      <c r="EC15" s="52">
        <v>0.78244659999999999</v>
      </c>
      <c r="ED15" s="52">
        <v>1.9469639999999999</v>
      </c>
      <c r="EE15" s="52">
        <v>1.872684</v>
      </c>
      <c r="EF15" s="52">
        <v>2.8690039999999999</v>
      </c>
      <c r="EG15" s="52">
        <v>2.2628300000000001</v>
      </c>
      <c r="EH15" s="52">
        <v>3.4026290000000001</v>
      </c>
      <c r="EI15" s="52">
        <v>1.78233</v>
      </c>
      <c r="EJ15" s="52">
        <v>2.1872769999999999</v>
      </c>
      <c r="EK15" s="52">
        <v>2.4945840000000001</v>
      </c>
      <c r="EL15" s="52">
        <v>2.4093460000000002</v>
      </c>
      <c r="EM15" s="52">
        <v>2.8132700000000002</v>
      </c>
      <c r="EN15" s="52">
        <v>1.8589690000000001</v>
      </c>
      <c r="EO15" s="52">
        <v>3.3383400000000001</v>
      </c>
      <c r="EP15" s="52">
        <v>3.4486059999999998</v>
      </c>
      <c r="EQ15" s="52">
        <v>2.369189</v>
      </c>
      <c r="ER15" s="52">
        <v>3.5238909999999999</v>
      </c>
      <c r="ES15" s="52">
        <v>2.3996970000000002</v>
      </c>
      <c r="ET15" s="52">
        <v>2.48746</v>
      </c>
      <c r="EU15" s="52">
        <v>2.2657970000000001</v>
      </c>
      <c r="EV15" s="52">
        <v>3.2752409999999998</v>
      </c>
      <c r="EW15" s="52">
        <v>60.489579999999997</v>
      </c>
      <c r="EX15" s="52">
        <v>59.731400000000001</v>
      </c>
      <c r="EY15" s="52">
        <v>59.017110000000002</v>
      </c>
      <c r="EZ15" s="52">
        <v>58.375</v>
      </c>
      <c r="FA15" s="52">
        <v>57.930810000000001</v>
      </c>
      <c r="FB15" s="52">
        <v>57.512650000000001</v>
      </c>
      <c r="FC15" s="52">
        <v>57.203130000000002</v>
      </c>
      <c r="FD15" s="52">
        <v>58.197920000000003</v>
      </c>
      <c r="FE15" s="52">
        <v>61.770090000000003</v>
      </c>
      <c r="FF15" s="52">
        <v>65.701639999999998</v>
      </c>
      <c r="FG15" s="52">
        <v>69.368300000000005</v>
      </c>
      <c r="FH15" s="52">
        <v>72.662949999999995</v>
      </c>
      <c r="FI15" s="52">
        <v>75.389880000000005</v>
      </c>
      <c r="FJ15" s="52">
        <v>77.350449999999995</v>
      </c>
      <c r="FK15" s="52">
        <v>78.567710000000005</v>
      </c>
      <c r="FL15" s="52">
        <v>78.901790000000005</v>
      </c>
      <c r="FM15" s="52">
        <v>78.110860000000002</v>
      </c>
      <c r="FN15" s="52">
        <v>75.955359999999999</v>
      </c>
      <c r="FO15" s="52">
        <v>72.207589999999996</v>
      </c>
      <c r="FP15" s="52">
        <v>67.832589999999996</v>
      </c>
      <c r="FQ15" s="52">
        <v>65.011899999999997</v>
      </c>
      <c r="FR15" s="52">
        <v>63.28199</v>
      </c>
      <c r="FS15" s="52">
        <v>61.941220000000001</v>
      </c>
      <c r="FT15" s="52">
        <v>60.96875</v>
      </c>
      <c r="FU15" s="52">
        <v>38</v>
      </c>
      <c r="FV15" s="52">
        <v>1168.588</v>
      </c>
      <c r="FW15" s="52">
        <v>124.5813</v>
      </c>
      <c r="FX15" s="52">
        <v>1</v>
      </c>
    </row>
    <row r="16" spans="1:180" x14ac:dyDescent="0.3">
      <c r="A16" t="s">
        <v>174</v>
      </c>
      <c r="B16" t="s">
        <v>247</v>
      </c>
      <c r="C16" t="s">
        <v>180</v>
      </c>
      <c r="D16" t="s">
        <v>244</v>
      </c>
      <c r="E16" t="s">
        <v>190</v>
      </c>
      <c r="F16" t="s">
        <v>226</v>
      </c>
      <c r="G16" t="s">
        <v>240</v>
      </c>
      <c r="H16" s="52">
        <v>78</v>
      </c>
      <c r="I16" s="52">
        <v>21.433577</v>
      </c>
      <c r="J16" s="52">
        <v>21.18881</v>
      </c>
      <c r="K16" s="52">
        <v>20.541136000000002</v>
      </c>
      <c r="L16" s="52">
        <v>20.697599</v>
      </c>
      <c r="M16" s="52">
        <v>19.758292999999998</v>
      </c>
      <c r="N16" s="52">
        <v>20.335367000000002</v>
      </c>
      <c r="O16" s="52">
        <v>21.114049999999999</v>
      </c>
      <c r="P16" s="52">
        <v>21.386305</v>
      </c>
      <c r="Q16" s="52">
        <v>21.061040999999999</v>
      </c>
      <c r="R16" s="52">
        <v>20.848085000000001</v>
      </c>
      <c r="S16" s="52">
        <v>19.748221999999998</v>
      </c>
      <c r="T16" s="52">
        <v>19.522041000000002</v>
      </c>
      <c r="U16" s="52">
        <v>19.237822000000001</v>
      </c>
      <c r="V16" s="52">
        <v>19.879147</v>
      </c>
      <c r="W16" s="52">
        <v>20.696814</v>
      </c>
      <c r="X16" s="52">
        <v>21.653739999999999</v>
      </c>
      <c r="Y16" s="52">
        <v>24.320575999999999</v>
      </c>
      <c r="Z16" s="52">
        <v>26.234079000000001</v>
      </c>
      <c r="AA16" s="52">
        <v>29.204884</v>
      </c>
      <c r="AB16" s="52">
        <v>30.620863</v>
      </c>
      <c r="AC16" s="52">
        <v>28.200529</v>
      </c>
      <c r="AD16" s="52">
        <v>24.588953</v>
      </c>
      <c r="AE16" s="52">
        <v>22.424171000000001</v>
      </c>
      <c r="AF16" s="52">
        <v>22.300350000000002</v>
      </c>
      <c r="AG16" s="52">
        <v>-0.54620086999999995</v>
      </c>
      <c r="AH16" s="52">
        <v>-0.25631359999999997</v>
      </c>
      <c r="AI16" s="52">
        <v>-0.81253549999999997</v>
      </c>
      <c r="AJ16" s="52">
        <v>-0.24705460000000001</v>
      </c>
      <c r="AK16" s="52">
        <v>-1.4376089999999999</v>
      </c>
      <c r="AL16" s="52">
        <v>-1.0102930000000001</v>
      </c>
      <c r="AM16" s="52">
        <v>-0.95101550000000001</v>
      </c>
      <c r="AN16" s="52">
        <v>-0.76957200000000003</v>
      </c>
      <c r="AO16" s="52">
        <v>-1.2563740000000001</v>
      </c>
      <c r="AP16" s="52">
        <v>-0.3853144</v>
      </c>
      <c r="AQ16" s="52">
        <v>-0.8405996</v>
      </c>
      <c r="AR16" s="52">
        <v>-0.71746120000000002</v>
      </c>
      <c r="AS16" s="52">
        <v>-1.3828400000000001</v>
      </c>
      <c r="AT16" s="52">
        <v>-1.6386099999999999</v>
      </c>
      <c r="AU16" s="52">
        <v>-2.1250960000000001</v>
      </c>
      <c r="AV16" s="52">
        <v>-2.2797010000000002</v>
      </c>
      <c r="AW16" s="52">
        <v>-1.2591429999999999</v>
      </c>
      <c r="AX16" s="52">
        <v>-1.7612950000000001</v>
      </c>
      <c r="AY16" s="52">
        <v>-1.38629</v>
      </c>
      <c r="AZ16" s="52">
        <v>-1.480864</v>
      </c>
      <c r="BA16" s="52">
        <v>-2.3265709999999999</v>
      </c>
      <c r="BB16" s="52">
        <v>-3.0306009999999999</v>
      </c>
      <c r="BC16" s="52">
        <v>-2.2036570000000002</v>
      </c>
      <c r="BD16" s="52">
        <v>-0.46911750000000002</v>
      </c>
      <c r="BE16" s="52">
        <v>0.35668471000000002</v>
      </c>
      <c r="BF16" s="52">
        <v>0.59508530000000004</v>
      </c>
      <c r="BG16" s="52">
        <v>3.8624199999999997E-2</v>
      </c>
      <c r="BH16" s="52">
        <v>0.60958250000000003</v>
      </c>
      <c r="BI16" s="52">
        <v>-0.64015359999999999</v>
      </c>
      <c r="BJ16" s="52">
        <v>-0.26256479999999999</v>
      </c>
      <c r="BK16" s="52">
        <v>-0.13282659999999999</v>
      </c>
      <c r="BL16" s="52">
        <v>0.17106450000000001</v>
      </c>
      <c r="BM16" s="52">
        <v>-0.24591959999999999</v>
      </c>
      <c r="BN16" s="52">
        <v>0.78411739999999996</v>
      </c>
      <c r="BO16" s="52">
        <v>0.4516809</v>
      </c>
      <c r="BP16" s="52">
        <v>0.93022450000000001</v>
      </c>
      <c r="BQ16" s="52">
        <v>0.39265270000000002</v>
      </c>
      <c r="BR16" s="52">
        <v>0.26177869999999998</v>
      </c>
      <c r="BS16" s="52">
        <v>-0.1236281</v>
      </c>
      <c r="BT16" s="52">
        <v>-0.38446089999999999</v>
      </c>
      <c r="BU16" s="52">
        <v>0.51488820000000002</v>
      </c>
      <c r="BV16" s="52">
        <v>-6.3416100000000003E-2</v>
      </c>
      <c r="BW16" s="52">
        <v>3.6443299999999998E-2</v>
      </c>
      <c r="BX16" s="52">
        <v>-0.22209889999999999</v>
      </c>
      <c r="BY16" s="52">
        <v>-1.176267</v>
      </c>
      <c r="BZ16" s="52">
        <v>-1.750149</v>
      </c>
      <c r="CA16" s="52">
        <v>-1.1364810000000001</v>
      </c>
      <c r="CB16" s="52">
        <v>0.51929650000000005</v>
      </c>
      <c r="CC16" s="52">
        <v>0.98202062000000001</v>
      </c>
      <c r="CD16" s="52">
        <v>1.1847620000000001</v>
      </c>
      <c r="CE16" s="52">
        <v>0.62813490000000005</v>
      </c>
      <c r="CF16" s="52">
        <v>1.202887</v>
      </c>
      <c r="CG16" s="52">
        <v>-8.7838399999999997E-2</v>
      </c>
      <c r="CH16" s="52">
        <v>0.25530960000000003</v>
      </c>
      <c r="CI16" s="52">
        <v>0.43384850000000003</v>
      </c>
      <c r="CJ16" s="52">
        <v>0.82254649999999996</v>
      </c>
      <c r="CK16" s="52">
        <v>0.4539183</v>
      </c>
      <c r="CL16" s="52">
        <v>1.5940620000000001</v>
      </c>
      <c r="CM16" s="52">
        <v>1.3467100000000001</v>
      </c>
      <c r="CN16" s="52">
        <v>2.0714070000000002</v>
      </c>
      <c r="CO16" s="52">
        <v>1.6223529999999999</v>
      </c>
      <c r="CP16" s="52">
        <v>1.577982</v>
      </c>
      <c r="CQ16" s="52">
        <v>1.262583</v>
      </c>
      <c r="CR16" s="52">
        <v>0.92817680000000002</v>
      </c>
      <c r="CS16" s="52">
        <v>1.743576</v>
      </c>
      <c r="CT16" s="52">
        <v>1.11253</v>
      </c>
      <c r="CU16" s="52">
        <v>1.0218240000000001</v>
      </c>
      <c r="CV16" s="52">
        <v>0.64971800000000002</v>
      </c>
      <c r="CW16" s="52">
        <v>-0.3795693</v>
      </c>
      <c r="CX16" s="52">
        <v>-0.8633111</v>
      </c>
      <c r="CY16" s="52">
        <v>-0.39735749999999997</v>
      </c>
      <c r="CZ16" s="52">
        <v>1.2038690000000001</v>
      </c>
      <c r="DA16" s="52">
        <v>1.607356</v>
      </c>
      <c r="DB16" s="52">
        <v>1.774438</v>
      </c>
      <c r="DC16" s="52">
        <v>1.217646</v>
      </c>
      <c r="DD16" s="52">
        <v>1.7961910000000001</v>
      </c>
      <c r="DE16" s="52">
        <v>0.46447680000000002</v>
      </c>
      <c r="DF16" s="52">
        <v>0.77318390000000004</v>
      </c>
      <c r="DG16" s="52">
        <v>1.000524</v>
      </c>
      <c r="DH16" s="52">
        <v>1.4740279999999999</v>
      </c>
      <c r="DI16" s="52">
        <v>1.153756</v>
      </c>
      <c r="DJ16" s="52">
        <v>2.404007</v>
      </c>
      <c r="DK16" s="52">
        <v>2.2417400000000001</v>
      </c>
      <c r="DL16" s="52">
        <v>3.2125889999999999</v>
      </c>
      <c r="DM16" s="52">
        <v>2.8520539999999999</v>
      </c>
      <c r="DN16" s="52">
        <v>2.8941849999999998</v>
      </c>
      <c r="DO16" s="52">
        <v>2.648793</v>
      </c>
      <c r="DP16" s="52">
        <v>2.240815</v>
      </c>
      <c r="DQ16" s="52">
        <v>2.9722650000000002</v>
      </c>
      <c r="DR16" s="52">
        <v>2.2884760000000002</v>
      </c>
      <c r="DS16" s="52">
        <v>2.0072049999999999</v>
      </c>
      <c r="DT16" s="52">
        <v>1.5215350000000001</v>
      </c>
      <c r="DU16" s="52">
        <v>0.4171282</v>
      </c>
      <c r="DV16" s="52">
        <v>2.3526499999999999E-2</v>
      </c>
      <c r="DW16" s="52">
        <v>0.3417656</v>
      </c>
      <c r="DX16" s="52">
        <v>1.888442</v>
      </c>
      <c r="DY16" s="52">
        <v>2.5102419999999999</v>
      </c>
      <c r="DZ16" s="52">
        <v>2.6258370000000002</v>
      </c>
      <c r="EA16" s="52">
        <v>2.0688049999999998</v>
      </c>
      <c r="EB16" s="52">
        <v>2.652828</v>
      </c>
      <c r="EC16" s="52">
        <v>1.2619320000000001</v>
      </c>
      <c r="ED16" s="52">
        <v>1.520912</v>
      </c>
      <c r="EE16" s="52">
        <v>1.818713</v>
      </c>
      <c r="EF16" s="52">
        <v>2.4146649999999998</v>
      </c>
      <c r="EG16" s="52">
        <v>2.1642109999999999</v>
      </c>
      <c r="EH16" s="52">
        <v>3.573439</v>
      </c>
      <c r="EI16" s="52">
        <v>3.5340199999999999</v>
      </c>
      <c r="EJ16" s="52">
        <v>4.8602740000000004</v>
      </c>
      <c r="EK16" s="52">
        <v>4.6275459999999997</v>
      </c>
      <c r="EL16" s="52">
        <v>4.7945739999999999</v>
      </c>
      <c r="EM16" s="52">
        <v>4.6502610000000004</v>
      </c>
      <c r="EN16" s="52">
        <v>4.1360549999999998</v>
      </c>
      <c r="EO16" s="52">
        <v>4.7462949999999999</v>
      </c>
      <c r="EP16" s="52">
        <v>3.9863550000000001</v>
      </c>
      <c r="EQ16" s="52">
        <v>3.4299379999999999</v>
      </c>
      <c r="ER16" s="52">
        <v>2.7803</v>
      </c>
      <c r="ES16" s="52">
        <v>1.5674330000000001</v>
      </c>
      <c r="ET16" s="52">
        <v>1.303979</v>
      </c>
      <c r="EU16" s="52">
        <v>1.4089419999999999</v>
      </c>
      <c r="EV16" s="52">
        <v>2.8768560000000001</v>
      </c>
      <c r="EW16" s="52">
        <v>59.822920000000003</v>
      </c>
      <c r="EX16" s="52">
        <v>59.223959999999998</v>
      </c>
      <c r="EY16" s="52">
        <v>58.536459999999998</v>
      </c>
      <c r="EZ16" s="52">
        <v>57.958329999999997</v>
      </c>
      <c r="FA16" s="52">
        <v>57.53819</v>
      </c>
      <c r="FB16" s="52">
        <v>57.08681</v>
      </c>
      <c r="FC16" s="52">
        <v>56.666670000000003</v>
      </c>
      <c r="FD16" s="52">
        <v>57.769100000000002</v>
      </c>
      <c r="FE16" s="52">
        <v>61.28125</v>
      </c>
      <c r="FF16" s="52">
        <v>65.282989999999998</v>
      </c>
      <c r="FG16" s="52">
        <v>68.935760000000002</v>
      </c>
      <c r="FH16" s="52">
        <v>72.407989999999998</v>
      </c>
      <c r="FI16" s="52">
        <v>75.309030000000007</v>
      </c>
      <c r="FJ16" s="52">
        <v>77.800349999999995</v>
      </c>
      <c r="FK16" s="52">
        <v>79.237849999999995</v>
      </c>
      <c r="FL16" s="52">
        <v>79.472219999999993</v>
      </c>
      <c r="FM16" s="52">
        <v>78.664929999999998</v>
      </c>
      <c r="FN16" s="52">
        <v>76.677090000000007</v>
      </c>
      <c r="FO16" s="52">
        <v>72.973960000000005</v>
      </c>
      <c r="FP16" s="52">
        <v>68.46181</v>
      </c>
      <c r="FQ16" s="52">
        <v>65.486109999999996</v>
      </c>
      <c r="FR16" s="52">
        <v>63.78819</v>
      </c>
      <c r="FS16" s="52">
        <v>62.572920000000003</v>
      </c>
      <c r="FT16" s="52">
        <v>61.611109999999996</v>
      </c>
      <c r="FU16" s="52">
        <v>38</v>
      </c>
      <c r="FV16" s="52">
        <v>1168.588</v>
      </c>
      <c r="FW16" s="52">
        <v>124.5813</v>
      </c>
      <c r="FX16" s="52">
        <v>1</v>
      </c>
    </row>
    <row r="17" spans="1:180" x14ac:dyDescent="0.3">
      <c r="A17" t="s">
        <v>174</v>
      </c>
      <c r="B17" t="s">
        <v>247</v>
      </c>
      <c r="C17" t="s">
        <v>180</v>
      </c>
      <c r="D17" t="s">
        <v>244</v>
      </c>
      <c r="E17" t="s">
        <v>189</v>
      </c>
      <c r="F17" t="s">
        <v>226</v>
      </c>
      <c r="G17" t="s">
        <v>240</v>
      </c>
      <c r="H17" s="52">
        <v>78</v>
      </c>
      <c r="I17" s="52">
        <v>22.065466000000001</v>
      </c>
      <c r="J17" s="52">
        <v>21.556661999999999</v>
      </c>
      <c r="K17" s="52">
        <v>20.76474</v>
      </c>
      <c r="L17" s="52">
        <v>20.972490000000001</v>
      </c>
      <c r="M17" s="52">
        <v>20.306184999999999</v>
      </c>
      <c r="N17" s="52">
        <v>20.255915000000002</v>
      </c>
      <c r="O17" s="52">
        <v>18.326618</v>
      </c>
      <c r="P17" s="52">
        <v>19.295926999999999</v>
      </c>
      <c r="Q17" s="52">
        <v>20.605087000000001</v>
      </c>
      <c r="R17" s="52">
        <v>20.341360000000002</v>
      </c>
      <c r="S17" s="52">
        <v>18.923344</v>
      </c>
      <c r="T17" s="52">
        <v>18.521243999999999</v>
      </c>
      <c r="U17" s="52">
        <v>18.601693999999998</v>
      </c>
      <c r="V17" s="52">
        <v>19.635660000000001</v>
      </c>
      <c r="W17" s="52">
        <v>19.901593999999999</v>
      </c>
      <c r="X17" s="52">
        <v>21.586174</v>
      </c>
      <c r="Y17" s="52">
        <v>23.069433</v>
      </c>
      <c r="Z17" s="52">
        <v>23.665489000000001</v>
      </c>
      <c r="AA17" s="52">
        <v>27.682459000000001</v>
      </c>
      <c r="AB17" s="52">
        <v>29.069991999999999</v>
      </c>
      <c r="AC17" s="52">
        <v>25.592866999999998</v>
      </c>
      <c r="AD17" s="52">
        <v>24.142938999999998</v>
      </c>
      <c r="AE17" s="52">
        <v>22.891584000000002</v>
      </c>
      <c r="AF17" s="52">
        <v>22.05031</v>
      </c>
      <c r="AG17" s="52">
        <v>-0.50048046999999996</v>
      </c>
      <c r="AH17" s="52">
        <v>-0.43468499999999999</v>
      </c>
      <c r="AI17" s="52">
        <v>-1.1156710000000001</v>
      </c>
      <c r="AJ17" s="52">
        <v>-0.5195398</v>
      </c>
      <c r="AK17" s="52">
        <v>-1.0236190000000001</v>
      </c>
      <c r="AL17" s="52">
        <v>-1.393643</v>
      </c>
      <c r="AM17" s="52">
        <v>-4.5265630000000003</v>
      </c>
      <c r="AN17" s="52">
        <v>-4.1070549999999999</v>
      </c>
      <c r="AO17" s="52">
        <v>-3.0920209999999999</v>
      </c>
      <c r="AP17" s="52">
        <v>-3.0363570000000002</v>
      </c>
      <c r="AQ17" s="52">
        <v>-3.8333200000000001</v>
      </c>
      <c r="AR17" s="52">
        <v>-3.8669159999999998</v>
      </c>
      <c r="AS17" s="52">
        <v>-3.5892870000000001</v>
      </c>
      <c r="AT17" s="52">
        <v>-3.0515289999999999</v>
      </c>
      <c r="AU17" s="52">
        <v>-3.8672559999999998</v>
      </c>
      <c r="AV17" s="52">
        <v>-3.2014429999999998</v>
      </c>
      <c r="AW17" s="52">
        <v>-2.9612059999999998</v>
      </c>
      <c r="AX17" s="52">
        <v>-3.9603199999999998</v>
      </c>
      <c r="AY17" s="52">
        <v>-1.5047539999999999</v>
      </c>
      <c r="AZ17" s="52">
        <v>-1.5092620000000001</v>
      </c>
      <c r="BA17" s="52">
        <v>-6.6154169999999999</v>
      </c>
      <c r="BB17" s="52">
        <v>-1.873143</v>
      </c>
      <c r="BC17" s="52">
        <v>-1.0221979999999999</v>
      </c>
      <c r="BD17" s="52">
        <v>-0.50988350000000005</v>
      </c>
      <c r="BE17" s="52">
        <v>0.36061128999999997</v>
      </c>
      <c r="BF17" s="52">
        <v>0.41427829999999999</v>
      </c>
      <c r="BG17" s="52">
        <v>-0.26464409999999999</v>
      </c>
      <c r="BH17" s="52">
        <v>0.38296079999999999</v>
      </c>
      <c r="BI17" s="52">
        <v>-0.19730929999999999</v>
      </c>
      <c r="BJ17" s="52">
        <v>-0.61087910000000001</v>
      </c>
      <c r="BK17" s="52">
        <v>-2.9927329999999999</v>
      </c>
      <c r="BL17" s="52">
        <v>-2.6359590000000002</v>
      </c>
      <c r="BM17" s="52">
        <v>-1.537849</v>
      </c>
      <c r="BN17" s="52">
        <v>-1.327283</v>
      </c>
      <c r="BO17" s="52">
        <v>-1.957395</v>
      </c>
      <c r="BP17" s="52">
        <v>-1.6649080000000001</v>
      </c>
      <c r="BQ17" s="52">
        <v>-1.3424590000000001</v>
      </c>
      <c r="BR17" s="52">
        <v>-0.60698129999999995</v>
      </c>
      <c r="BS17" s="52">
        <v>-1.4171</v>
      </c>
      <c r="BT17" s="52">
        <v>-0.80070620000000003</v>
      </c>
      <c r="BU17" s="52">
        <v>-0.75710619999999995</v>
      </c>
      <c r="BV17" s="52">
        <v>-2.1211470000000001</v>
      </c>
      <c r="BW17" s="52">
        <v>-0.28983930000000002</v>
      </c>
      <c r="BX17" s="52">
        <v>-0.3736275</v>
      </c>
      <c r="BY17" s="52">
        <v>-4.1308009999999999</v>
      </c>
      <c r="BZ17" s="52">
        <v>-0.86281350000000001</v>
      </c>
      <c r="CA17" s="52">
        <v>-0.14945919999999999</v>
      </c>
      <c r="CB17" s="52">
        <v>0.33367910000000001</v>
      </c>
      <c r="CC17" s="52">
        <v>0.95700090999999998</v>
      </c>
      <c r="CD17" s="52">
        <v>1.0022679999999999</v>
      </c>
      <c r="CE17" s="52">
        <v>0.32477479999999997</v>
      </c>
      <c r="CF17" s="52">
        <v>1.00803</v>
      </c>
      <c r="CG17" s="52">
        <v>0.3749902</v>
      </c>
      <c r="CH17" s="52">
        <v>-6.8738800000000003E-2</v>
      </c>
      <c r="CI17" s="52">
        <v>-1.930407</v>
      </c>
      <c r="CJ17" s="52">
        <v>-1.6170819999999999</v>
      </c>
      <c r="CK17" s="52">
        <v>-0.46143519999999999</v>
      </c>
      <c r="CL17" s="52">
        <v>-0.14358370000000001</v>
      </c>
      <c r="CM17" s="52">
        <v>-0.65813440000000001</v>
      </c>
      <c r="CN17" s="52">
        <v>-0.13980429999999999</v>
      </c>
      <c r="CO17" s="52">
        <v>0.21368780000000001</v>
      </c>
      <c r="CP17" s="52">
        <v>1.0861050000000001</v>
      </c>
      <c r="CQ17" s="52">
        <v>0.2798716</v>
      </c>
      <c r="CR17" s="52">
        <v>0.86203660000000004</v>
      </c>
      <c r="CS17" s="52">
        <v>0.76944670000000004</v>
      </c>
      <c r="CT17" s="52">
        <v>-0.84734140000000002</v>
      </c>
      <c r="CU17" s="52">
        <v>0.55160699999999996</v>
      </c>
      <c r="CV17" s="52">
        <v>0.41290929999999998</v>
      </c>
      <c r="CW17" s="52">
        <v>-2.409964</v>
      </c>
      <c r="CX17" s="52">
        <v>-0.1630626</v>
      </c>
      <c r="CY17" s="52">
        <v>0.45499719999999999</v>
      </c>
      <c r="CZ17" s="52">
        <v>0.91792790000000002</v>
      </c>
      <c r="DA17" s="52">
        <v>1.553391</v>
      </c>
      <c r="DB17" s="52">
        <v>1.590257</v>
      </c>
      <c r="DC17" s="52">
        <v>0.91419360000000005</v>
      </c>
      <c r="DD17" s="52">
        <v>1.6330990000000001</v>
      </c>
      <c r="DE17" s="52">
        <v>0.94728970000000001</v>
      </c>
      <c r="DF17" s="52">
        <v>0.47340149999999998</v>
      </c>
      <c r="DG17" s="52">
        <v>-0.86808129999999994</v>
      </c>
      <c r="DH17" s="52">
        <v>-0.59820589999999996</v>
      </c>
      <c r="DI17" s="52">
        <v>0.61497900000000005</v>
      </c>
      <c r="DJ17" s="52">
        <v>1.040116</v>
      </c>
      <c r="DK17" s="52">
        <v>0.64112599999999997</v>
      </c>
      <c r="DL17" s="52">
        <v>1.3853</v>
      </c>
      <c r="DM17" s="52">
        <v>1.7698339999999999</v>
      </c>
      <c r="DN17" s="52">
        <v>2.7791920000000001</v>
      </c>
      <c r="DO17" s="52">
        <v>1.9768429999999999</v>
      </c>
      <c r="DP17" s="52">
        <v>2.5247799999999998</v>
      </c>
      <c r="DQ17" s="52">
        <v>2.2959999999999998</v>
      </c>
      <c r="DR17" s="52">
        <v>0.42646430000000002</v>
      </c>
      <c r="DS17" s="52">
        <v>1.3930530000000001</v>
      </c>
      <c r="DT17" s="52">
        <v>1.199446</v>
      </c>
      <c r="DU17" s="52">
        <v>-0.68912640000000003</v>
      </c>
      <c r="DV17" s="52">
        <v>0.53668839999999995</v>
      </c>
      <c r="DW17" s="52">
        <v>1.059453</v>
      </c>
      <c r="DX17" s="52">
        <v>1.5021770000000001</v>
      </c>
      <c r="DY17" s="52">
        <v>2.4144820999999999</v>
      </c>
      <c r="DZ17" s="52">
        <v>2.4392200000000002</v>
      </c>
      <c r="EA17" s="52">
        <v>1.7652209999999999</v>
      </c>
      <c r="EB17" s="52">
        <v>2.5356000000000001</v>
      </c>
      <c r="EC17" s="52">
        <v>1.7735989999999999</v>
      </c>
      <c r="ED17" s="52">
        <v>1.2561659999999999</v>
      </c>
      <c r="EE17" s="52">
        <v>0.66574849999999997</v>
      </c>
      <c r="EF17" s="52">
        <v>0.87288980000000005</v>
      </c>
      <c r="EG17" s="52">
        <v>2.1691500000000001</v>
      </c>
      <c r="EH17" s="52">
        <v>2.7491889999999999</v>
      </c>
      <c r="EI17" s="52">
        <v>2.5170520000000001</v>
      </c>
      <c r="EJ17" s="52">
        <v>3.587307</v>
      </c>
      <c r="EK17" s="52">
        <v>4.0166630000000003</v>
      </c>
      <c r="EL17" s="52">
        <v>5.2237400000000003</v>
      </c>
      <c r="EM17" s="52">
        <v>4.4269999999999996</v>
      </c>
      <c r="EN17" s="52">
        <v>4.925516</v>
      </c>
      <c r="EO17" s="52">
        <v>4.5000999999999998</v>
      </c>
      <c r="EP17" s="52">
        <v>2.2656369999999999</v>
      </c>
      <c r="EQ17" s="52">
        <v>2.6079680000000001</v>
      </c>
      <c r="ER17" s="52">
        <v>2.33508</v>
      </c>
      <c r="ES17" s="52">
        <v>1.79549</v>
      </c>
      <c r="ET17" s="52">
        <v>1.547018</v>
      </c>
      <c r="EU17" s="52">
        <v>1.9321919999999999</v>
      </c>
      <c r="EV17" s="52">
        <v>2.345739</v>
      </c>
      <c r="EW17" s="52">
        <v>62.904510000000002</v>
      </c>
      <c r="EX17" s="52">
        <v>62.020829999999997</v>
      </c>
      <c r="EY17" s="52">
        <v>61.383679999999998</v>
      </c>
      <c r="EZ17" s="52">
        <v>60.803820000000002</v>
      </c>
      <c r="FA17" s="52">
        <v>60.373260000000002</v>
      </c>
      <c r="FB17" s="52">
        <v>59.954859999999996</v>
      </c>
      <c r="FC17" s="52">
        <v>59.720489999999998</v>
      </c>
      <c r="FD17" s="52">
        <v>60.876739999999998</v>
      </c>
      <c r="FE17" s="52">
        <v>63.442709999999998</v>
      </c>
      <c r="FF17" s="52">
        <v>66.480900000000005</v>
      </c>
      <c r="FG17" s="52">
        <v>69.848960000000005</v>
      </c>
      <c r="FH17" s="52">
        <v>72.796880000000002</v>
      </c>
      <c r="FI17" s="52">
        <v>75.751739999999998</v>
      </c>
      <c r="FJ17" s="52">
        <v>78.001739999999998</v>
      </c>
      <c r="FK17" s="52">
        <v>79.116320000000002</v>
      </c>
      <c r="FL17" s="52">
        <v>79.40625</v>
      </c>
      <c r="FM17" s="52">
        <v>78.744789999999995</v>
      </c>
      <c r="FN17" s="52">
        <v>76.736109999999996</v>
      </c>
      <c r="FO17" s="52">
        <v>73.722219999999993</v>
      </c>
      <c r="FP17" s="52">
        <v>69.697909999999993</v>
      </c>
      <c r="FQ17" s="52">
        <v>66.43056</v>
      </c>
      <c r="FR17" s="52">
        <v>64.635409999999993</v>
      </c>
      <c r="FS17" s="52">
        <v>63.432290000000002</v>
      </c>
      <c r="FT17" s="52">
        <v>62.46528</v>
      </c>
      <c r="FU17" s="52">
        <v>38</v>
      </c>
      <c r="FV17" s="52">
        <v>1148.4349999999999</v>
      </c>
      <c r="FW17" s="52">
        <v>132.72309999999999</v>
      </c>
      <c r="FX17" s="52">
        <v>1</v>
      </c>
    </row>
    <row r="18" spans="1:180" x14ac:dyDescent="0.3">
      <c r="A18" t="s">
        <v>174</v>
      </c>
      <c r="B18" t="s">
        <v>247</v>
      </c>
      <c r="C18" t="s">
        <v>180</v>
      </c>
      <c r="D18" t="s">
        <v>224</v>
      </c>
      <c r="E18" t="s">
        <v>187</v>
      </c>
      <c r="F18" t="s">
        <v>227</v>
      </c>
      <c r="G18" t="s">
        <v>240</v>
      </c>
      <c r="H18" s="52">
        <v>19</v>
      </c>
      <c r="I18" s="52">
        <v>0</v>
      </c>
      <c r="J18" s="52">
        <v>0</v>
      </c>
      <c r="K18" s="52">
        <v>0</v>
      </c>
      <c r="L18" s="52">
        <v>0</v>
      </c>
      <c r="M18" s="52">
        <v>0</v>
      </c>
      <c r="N18" s="52">
        <v>0</v>
      </c>
      <c r="O18" s="52">
        <v>0</v>
      </c>
      <c r="P18" s="52">
        <v>0</v>
      </c>
      <c r="Q18" s="52">
        <v>0</v>
      </c>
      <c r="R18" s="52">
        <v>0</v>
      </c>
      <c r="S18" s="52">
        <v>0</v>
      </c>
      <c r="T18" s="52">
        <v>0</v>
      </c>
      <c r="U18" s="52">
        <v>0</v>
      </c>
      <c r="V18" s="52">
        <v>0</v>
      </c>
      <c r="W18" s="52">
        <v>0</v>
      </c>
      <c r="X18" s="52">
        <v>0</v>
      </c>
      <c r="Y18" s="52">
        <v>0</v>
      </c>
      <c r="Z18" s="52">
        <v>0</v>
      </c>
      <c r="AA18" s="52">
        <v>0</v>
      </c>
      <c r="AB18" s="52">
        <v>0</v>
      </c>
      <c r="AC18" s="52">
        <v>0</v>
      </c>
      <c r="AD18" s="52">
        <v>0</v>
      </c>
      <c r="AE18" s="52">
        <v>0</v>
      </c>
      <c r="AF18" s="52">
        <v>0</v>
      </c>
      <c r="AG18" s="52">
        <v>0</v>
      </c>
      <c r="AH18" s="52">
        <v>0</v>
      </c>
      <c r="AI18" s="52">
        <v>0</v>
      </c>
      <c r="AJ18" s="52">
        <v>0</v>
      </c>
      <c r="AK18" s="52">
        <v>0</v>
      </c>
      <c r="AL18" s="52">
        <v>0</v>
      </c>
      <c r="AM18" s="52">
        <v>0</v>
      </c>
      <c r="AN18" s="52">
        <v>0</v>
      </c>
      <c r="AO18" s="52">
        <v>0</v>
      </c>
      <c r="AP18" s="52">
        <v>0</v>
      </c>
      <c r="AQ18" s="52">
        <v>0</v>
      </c>
      <c r="AR18" s="52">
        <v>0</v>
      </c>
      <c r="AS18" s="52">
        <v>0</v>
      </c>
      <c r="AT18" s="52">
        <v>0</v>
      </c>
      <c r="AU18" s="52">
        <v>0</v>
      </c>
      <c r="AV18" s="52">
        <v>0</v>
      </c>
      <c r="AW18" s="52">
        <v>0</v>
      </c>
      <c r="AX18" s="52">
        <v>0</v>
      </c>
      <c r="AY18" s="52">
        <v>0</v>
      </c>
      <c r="AZ18" s="52">
        <v>0</v>
      </c>
      <c r="BA18" s="52">
        <v>0</v>
      </c>
      <c r="BB18" s="52">
        <v>0</v>
      </c>
      <c r="BC18" s="52">
        <v>0</v>
      </c>
      <c r="BD18" s="52">
        <v>0</v>
      </c>
      <c r="BE18" s="52">
        <v>0</v>
      </c>
      <c r="BF18" s="52">
        <v>0</v>
      </c>
      <c r="BG18" s="52">
        <v>0</v>
      </c>
      <c r="BH18" s="52">
        <v>0</v>
      </c>
      <c r="BI18" s="52">
        <v>0</v>
      </c>
      <c r="BJ18" s="52">
        <v>0</v>
      </c>
      <c r="BK18" s="52">
        <v>0</v>
      </c>
      <c r="BL18" s="52">
        <v>0</v>
      </c>
      <c r="BM18" s="52">
        <v>0</v>
      </c>
      <c r="BN18" s="52">
        <v>0</v>
      </c>
      <c r="BO18" s="52">
        <v>0</v>
      </c>
      <c r="BP18" s="52">
        <v>0</v>
      </c>
      <c r="BQ18" s="52">
        <v>0</v>
      </c>
      <c r="BR18" s="52">
        <v>0</v>
      </c>
      <c r="BS18" s="52">
        <v>0</v>
      </c>
      <c r="BT18" s="52">
        <v>0</v>
      </c>
      <c r="BU18" s="52">
        <v>0</v>
      </c>
      <c r="BV18" s="52">
        <v>0</v>
      </c>
      <c r="BW18" s="52">
        <v>0</v>
      </c>
      <c r="BX18" s="52">
        <v>0</v>
      </c>
      <c r="BY18" s="52">
        <v>0</v>
      </c>
      <c r="BZ18" s="52">
        <v>0</v>
      </c>
      <c r="CA18" s="52">
        <v>0</v>
      </c>
      <c r="CB18" s="52">
        <v>0</v>
      </c>
      <c r="CC18" s="52">
        <v>0</v>
      </c>
      <c r="CD18" s="52">
        <v>0</v>
      </c>
      <c r="CE18" s="52">
        <v>0</v>
      </c>
      <c r="CF18" s="52">
        <v>0</v>
      </c>
      <c r="CG18" s="52">
        <v>0</v>
      </c>
      <c r="CH18" s="52">
        <v>0</v>
      </c>
      <c r="CI18" s="52">
        <v>0</v>
      </c>
      <c r="CJ18" s="52">
        <v>0</v>
      </c>
      <c r="CK18" s="52">
        <v>0</v>
      </c>
      <c r="CL18" s="52">
        <v>0</v>
      </c>
      <c r="CM18" s="52">
        <v>0</v>
      </c>
      <c r="CN18" s="52">
        <v>0</v>
      </c>
      <c r="CO18" s="52">
        <v>0</v>
      </c>
      <c r="CP18" s="52">
        <v>0</v>
      </c>
      <c r="CQ18" s="52">
        <v>0</v>
      </c>
      <c r="CR18" s="52">
        <v>0</v>
      </c>
      <c r="CS18" s="52">
        <v>0</v>
      </c>
      <c r="CT18" s="52">
        <v>0</v>
      </c>
      <c r="CU18" s="52">
        <v>0</v>
      </c>
      <c r="CV18" s="52">
        <v>0</v>
      </c>
      <c r="CW18" s="52">
        <v>0</v>
      </c>
      <c r="CX18" s="52">
        <v>0</v>
      </c>
      <c r="CY18" s="52">
        <v>0</v>
      </c>
      <c r="CZ18" s="52">
        <v>0</v>
      </c>
      <c r="DA18" s="52">
        <v>0</v>
      </c>
      <c r="DB18" s="52">
        <v>0</v>
      </c>
      <c r="DC18" s="52">
        <v>0</v>
      </c>
      <c r="DD18" s="52">
        <v>0</v>
      </c>
      <c r="DE18" s="52">
        <v>0</v>
      </c>
      <c r="DF18" s="52">
        <v>0</v>
      </c>
      <c r="DG18" s="52">
        <v>0</v>
      </c>
      <c r="DH18" s="52">
        <v>0</v>
      </c>
      <c r="DI18" s="52">
        <v>0</v>
      </c>
      <c r="DJ18" s="52">
        <v>0</v>
      </c>
      <c r="DK18" s="52">
        <v>0</v>
      </c>
      <c r="DL18" s="52">
        <v>0</v>
      </c>
      <c r="DM18" s="52">
        <v>0</v>
      </c>
      <c r="DN18" s="52">
        <v>0</v>
      </c>
      <c r="DO18" s="52">
        <v>0</v>
      </c>
      <c r="DP18" s="52">
        <v>0</v>
      </c>
      <c r="DQ18" s="52">
        <v>0</v>
      </c>
      <c r="DR18" s="52">
        <v>0</v>
      </c>
      <c r="DS18" s="52">
        <v>0</v>
      </c>
      <c r="DT18" s="52">
        <v>0</v>
      </c>
      <c r="DU18" s="52">
        <v>0</v>
      </c>
      <c r="DV18" s="52">
        <v>0</v>
      </c>
      <c r="DW18" s="52">
        <v>0</v>
      </c>
      <c r="DX18" s="52">
        <v>0</v>
      </c>
      <c r="DY18" s="52">
        <v>0</v>
      </c>
      <c r="DZ18" s="52">
        <v>0</v>
      </c>
      <c r="EA18" s="52">
        <v>0</v>
      </c>
      <c r="EB18" s="52">
        <v>0</v>
      </c>
      <c r="EC18" s="52">
        <v>0</v>
      </c>
      <c r="ED18" s="52">
        <v>0</v>
      </c>
      <c r="EE18" s="52">
        <v>0</v>
      </c>
      <c r="EF18" s="52">
        <v>0</v>
      </c>
      <c r="EG18" s="52">
        <v>0</v>
      </c>
      <c r="EH18" s="52">
        <v>0</v>
      </c>
      <c r="EI18" s="52">
        <v>0</v>
      </c>
      <c r="EJ18" s="52">
        <v>0</v>
      </c>
      <c r="EK18" s="52">
        <v>0</v>
      </c>
      <c r="EL18" s="52">
        <v>0</v>
      </c>
      <c r="EM18" s="52">
        <v>0</v>
      </c>
      <c r="EN18" s="52">
        <v>0</v>
      </c>
      <c r="EO18" s="52">
        <v>0</v>
      </c>
      <c r="EP18" s="52">
        <v>0</v>
      </c>
      <c r="EQ18" s="52">
        <v>0</v>
      </c>
      <c r="ER18" s="52">
        <v>0</v>
      </c>
      <c r="ES18" s="52">
        <v>0</v>
      </c>
      <c r="ET18" s="52">
        <v>0</v>
      </c>
      <c r="EU18" s="52">
        <v>0</v>
      </c>
      <c r="EV18" s="52">
        <v>0</v>
      </c>
      <c r="EW18" s="52">
        <v>74.254549999999995</v>
      </c>
      <c r="EX18" s="52">
        <v>72.50909</v>
      </c>
      <c r="EY18" s="52">
        <v>70.836359999999999</v>
      </c>
      <c r="EZ18" s="52">
        <v>69.586359999999999</v>
      </c>
      <c r="FA18" s="52">
        <v>68.454539999999994</v>
      </c>
      <c r="FB18" s="52">
        <v>67.109089999999995</v>
      </c>
      <c r="FC18" s="52">
        <v>66.813640000000007</v>
      </c>
      <c r="FD18" s="52">
        <v>69.304540000000003</v>
      </c>
      <c r="FE18" s="52">
        <v>73.036360000000002</v>
      </c>
      <c r="FF18" s="52">
        <v>77.431820000000002</v>
      </c>
      <c r="FG18" s="52">
        <v>81.295460000000006</v>
      </c>
      <c r="FH18" s="52">
        <v>84.581819999999993</v>
      </c>
      <c r="FI18" s="52">
        <v>87.372730000000004</v>
      </c>
      <c r="FJ18" s="52">
        <v>89.481819999999999</v>
      </c>
      <c r="FK18" s="52">
        <v>91.081819999999993</v>
      </c>
      <c r="FL18" s="52">
        <v>92.059089999999998</v>
      </c>
      <c r="FM18" s="52">
        <v>92.554540000000003</v>
      </c>
      <c r="FN18" s="52">
        <v>92.022729999999996</v>
      </c>
      <c r="FO18" s="52">
        <v>90.081819999999993</v>
      </c>
      <c r="FP18" s="52">
        <v>87.813640000000007</v>
      </c>
      <c r="FQ18" s="52">
        <v>84.736369999999994</v>
      </c>
      <c r="FR18" s="52">
        <v>81.645449999999997</v>
      </c>
      <c r="FS18" s="52">
        <v>78.936359999999993</v>
      </c>
      <c r="FT18" s="52">
        <v>76.431820000000002</v>
      </c>
      <c r="FU18" s="52">
        <v>6</v>
      </c>
      <c r="FV18" s="52">
        <v>167.2234</v>
      </c>
      <c r="FW18" s="52">
        <v>64.830929999999995</v>
      </c>
      <c r="FX18" s="52">
        <v>0</v>
      </c>
    </row>
    <row r="19" spans="1:180" x14ac:dyDescent="0.3">
      <c r="A19" t="s">
        <v>174</v>
      </c>
      <c r="B19" t="s">
        <v>247</v>
      </c>
      <c r="C19" t="s">
        <v>180</v>
      </c>
      <c r="D19" t="s">
        <v>244</v>
      </c>
      <c r="E19" t="s">
        <v>187</v>
      </c>
      <c r="F19" t="s">
        <v>227</v>
      </c>
      <c r="G19" t="s">
        <v>240</v>
      </c>
      <c r="H19" s="52">
        <v>19</v>
      </c>
      <c r="I19" s="52">
        <v>0</v>
      </c>
      <c r="J19" s="52">
        <v>0</v>
      </c>
      <c r="K19" s="52">
        <v>0</v>
      </c>
      <c r="L19" s="52">
        <v>0</v>
      </c>
      <c r="M19" s="52">
        <v>0</v>
      </c>
      <c r="N19" s="52">
        <v>0</v>
      </c>
      <c r="O19" s="52">
        <v>0</v>
      </c>
      <c r="P19" s="52">
        <v>0</v>
      </c>
      <c r="Q19" s="52">
        <v>0</v>
      </c>
      <c r="R19" s="52">
        <v>0</v>
      </c>
      <c r="S19" s="52">
        <v>0</v>
      </c>
      <c r="T19" s="52">
        <v>0</v>
      </c>
      <c r="U19" s="52">
        <v>0</v>
      </c>
      <c r="V19" s="52">
        <v>0</v>
      </c>
      <c r="W19" s="52">
        <v>0</v>
      </c>
      <c r="X19" s="52">
        <v>0</v>
      </c>
      <c r="Y19" s="52">
        <v>0</v>
      </c>
      <c r="Z19" s="52">
        <v>0</v>
      </c>
      <c r="AA19" s="52">
        <v>0</v>
      </c>
      <c r="AB19" s="52">
        <v>0</v>
      </c>
      <c r="AC19" s="52">
        <v>0</v>
      </c>
      <c r="AD19" s="52">
        <v>0</v>
      </c>
      <c r="AE19" s="52">
        <v>0</v>
      </c>
      <c r="AF19" s="52">
        <v>0</v>
      </c>
      <c r="AG19" s="52">
        <v>0</v>
      </c>
      <c r="AH19" s="52">
        <v>0</v>
      </c>
      <c r="AI19" s="52">
        <v>0</v>
      </c>
      <c r="AJ19" s="52">
        <v>0</v>
      </c>
      <c r="AK19" s="52">
        <v>0</v>
      </c>
      <c r="AL19" s="52">
        <v>0</v>
      </c>
      <c r="AM19" s="52">
        <v>0</v>
      </c>
      <c r="AN19" s="52">
        <v>0</v>
      </c>
      <c r="AO19" s="52">
        <v>0</v>
      </c>
      <c r="AP19" s="52">
        <v>0</v>
      </c>
      <c r="AQ19" s="52">
        <v>0</v>
      </c>
      <c r="AR19" s="52">
        <v>0</v>
      </c>
      <c r="AS19" s="52">
        <v>0</v>
      </c>
      <c r="AT19" s="52">
        <v>0</v>
      </c>
      <c r="AU19" s="52">
        <v>0</v>
      </c>
      <c r="AV19" s="52">
        <v>0</v>
      </c>
      <c r="AW19" s="52">
        <v>0</v>
      </c>
      <c r="AX19" s="52">
        <v>0</v>
      </c>
      <c r="AY19" s="52">
        <v>0</v>
      </c>
      <c r="AZ19" s="52">
        <v>0</v>
      </c>
      <c r="BA19" s="52">
        <v>0</v>
      </c>
      <c r="BB19" s="52">
        <v>0</v>
      </c>
      <c r="BC19" s="52">
        <v>0</v>
      </c>
      <c r="BD19" s="52">
        <v>0</v>
      </c>
      <c r="BE19" s="52">
        <v>0</v>
      </c>
      <c r="BF19" s="52">
        <v>0</v>
      </c>
      <c r="BG19" s="52">
        <v>0</v>
      </c>
      <c r="BH19" s="52">
        <v>0</v>
      </c>
      <c r="BI19" s="52">
        <v>0</v>
      </c>
      <c r="BJ19" s="52">
        <v>0</v>
      </c>
      <c r="BK19" s="52">
        <v>0</v>
      </c>
      <c r="BL19" s="52">
        <v>0</v>
      </c>
      <c r="BM19" s="52">
        <v>0</v>
      </c>
      <c r="BN19" s="52">
        <v>0</v>
      </c>
      <c r="BO19" s="52">
        <v>0</v>
      </c>
      <c r="BP19" s="52">
        <v>0</v>
      </c>
      <c r="BQ19" s="52">
        <v>0</v>
      </c>
      <c r="BR19" s="52">
        <v>0</v>
      </c>
      <c r="BS19" s="52">
        <v>0</v>
      </c>
      <c r="BT19" s="52">
        <v>0</v>
      </c>
      <c r="BU19" s="52">
        <v>0</v>
      </c>
      <c r="BV19" s="52">
        <v>0</v>
      </c>
      <c r="BW19" s="52">
        <v>0</v>
      </c>
      <c r="BX19" s="52">
        <v>0</v>
      </c>
      <c r="BY19" s="52">
        <v>0</v>
      </c>
      <c r="BZ19" s="52">
        <v>0</v>
      </c>
      <c r="CA19" s="52">
        <v>0</v>
      </c>
      <c r="CB19" s="52">
        <v>0</v>
      </c>
      <c r="CC19" s="52">
        <v>0</v>
      </c>
      <c r="CD19" s="52">
        <v>0</v>
      </c>
      <c r="CE19" s="52">
        <v>0</v>
      </c>
      <c r="CF19" s="52">
        <v>0</v>
      </c>
      <c r="CG19" s="52">
        <v>0</v>
      </c>
      <c r="CH19" s="52">
        <v>0</v>
      </c>
      <c r="CI19" s="52">
        <v>0</v>
      </c>
      <c r="CJ19" s="52">
        <v>0</v>
      </c>
      <c r="CK19" s="52">
        <v>0</v>
      </c>
      <c r="CL19" s="52">
        <v>0</v>
      </c>
      <c r="CM19" s="52">
        <v>0</v>
      </c>
      <c r="CN19" s="52">
        <v>0</v>
      </c>
      <c r="CO19" s="52">
        <v>0</v>
      </c>
      <c r="CP19" s="52">
        <v>0</v>
      </c>
      <c r="CQ19" s="52">
        <v>0</v>
      </c>
      <c r="CR19" s="52">
        <v>0</v>
      </c>
      <c r="CS19" s="52">
        <v>0</v>
      </c>
      <c r="CT19" s="52">
        <v>0</v>
      </c>
      <c r="CU19" s="52">
        <v>0</v>
      </c>
      <c r="CV19" s="52">
        <v>0</v>
      </c>
      <c r="CW19" s="52">
        <v>0</v>
      </c>
      <c r="CX19" s="52">
        <v>0</v>
      </c>
      <c r="CY19" s="52">
        <v>0</v>
      </c>
      <c r="CZ19" s="52">
        <v>0</v>
      </c>
      <c r="DA19" s="52">
        <v>0</v>
      </c>
      <c r="DB19" s="52">
        <v>0</v>
      </c>
      <c r="DC19" s="52">
        <v>0</v>
      </c>
      <c r="DD19" s="52">
        <v>0</v>
      </c>
      <c r="DE19" s="52">
        <v>0</v>
      </c>
      <c r="DF19" s="52">
        <v>0</v>
      </c>
      <c r="DG19" s="52">
        <v>0</v>
      </c>
      <c r="DH19" s="52">
        <v>0</v>
      </c>
      <c r="DI19" s="52">
        <v>0</v>
      </c>
      <c r="DJ19" s="52">
        <v>0</v>
      </c>
      <c r="DK19" s="52">
        <v>0</v>
      </c>
      <c r="DL19" s="52">
        <v>0</v>
      </c>
      <c r="DM19" s="52">
        <v>0</v>
      </c>
      <c r="DN19" s="52">
        <v>0</v>
      </c>
      <c r="DO19" s="52">
        <v>0</v>
      </c>
      <c r="DP19" s="52">
        <v>0</v>
      </c>
      <c r="DQ19" s="52">
        <v>0</v>
      </c>
      <c r="DR19" s="52">
        <v>0</v>
      </c>
      <c r="DS19" s="52">
        <v>0</v>
      </c>
      <c r="DT19" s="52">
        <v>0</v>
      </c>
      <c r="DU19" s="52">
        <v>0</v>
      </c>
      <c r="DV19" s="52">
        <v>0</v>
      </c>
      <c r="DW19" s="52">
        <v>0</v>
      </c>
      <c r="DX19" s="52">
        <v>0</v>
      </c>
      <c r="DY19" s="52">
        <v>0</v>
      </c>
      <c r="DZ19" s="52">
        <v>0</v>
      </c>
      <c r="EA19" s="52">
        <v>0</v>
      </c>
      <c r="EB19" s="52">
        <v>0</v>
      </c>
      <c r="EC19" s="52">
        <v>0</v>
      </c>
      <c r="ED19" s="52">
        <v>0</v>
      </c>
      <c r="EE19" s="52">
        <v>0</v>
      </c>
      <c r="EF19" s="52">
        <v>0</v>
      </c>
      <c r="EG19" s="52">
        <v>0</v>
      </c>
      <c r="EH19" s="52">
        <v>0</v>
      </c>
      <c r="EI19" s="52">
        <v>0</v>
      </c>
      <c r="EJ19" s="52">
        <v>0</v>
      </c>
      <c r="EK19" s="52">
        <v>0</v>
      </c>
      <c r="EL19" s="52">
        <v>0</v>
      </c>
      <c r="EM19" s="52">
        <v>0</v>
      </c>
      <c r="EN19" s="52">
        <v>0</v>
      </c>
      <c r="EO19" s="52">
        <v>0</v>
      </c>
      <c r="EP19" s="52">
        <v>0</v>
      </c>
      <c r="EQ19" s="52">
        <v>0</v>
      </c>
      <c r="ER19" s="52">
        <v>0</v>
      </c>
      <c r="ES19" s="52">
        <v>0</v>
      </c>
      <c r="ET19" s="52">
        <v>0</v>
      </c>
      <c r="EU19" s="52">
        <v>0</v>
      </c>
      <c r="EV19" s="52">
        <v>0</v>
      </c>
      <c r="EW19" s="52">
        <v>78.887500000000003</v>
      </c>
      <c r="EX19" s="52">
        <v>77</v>
      </c>
      <c r="EY19" s="52">
        <v>75.137500000000003</v>
      </c>
      <c r="EZ19" s="52">
        <v>73.4375</v>
      </c>
      <c r="FA19" s="52">
        <v>72.349999999999994</v>
      </c>
      <c r="FB19" s="52">
        <v>71.3</v>
      </c>
      <c r="FC19" s="52">
        <v>71.424999999999997</v>
      </c>
      <c r="FD19" s="52">
        <v>74.05</v>
      </c>
      <c r="FE19" s="52">
        <v>77.787499999999994</v>
      </c>
      <c r="FF19" s="52">
        <v>81.712500000000006</v>
      </c>
      <c r="FG19" s="52">
        <v>85.487499999999997</v>
      </c>
      <c r="FH19" s="52">
        <v>88.55</v>
      </c>
      <c r="FI19" s="52">
        <v>91.275000000000006</v>
      </c>
      <c r="FJ19" s="52">
        <v>93.724999999999994</v>
      </c>
      <c r="FK19" s="52">
        <v>95.487499999999997</v>
      </c>
      <c r="FL19" s="52">
        <v>96.612499999999997</v>
      </c>
      <c r="FM19" s="52">
        <v>96.9</v>
      </c>
      <c r="FN19" s="52">
        <v>96.137500000000003</v>
      </c>
      <c r="FO19" s="52">
        <v>93.75</v>
      </c>
      <c r="FP19" s="52">
        <v>91.575000000000003</v>
      </c>
      <c r="FQ19" s="52">
        <v>88.787499999999994</v>
      </c>
      <c r="FR19" s="52">
        <v>85.6</v>
      </c>
      <c r="FS19" s="52">
        <v>82.537499999999994</v>
      </c>
      <c r="FT19" s="52">
        <v>79.712500000000006</v>
      </c>
      <c r="FU19" s="52">
        <v>6</v>
      </c>
      <c r="FV19" s="52">
        <v>167.2234</v>
      </c>
      <c r="FW19" s="52">
        <v>64.830929999999995</v>
      </c>
      <c r="FX19" s="52">
        <v>0</v>
      </c>
    </row>
    <row r="20" spans="1:180" x14ac:dyDescent="0.3">
      <c r="A20" t="s">
        <v>174</v>
      </c>
      <c r="B20" t="s">
        <v>247</v>
      </c>
      <c r="C20" t="s">
        <v>180</v>
      </c>
      <c r="D20" t="s">
        <v>244</v>
      </c>
      <c r="E20" t="s">
        <v>188</v>
      </c>
      <c r="F20" t="s">
        <v>227</v>
      </c>
      <c r="G20" t="s">
        <v>240</v>
      </c>
      <c r="H20" s="52">
        <v>19</v>
      </c>
      <c r="I20" s="52">
        <v>0</v>
      </c>
      <c r="J20" s="52">
        <v>0</v>
      </c>
      <c r="K20" s="52">
        <v>0</v>
      </c>
      <c r="L20" s="52">
        <v>0</v>
      </c>
      <c r="M20" s="52">
        <v>0</v>
      </c>
      <c r="N20" s="52">
        <v>0</v>
      </c>
      <c r="O20" s="52">
        <v>0</v>
      </c>
      <c r="P20" s="52">
        <v>0</v>
      </c>
      <c r="Q20" s="52">
        <v>0</v>
      </c>
      <c r="R20" s="52">
        <v>0</v>
      </c>
      <c r="S20" s="52">
        <v>0</v>
      </c>
      <c r="T20" s="52">
        <v>0</v>
      </c>
      <c r="U20" s="52">
        <v>0</v>
      </c>
      <c r="V20" s="52">
        <v>0</v>
      </c>
      <c r="W20" s="52">
        <v>0</v>
      </c>
      <c r="X20" s="52">
        <v>0</v>
      </c>
      <c r="Y20" s="52">
        <v>0</v>
      </c>
      <c r="Z20" s="52">
        <v>0</v>
      </c>
      <c r="AA20" s="52">
        <v>0</v>
      </c>
      <c r="AB20" s="52">
        <v>0</v>
      </c>
      <c r="AC20" s="52">
        <v>0</v>
      </c>
      <c r="AD20" s="52">
        <v>0</v>
      </c>
      <c r="AE20" s="52">
        <v>0</v>
      </c>
      <c r="AF20" s="52">
        <v>0</v>
      </c>
      <c r="AG20" s="52">
        <v>0</v>
      </c>
      <c r="AH20" s="52">
        <v>0</v>
      </c>
      <c r="AI20" s="52">
        <v>0</v>
      </c>
      <c r="AJ20" s="52">
        <v>0</v>
      </c>
      <c r="AK20" s="52">
        <v>0</v>
      </c>
      <c r="AL20" s="52">
        <v>0</v>
      </c>
      <c r="AM20" s="52">
        <v>0</v>
      </c>
      <c r="AN20" s="52">
        <v>0</v>
      </c>
      <c r="AO20" s="52">
        <v>0</v>
      </c>
      <c r="AP20" s="52">
        <v>0</v>
      </c>
      <c r="AQ20" s="52">
        <v>0</v>
      </c>
      <c r="AR20" s="52">
        <v>0</v>
      </c>
      <c r="AS20" s="52">
        <v>0</v>
      </c>
      <c r="AT20" s="52">
        <v>0</v>
      </c>
      <c r="AU20" s="52">
        <v>0</v>
      </c>
      <c r="AV20" s="52">
        <v>0</v>
      </c>
      <c r="AW20" s="52">
        <v>0</v>
      </c>
      <c r="AX20" s="52">
        <v>0</v>
      </c>
      <c r="AY20" s="52">
        <v>0</v>
      </c>
      <c r="AZ20" s="52">
        <v>0</v>
      </c>
      <c r="BA20" s="52">
        <v>0</v>
      </c>
      <c r="BB20" s="52">
        <v>0</v>
      </c>
      <c r="BC20" s="52">
        <v>0</v>
      </c>
      <c r="BD20" s="52">
        <v>0</v>
      </c>
      <c r="BE20" s="52">
        <v>0</v>
      </c>
      <c r="BF20" s="52">
        <v>0</v>
      </c>
      <c r="BG20" s="52">
        <v>0</v>
      </c>
      <c r="BH20" s="52">
        <v>0</v>
      </c>
      <c r="BI20" s="52">
        <v>0</v>
      </c>
      <c r="BJ20" s="52">
        <v>0</v>
      </c>
      <c r="BK20" s="52">
        <v>0</v>
      </c>
      <c r="BL20" s="52">
        <v>0</v>
      </c>
      <c r="BM20" s="52">
        <v>0</v>
      </c>
      <c r="BN20" s="52">
        <v>0</v>
      </c>
      <c r="BO20" s="52">
        <v>0</v>
      </c>
      <c r="BP20" s="52">
        <v>0</v>
      </c>
      <c r="BQ20" s="52">
        <v>0</v>
      </c>
      <c r="BR20" s="52">
        <v>0</v>
      </c>
      <c r="BS20" s="52">
        <v>0</v>
      </c>
      <c r="BT20" s="52">
        <v>0</v>
      </c>
      <c r="BU20" s="52">
        <v>0</v>
      </c>
      <c r="BV20" s="52">
        <v>0</v>
      </c>
      <c r="BW20" s="52">
        <v>0</v>
      </c>
      <c r="BX20" s="52">
        <v>0</v>
      </c>
      <c r="BY20" s="52">
        <v>0</v>
      </c>
      <c r="BZ20" s="52">
        <v>0</v>
      </c>
      <c r="CA20" s="52">
        <v>0</v>
      </c>
      <c r="CB20" s="52">
        <v>0</v>
      </c>
      <c r="CC20" s="52">
        <v>0</v>
      </c>
      <c r="CD20" s="52">
        <v>0</v>
      </c>
      <c r="CE20" s="52">
        <v>0</v>
      </c>
      <c r="CF20" s="52">
        <v>0</v>
      </c>
      <c r="CG20" s="52">
        <v>0</v>
      </c>
      <c r="CH20" s="52">
        <v>0</v>
      </c>
      <c r="CI20" s="52">
        <v>0</v>
      </c>
      <c r="CJ20" s="52">
        <v>0</v>
      </c>
      <c r="CK20" s="52">
        <v>0</v>
      </c>
      <c r="CL20" s="52">
        <v>0</v>
      </c>
      <c r="CM20" s="52">
        <v>0</v>
      </c>
      <c r="CN20" s="52">
        <v>0</v>
      </c>
      <c r="CO20" s="52">
        <v>0</v>
      </c>
      <c r="CP20" s="52">
        <v>0</v>
      </c>
      <c r="CQ20" s="52">
        <v>0</v>
      </c>
      <c r="CR20" s="52">
        <v>0</v>
      </c>
      <c r="CS20" s="52">
        <v>0</v>
      </c>
      <c r="CT20" s="52">
        <v>0</v>
      </c>
      <c r="CU20" s="52">
        <v>0</v>
      </c>
      <c r="CV20" s="52">
        <v>0</v>
      </c>
      <c r="CW20" s="52">
        <v>0</v>
      </c>
      <c r="CX20" s="52">
        <v>0</v>
      </c>
      <c r="CY20" s="52">
        <v>0</v>
      </c>
      <c r="CZ20" s="52">
        <v>0</v>
      </c>
      <c r="DA20" s="52">
        <v>0</v>
      </c>
      <c r="DB20" s="52">
        <v>0</v>
      </c>
      <c r="DC20" s="52">
        <v>0</v>
      </c>
      <c r="DD20" s="52">
        <v>0</v>
      </c>
      <c r="DE20" s="52">
        <v>0</v>
      </c>
      <c r="DF20" s="52">
        <v>0</v>
      </c>
      <c r="DG20" s="52">
        <v>0</v>
      </c>
      <c r="DH20" s="52">
        <v>0</v>
      </c>
      <c r="DI20" s="52">
        <v>0</v>
      </c>
      <c r="DJ20" s="52">
        <v>0</v>
      </c>
      <c r="DK20" s="52">
        <v>0</v>
      </c>
      <c r="DL20" s="52">
        <v>0</v>
      </c>
      <c r="DM20" s="52">
        <v>0</v>
      </c>
      <c r="DN20" s="52">
        <v>0</v>
      </c>
      <c r="DO20" s="52">
        <v>0</v>
      </c>
      <c r="DP20" s="52">
        <v>0</v>
      </c>
      <c r="DQ20" s="52">
        <v>0</v>
      </c>
      <c r="DR20" s="52">
        <v>0</v>
      </c>
      <c r="DS20" s="52">
        <v>0</v>
      </c>
      <c r="DT20" s="52">
        <v>0</v>
      </c>
      <c r="DU20" s="52">
        <v>0</v>
      </c>
      <c r="DV20" s="52">
        <v>0</v>
      </c>
      <c r="DW20" s="52">
        <v>0</v>
      </c>
      <c r="DX20" s="52">
        <v>0</v>
      </c>
      <c r="DY20" s="52">
        <v>0</v>
      </c>
      <c r="DZ20" s="52">
        <v>0</v>
      </c>
      <c r="EA20" s="52">
        <v>0</v>
      </c>
      <c r="EB20" s="52">
        <v>0</v>
      </c>
      <c r="EC20" s="52">
        <v>0</v>
      </c>
      <c r="ED20" s="52">
        <v>0</v>
      </c>
      <c r="EE20" s="52">
        <v>0</v>
      </c>
      <c r="EF20" s="52">
        <v>0</v>
      </c>
      <c r="EG20" s="52">
        <v>0</v>
      </c>
      <c r="EH20" s="52">
        <v>0</v>
      </c>
      <c r="EI20" s="52">
        <v>0</v>
      </c>
      <c r="EJ20" s="52">
        <v>0</v>
      </c>
      <c r="EK20" s="52">
        <v>0</v>
      </c>
      <c r="EL20" s="52">
        <v>0</v>
      </c>
      <c r="EM20" s="52">
        <v>0</v>
      </c>
      <c r="EN20" s="52">
        <v>0</v>
      </c>
      <c r="EO20" s="52">
        <v>0</v>
      </c>
      <c r="EP20" s="52">
        <v>0</v>
      </c>
      <c r="EQ20" s="52">
        <v>0</v>
      </c>
      <c r="ER20" s="52">
        <v>0</v>
      </c>
      <c r="ES20" s="52">
        <v>0</v>
      </c>
      <c r="ET20" s="52">
        <v>0</v>
      </c>
      <c r="EU20" s="52">
        <v>0</v>
      </c>
      <c r="EV20" s="52">
        <v>0</v>
      </c>
      <c r="EW20" s="52">
        <v>82.06</v>
      </c>
      <c r="EX20" s="52">
        <v>79.95</v>
      </c>
      <c r="EY20" s="52">
        <v>78.14</v>
      </c>
      <c r="EZ20" s="52">
        <v>76.72</v>
      </c>
      <c r="FA20" s="52">
        <v>75.459999999999994</v>
      </c>
      <c r="FB20" s="52">
        <v>74.27</v>
      </c>
      <c r="FC20" s="52">
        <v>74.03</v>
      </c>
      <c r="FD20" s="52">
        <v>76.05</v>
      </c>
      <c r="FE20" s="52">
        <v>79.41</v>
      </c>
      <c r="FF20" s="52">
        <v>83.15</v>
      </c>
      <c r="FG20" s="52">
        <v>87.27</v>
      </c>
      <c r="FH20" s="52">
        <v>91.42</v>
      </c>
      <c r="FI20" s="52">
        <v>94.84</v>
      </c>
      <c r="FJ20" s="52">
        <v>97</v>
      </c>
      <c r="FK20" s="52">
        <v>98.4</v>
      </c>
      <c r="FL20" s="52">
        <v>99.63</v>
      </c>
      <c r="FM20" s="52">
        <v>99.72</v>
      </c>
      <c r="FN20" s="52">
        <v>98.87</v>
      </c>
      <c r="FO20" s="52">
        <v>97.14</v>
      </c>
      <c r="FP20" s="52">
        <v>94.64</v>
      </c>
      <c r="FQ20" s="52">
        <v>91.45</v>
      </c>
      <c r="FR20" s="52">
        <v>88.94</v>
      </c>
      <c r="FS20" s="52">
        <v>85.87</v>
      </c>
      <c r="FT20" s="52">
        <v>83.24</v>
      </c>
      <c r="FU20" s="52">
        <v>6</v>
      </c>
      <c r="FV20" s="52">
        <v>189.42789999999999</v>
      </c>
      <c r="FW20" s="52">
        <v>70.214200000000005</v>
      </c>
      <c r="FX20" s="52">
        <v>0</v>
      </c>
    </row>
    <row r="21" spans="1:180" x14ac:dyDescent="0.3">
      <c r="A21" t="s">
        <v>174</v>
      </c>
      <c r="B21" t="s">
        <v>247</v>
      </c>
      <c r="C21" t="s">
        <v>180</v>
      </c>
      <c r="D21" t="s">
        <v>224</v>
      </c>
      <c r="E21" t="s">
        <v>190</v>
      </c>
      <c r="F21" t="s">
        <v>227</v>
      </c>
      <c r="G21" t="s">
        <v>240</v>
      </c>
      <c r="H21" s="52">
        <v>19</v>
      </c>
      <c r="I21" s="52">
        <v>0</v>
      </c>
      <c r="J21" s="52">
        <v>0</v>
      </c>
      <c r="K21" s="52">
        <v>0</v>
      </c>
      <c r="L21" s="52">
        <v>0</v>
      </c>
      <c r="M21" s="52">
        <v>0</v>
      </c>
      <c r="N21" s="52">
        <v>0</v>
      </c>
      <c r="O21" s="52">
        <v>0</v>
      </c>
      <c r="P21" s="52">
        <v>0</v>
      </c>
      <c r="Q21" s="52">
        <v>0</v>
      </c>
      <c r="R21" s="52">
        <v>0</v>
      </c>
      <c r="S21" s="52">
        <v>0</v>
      </c>
      <c r="T21" s="52">
        <v>0</v>
      </c>
      <c r="U21" s="52">
        <v>0</v>
      </c>
      <c r="V21" s="52">
        <v>0</v>
      </c>
      <c r="W21" s="52">
        <v>0</v>
      </c>
      <c r="X21" s="52">
        <v>0</v>
      </c>
      <c r="Y21" s="52">
        <v>0</v>
      </c>
      <c r="Z21" s="52">
        <v>0</v>
      </c>
      <c r="AA21" s="52">
        <v>0</v>
      </c>
      <c r="AB21" s="52">
        <v>0</v>
      </c>
      <c r="AC21" s="52">
        <v>0</v>
      </c>
      <c r="AD21" s="52">
        <v>0</v>
      </c>
      <c r="AE21" s="52">
        <v>0</v>
      </c>
      <c r="AF21" s="52">
        <v>0</v>
      </c>
      <c r="AG21" s="52">
        <v>0</v>
      </c>
      <c r="AH21" s="52">
        <v>0</v>
      </c>
      <c r="AI21" s="52">
        <v>0</v>
      </c>
      <c r="AJ21" s="52">
        <v>0</v>
      </c>
      <c r="AK21" s="52">
        <v>0</v>
      </c>
      <c r="AL21" s="52">
        <v>0</v>
      </c>
      <c r="AM21" s="52">
        <v>0</v>
      </c>
      <c r="AN21" s="52">
        <v>0</v>
      </c>
      <c r="AO21" s="52">
        <v>0</v>
      </c>
      <c r="AP21" s="52">
        <v>0</v>
      </c>
      <c r="AQ21" s="52">
        <v>0</v>
      </c>
      <c r="AR21" s="52">
        <v>0</v>
      </c>
      <c r="AS21" s="52">
        <v>0</v>
      </c>
      <c r="AT21" s="52">
        <v>0</v>
      </c>
      <c r="AU21" s="52">
        <v>0</v>
      </c>
      <c r="AV21" s="52">
        <v>0</v>
      </c>
      <c r="AW21" s="52">
        <v>0</v>
      </c>
      <c r="AX21" s="52">
        <v>0</v>
      </c>
      <c r="AY21" s="52">
        <v>0</v>
      </c>
      <c r="AZ21" s="52">
        <v>0</v>
      </c>
      <c r="BA21" s="52">
        <v>0</v>
      </c>
      <c r="BB21" s="52">
        <v>0</v>
      </c>
      <c r="BC21" s="52">
        <v>0</v>
      </c>
      <c r="BD21" s="52">
        <v>0</v>
      </c>
      <c r="BE21" s="52">
        <v>0</v>
      </c>
      <c r="BF21" s="52">
        <v>0</v>
      </c>
      <c r="BG21" s="52">
        <v>0</v>
      </c>
      <c r="BH21" s="52">
        <v>0</v>
      </c>
      <c r="BI21" s="52">
        <v>0</v>
      </c>
      <c r="BJ21" s="52">
        <v>0</v>
      </c>
      <c r="BK21" s="52">
        <v>0</v>
      </c>
      <c r="BL21" s="52">
        <v>0</v>
      </c>
      <c r="BM21" s="52">
        <v>0</v>
      </c>
      <c r="BN21" s="52">
        <v>0</v>
      </c>
      <c r="BO21" s="52">
        <v>0</v>
      </c>
      <c r="BP21" s="52">
        <v>0</v>
      </c>
      <c r="BQ21" s="52">
        <v>0</v>
      </c>
      <c r="BR21" s="52">
        <v>0</v>
      </c>
      <c r="BS21" s="52">
        <v>0</v>
      </c>
      <c r="BT21" s="52">
        <v>0</v>
      </c>
      <c r="BU21" s="52">
        <v>0</v>
      </c>
      <c r="BV21" s="52">
        <v>0</v>
      </c>
      <c r="BW21" s="52">
        <v>0</v>
      </c>
      <c r="BX21" s="52">
        <v>0</v>
      </c>
      <c r="BY21" s="52">
        <v>0</v>
      </c>
      <c r="BZ21" s="52">
        <v>0</v>
      </c>
      <c r="CA21" s="52">
        <v>0</v>
      </c>
      <c r="CB21" s="52">
        <v>0</v>
      </c>
      <c r="CC21" s="52">
        <v>0</v>
      </c>
      <c r="CD21" s="52">
        <v>0</v>
      </c>
      <c r="CE21" s="52">
        <v>0</v>
      </c>
      <c r="CF21" s="52">
        <v>0</v>
      </c>
      <c r="CG21" s="52">
        <v>0</v>
      </c>
      <c r="CH21" s="52">
        <v>0</v>
      </c>
      <c r="CI21" s="52">
        <v>0</v>
      </c>
      <c r="CJ21" s="52">
        <v>0</v>
      </c>
      <c r="CK21" s="52">
        <v>0</v>
      </c>
      <c r="CL21" s="52">
        <v>0</v>
      </c>
      <c r="CM21" s="52">
        <v>0</v>
      </c>
      <c r="CN21" s="52">
        <v>0</v>
      </c>
      <c r="CO21" s="52">
        <v>0</v>
      </c>
      <c r="CP21" s="52">
        <v>0</v>
      </c>
      <c r="CQ21" s="52">
        <v>0</v>
      </c>
      <c r="CR21" s="52">
        <v>0</v>
      </c>
      <c r="CS21" s="52">
        <v>0</v>
      </c>
      <c r="CT21" s="52">
        <v>0</v>
      </c>
      <c r="CU21" s="52">
        <v>0</v>
      </c>
      <c r="CV21" s="52">
        <v>0</v>
      </c>
      <c r="CW21" s="52">
        <v>0</v>
      </c>
      <c r="CX21" s="52">
        <v>0</v>
      </c>
      <c r="CY21" s="52">
        <v>0</v>
      </c>
      <c r="CZ21" s="52">
        <v>0</v>
      </c>
      <c r="DA21" s="52">
        <v>0</v>
      </c>
      <c r="DB21" s="52">
        <v>0</v>
      </c>
      <c r="DC21" s="52">
        <v>0</v>
      </c>
      <c r="DD21" s="52">
        <v>0</v>
      </c>
      <c r="DE21" s="52">
        <v>0</v>
      </c>
      <c r="DF21" s="52">
        <v>0</v>
      </c>
      <c r="DG21" s="52">
        <v>0</v>
      </c>
      <c r="DH21" s="52">
        <v>0</v>
      </c>
      <c r="DI21" s="52">
        <v>0</v>
      </c>
      <c r="DJ21" s="52">
        <v>0</v>
      </c>
      <c r="DK21" s="52">
        <v>0</v>
      </c>
      <c r="DL21" s="52">
        <v>0</v>
      </c>
      <c r="DM21" s="52">
        <v>0</v>
      </c>
      <c r="DN21" s="52">
        <v>0</v>
      </c>
      <c r="DO21" s="52">
        <v>0</v>
      </c>
      <c r="DP21" s="52">
        <v>0</v>
      </c>
      <c r="DQ21" s="52">
        <v>0</v>
      </c>
      <c r="DR21" s="52">
        <v>0</v>
      </c>
      <c r="DS21" s="52">
        <v>0</v>
      </c>
      <c r="DT21" s="52">
        <v>0</v>
      </c>
      <c r="DU21" s="52">
        <v>0</v>
      </c>
      <c r="DV21" s="52">
        <v>0</v>
      </c>
      <c r="DW21" s="52">
        <v>0</v>
      </c>
      <c r="DX21" s="52">
        <v>0</v>
      </c>
      <c r="DY21" s="52">
        <v>0</v>
      </c>
      <c r="DZ21" s="52">
        <v>0</v>
      </c>
      <c r="EA21" s="52">
        <v>0</v>
      </c>
      <c r="EB21" s="52">
        <v>0</v>
      </c>
      <c r="EC21" s="52">
        <v>0</v>
      </c>
      <c r="ED21" s="52">
        <v>0</v>
      </c>
      <c r="EE21" s="52">
        <v>0</v>
      </c>
      <c r="EF21" s="52">
        <v>0</v>
      </c>
      <c r="EG21" s="52">
        <v>0</v>
      </c>
      <c r="EH21" s="52">
        <v>0</v>
      </c>
      <c r="EI21" s="52">
        <v>0</v>
      </c>
      <c r="EJ21" s="52">
        <v>0</v>
      </c>
      <c r="EK21" s="52">
        <v>0</v>
      </c>
      <c r="EL21" s="52">
        <v>0</v>
      </c>
      <c r="EM21" s="52">
        <v>0</v>
      </c>
      <c r="EN21" s="52">
        <v>0</v>
      </c>
      <c r="EO21" s="52">
        <v>0</v>
      </c>
      <c r="EP21" s="52">
        <v>0</v>
      </c>
      <c r="EQ21" s="52">
        <v>0</v>
      </c>
      <c r="ER21" s="52">
        <v>0</v>
      </c>
      <c r="ES21" s="52">
        <v>0</v>
      </c>
      <c r="ET21" s="52">
        <v>0</v>
      </c>
      <c r="EU21" s="52">
        <v>0</v>
      </c>
      <c r="EV21" s="52">
        <v>0</v>
      </c>
      <c r="EW21" s="52">
        <v>73.433329999999998</v>
      </c>
      <c r="EX21" s="52">
        <v>71.628569999999996</v>
      </c>
      <c r="EY21" s="52">
        <v>69.890469999999993</v>
      </c>
      <c r="EZ21" s="52">
        <v>68.252380000000002</v>
      </c>
      <c r="FA21" s="52">
        <v>67.066670000000002</v>
      </c>
      <c r="FB21" s="52">
        <v>66.071430000000007</v>
      </c>
      <c r="FC21" s="52">
        <v>65.190479999999994</v>
      </c>
      <c r="FD21" s="52">
        <v>65.838099999999997</v>
      </c>
      <c r="FE21" s="52">
        <v>69.061899999999994</v>
      </c>
      <c r="FF21" s="52">
        <v>73.761899999999997</v>
      </c>
      <c r="FG21" s="52">
        <v>78.547619999999995</v>
      </c>
      <c r="FH21" s="52">
        <v>82.657139999999998</v>
      </c>
      <c r="FI21" s="52">
        <v>85.861909999999995</v>
      </c>
      <c r="FJ21" s="52">
        <v>88.461910000000003</v>
      </c>
      <c r="FK21" s="52">
        <v>90.052379999999999</v>
      </c>
      <c r="FL21" s="52">
        <v>91.019049999999993</v>
      </c>
      <c r="FM21" s="52">
        <v>91.252380000000002</v>
      </c>
      <c r="FN21" s="52">
        <v>90.204769999999996</v>
      </c>
      <c r="FO21" s="52">
        <v>87.838099999999997</v>
      </c>
      <c r="FP21" s="52">
        <v>84.438100000000006</v>
      </c>
      <c r="FQ21" s="52">
        <v>81.909520000000001</v>
      </c>
      <c r="FR21" s="52">
        <v>79.676190000000005</v>
      </c>
      <c r="FS21" s="52">
        <v>77.290469999999999</v>
      </c>
      <c r="FT21" s="52">
        <v>74.980950000000007</v>
      </c>
      <c r="FU21" s="52">
        <v>6</v>
      </c>
      <c r="FV21" s="52">
        <v>168.13470000000001</v>
      </c>
      <c r="FW21" s="52">
        <v>63.714669999999998</v>
      </c>
      <c r="FX21" s="52">
        <v>0</v>
      </c>
    </row>
    <row r="22" spans="1:180" x14ac:dyDescent="0.3">
      <c r="A22" t="s">
        <v>174</v>
      </c>
      <c r="B22" t="s">
        <v>247</v>
      </c>
      <c r="C22" t="s">
        <v>180</v>
      </c>
      <c r="D22" t="s">
        <v>224</v>
      </c>
      <c r="E22" t="s">
        <v>189</v>
      </c>
      <c r="F22" t="s">
        <v>227</v>
      </c>
      <c r="G22" t="s">
        <v>240</v>
      </c>
      <c r="H22" s="52">
        <v>19</v>
      </c>
      <c r="I22" s="52">
        <v>0</v>
      </c>
      <c r="J22" s="52">
        <v>0</v>
      </c>
      <c r="K22" s="52">
        <v>0</v>
      </c>
      <c r="L22" s="52">
        <v>0</v>
      </c>
      <c r="M22" s="52">
        <v>0</v>
      </c>
      <c r="N22" s="52">
        <v>0</v>
      </c>
      <c r="O22" s="52">
        <v>0</v>
      </c>
      <c r="P22" s="52">
        <v>0</v>
      </c>
      <c r="Q22" s="52">
        <v>0</v>
      </c>
      <c r="R22" s="52">
        <v>0</v>
      </c>
      <c r="S22" s="52">
        <v>0</v>
      </c>
      <c r="T22" s="52">
        <v>0</v>
      </c>
      <c r="U22" s="52">
        <v>0</v>
      </c>
      <c r="V22" s="52">
        <v>0</v>
      </c>
      <c r="W22" s="52">
        <v>0</v>
      </c>
      <c r="X22" s="52">
        <v>0</v>
      </c>
      <c r="Y22" s="52">
        <v>0</v>
      </c>
      <c r="Z22" s="52">
        <v>0</v>
      </c>
      <c r="AA22" s="52">
        <v>0</v>
      </c>
      <c r="AB22" s="52">
        <v>0</v>
      </c>
      <c r="AC22" s="52">
        <v>0</v>
      </c>
      <c r="AD22" s="52">
        <v>0</v>
      </c>
      <c r="AE22" s="52">
        <v>0</v>
      </c>
      <c r="AF22" s="52">
        <v>0</v>
      </c>
      <c r="AG22" s="52">
        <v>0</v>
      </c>
      <c r="AH22" s="52">
        <v>0</v>
      </c>
      <c r="AI22" s="52">
        <v>0</v>
      </c>
      <c r="AJ22" s="52">
        <v>0</v>
      </c>
      <c r="AK22" s="52">
        <v>0</v>
      </c>
      <c r="AL22" s="52">
        <v>0</v>
      </c>
      <c r="AM22" s="52">
        <v>0</v>
      </c>
      <c r="AN22" s="52">
        <v>0</v>
      </c>
      <c r="AO22" s="52">
        <v>0</v>
      </c>
      <c r="AP22" s="52">
        <v>0</v>
      </c>
      <c r="AQ22" s="52">
        <v>0</v>
      </c>
      <c r="AR22" s="52">
        <v>0</v>
      </c>
      <c r="AS22" s="52">
        <v>0</v>
      </c>
      <c r="AT22" s="52">
        <v>0</v>
      </c>
      <c r="AU22" s="52">
        <v>0</v>
      </c>
      <c r="AV22" s="52">
        <v>0</v>
      </c>
      <c r="AW22" s="52">
        <v>0</v>
      </c>
      <c r="AX22" s="52">
        <v>0</v>
      </c>
      <c r="AY22" s="52">
        <v>0</v>
      </c>
      <c r="AZ22" s="52">
        <v>0</v>
      </c>
      <c r="BA22" s="52">
        <v>0</v>
      </c>
      <c r="BB22" s="52">
        <v>0</v>
      </c>
      <c r="BC22" s="52">
        <v>0</v>
      </c>
      <c r="BD22" s="52">
        <v>0</v>
      </c>
      <c r="BE22" s="52">
        <v>0</v>
      </c>
      <c r="BF22" s="52">
        <v>0</v>
      </c>
      <c r="BG22" s="52">
        <v>0</v>
      </c>
      <c r="BH22" s="52">
        <v>0</v>
      </c>
      <c r="BI22" s="52">
        <v>0</v>
      </c>
      <c r="BJ22" s="52">
        <v>0</v>
      </c>
      <c r="BK22" s="52">
        <v>0</v>
      </c>
      <c r="BL22" s="52">
        <v>0</v>
      </c>
      <c r="BM22" s="52">
        <v>0</v>
      </c>
      <c r="BN22" s="52">
        <v>0</v>
      </c>
      <c r="BO22" s="52">
        <v>0</v>
      </c>
      <c r="BP22" s="52">
        <v>0</v>
      </c>
      <c r="BQ22" s="52">
        <v>0</v>
      </c>
      <c r="BR22" s="52">
        <v>0</v>
      </c>
      <c r="BS22" s="52">
        <v>0</v>
      </c>
      <c r="BT22" s="52">
        <v>0</v>
      </c>
      <c r="BU22" s="52">
        <v>0</v>
      </c>
      <c r="BV22" s="52">
        <v>0</v>
      </c>
      <c r="BW22" s="52">
        <v>0</v>
      </c>
      <c r="BX22" s="52">
        <v>0</v>
      </c>
      <c r="BY22" s="52">
        <v>0</v>
      </c>
      <c r="BZ22" s="52">
        <v>0</v>
      </c>
      <c r="CA22" s="52">
        <v>0</v>
      </c>
      <c r="CB22" s="52">
        <v>0</v>
      </c>
      <c r="CC22" s="52">
        <v>0</v>
      </c>
      <c r="CD22" s="52">
        <v>0</v>
      </c>
      <c r="CE22" s="52">
        <v>0</v>
      </c>
      <c r="CF22" s="52">
        <v>0</v>
      </c>
      <c r="CG22" s="52">
        <v>0</v>
      </c>
      <c r="CH22" s="52">
        <v>0</v>
      </c>
      <c r="CI22" s="52">
        <v>0</v>
      </c>
      <c r="CJ22" s="52">
        <v>0</v>
      </c>
      <c r="CK22" s="52">
        <v>0</v>
      </c>
      <c r="CL22" s="52">
        <v>0</v>
      </c>
      <c r="CM22" s="52">
        <v>0</v>
      </c>
      <c r="CN22" s="52">
        <v>0</v>
      </c>
      <c r="CO22" s="52">
        <v>0</v>
      </c>
      <c r="CP22" s="52">
        <v>0</v>
      </c>
      <c r="CQ22" s="52">
        <v>0</v>
      </c>
      <c r="CR22" s="52">
        <v>0</v>
      </c>
      <c r="CS22" s="52">
        <v>0</v>
      </c>
      <c r="CT22" s="52">
        <v>0</v>
      </c>
      <c r="CU22" s="52">
        <v>0</v>
      </c>
      <c r="CV22" s="52">
        <v>0</v>
      </c>
      <c r="CW22" s="52">
        <v>0</v>
      </c>
      <c r="CX22" s="52">
        <v>0</v>
      </c>
      <c r="CY22" s="52">
        <v>0</v>
      </c>
      <c r="CZ22" s="52">
        <v>0</v>
      </c>
      <c r="DA22" s="52">
        <v>0</v>
      </c>
      <c r="DB22" s="52">
        <v>0</v>
      </c>
      <c r="DC22" s="52">
        <v>0</v>
      </c>
      <c r="DD22" s="52">
        <v>0</v>
      </c>
      <c r="DE22" s="52">
        <v>0</v>
      </c>
      <c r="DF22" s="52">
        <v>0</v>
      </c>
      <c r="DG22" s="52">
        <v>0</v>
      </c>
      <c r="DH22" s="52">
        <v>0</v>
      </c>
      <c r="DI22" s="52">
        <v>0</v>
      </c>
      <c r="DJ22" s="52">
        <v>0</v>
      </c>
      <c r="DK22" s="52">
        <v>0</v>
      </c>
      <c r="DL22" s="52">
        <v>0</v>
      </c>
      <c r="DM22" s="52">
        <v>0</v>
      </c>
      <c r="DN22" s="52">
        <v>0</v>
      </c>
      <c r="DO22" s="52">
        <v>0</v>
      </c>
      <c r="DP22" s="52">
        <v>0</v>
      </c>
      <c r="DQ22" s="52">
        <v>0</v>
      </c>
      <c r="DR22" s="52">
        <v>0</v>
      </c>
      <c r="DS22" s="52">
        <v>0</v>
      </c>
      <c r="DT22" s="52">
        <v>0</v>
      </c>
      <c r="DU22" s="52">
        <v>0</v>
      </c>
      <c r="DV22" s="52">
        <v>0</v>
      </c>
      <c r="DW22" s="52">
        <v>0</v>
      </c>
      <c r="DX22" s="52">
        <v>0</v>
      </c>
      <c r="DY22" s="52">
        <v>0</v>
      </c>
      <c r="DZ22" s="52">
        <v>0</v>
      </c>
      <c r="EA22" s="52">
        <v>0</v>
      </c>
      <c r="EB22" s="52">
        <v>0</v>
      </c>
      <c r="EC22" s="52">
        <v>0</v>
      </c>
      <c r="ED22" s="52">
        <v>0</v>
      </c>
      <c r="EE22" s="52">
        <v>0</v>
      </c>
      <c r="EF22" s="52">
        <v>0</v>
      </c>
      <c r="EG22" s="52">
        <v>0</v>
      </c>
      <c r="EH22" s="52">
        <v>0</v>
      </c>
      <c r="EI22" s="52">
        <v>0</v>
      </c>
      <c r="EJ22" s="52">
        <v>0</v>
      </c>
      <c r="EK22" s="52">
        <v>0</v>
      </c>
      <c r="EL22" s="52">
        <v>0</v>
      </c>
      <c r="EM22" s="52">
        <v>0</v>
      </c>
      <c r="EN22" s="52">
        <v>0</v>
      </c>
      <c r="EO22" s="52">
        <v>0</v>
      </c>
      <c r="EP22" s="52">
        <v>0</v>
      </c>
      <c r="EQ22" s="52">
        <v>0</v>
      </c>
      <c r="ER22" s="52">
        <v>0</v>
      </c>
      <c r="ES22" s="52">
        <v>0</v>
      </c>
      <c r="ET22" s="52">
        <v>0</v>
      </c>
      <c r="EU22" s="52">
        <v>0</v>
      </c>
      <c r="EV22" s="52">
        <v>0</v>
      </c>
      <c r="EW22" s="52">
        <v>78.3</v>
      </c>
      <c r="EX22" s="52">
        <v>76.468190000000007</v>
      </c>
      <c r="EY22" s="52">
        <v>74.959090000000003</v>
      </c>
      <c r="EZ22" s="52">
        <v>73.763630000000006</v>
      </c>
      <c r="FA22" s="52">
        <v>72.195459999999997</v>
      </c>
      <c r="FB22" s="52">
        <v>70.836359999999999</v>
      </c>
      <c r="FC22" s="52">
        <v>70.190910000000002</v>
      </c>
      <c r="FD22" s="52">
        <v>71.713639999999998</v>
      </c>
      <c r="FE22" s="52">
        <v>75.168180000000007</v>
      </c>
      <c r="FF22" s="52">
        <v>79.495450000000005</v>
      </c>
      <c r="FG22" s="52">
        <v>84.00909</v>
      </c>
      <c r="FH22" s="52">
        <v>87.813640000000007</v>
      </c>
      <c r="FI22" s="52">
        <v>91.1</v>
      </c>
      <c r="FJ22" s="52">
        <v>93.681820000000002</v>
      </c>
      <c r="FK22" s="52">
        <v>95.25909</v>
      </c>
      <c r="FL22" s="52">
        <v>96.390910000000005</v>
      </c>
      <c r="FM22" s="52">
        <v>96.713639999999998</v>
      </c>
      <c r="FN22" s="52">
        <v>95.854550000000003</v>
      </c>
      <c r="FO22" s="52">
        <v>93.631820000000005</v>
      </c>
      <c r="FP22" s="52">
        <v>90.513630000000006</v>
      </c>
      <c r="FQ22" s="52">
        <v>87.354550000000003</v>
      </c>
      <c r="FR22" s="52">
        <v>84.890910000000005</v>
      </c>
      <c r="FS22" s="52">
        <v>82.263630000000006</v>
      </c>
      <c r="FT22" s="52">
        <v>80.004549999999995</v>
      </c>
      <c r="FU22" s="52">
        <v>6</v>
      </c>
      <c r="FV22" s="52">
        <v>186.67089999999999</v>
      </c>
      <c r="FW22" s="52">
        <v>69.290840000000003</v>
      </c>
      <c r="FX22" s="52">
        <v>0</v>
      </c>
    </row>
    <row r="23" spans="1:180" x14ac:dyDescent="0.3">
      <c r="A23" t="s">
        <v>174</v>
      </c>
      <c r="B23" t="s">
        <v>247</v>
      </c>
      <c r="C23" t="s">
        <v>180</v>
      </c>
      <c r="D23" t="s">
        <v>244</v>
      </c>
      <c r="E23" t="s">
        <v>189</v>
      </c>
      <c r="F23" t="s">
        <v>227</v>
      </c>
      <c r="G23" t="s">
        <v>240</v>
      </c>
      <c r="H23" s="52">
        <v>19</v>
      </c>
      <c r="I23" s="52">
        <v>0</v>
      </c>
      <c r="J23" s="52">
        <v>0</v>
      </c>
      <c r="K23" s="52">
        <v>0</v>
      </c>
      <c r="L23" s="52">
        <v>0</v>
      </c>
      <c r="M23" s="52">
        <v>0</v>
      </c>
      <c r="N23" s="52">
        <v>0</v>
      </c>
      <c r="O23" s="52">
        <v>0</v>
      </c>
      <c r="P23" s="52">
        <v>0</v>
      </c>
      <c r="Q23" s="52">
        <v>0</v>
      </c>
      <c r="R23" s="52">
        <v>0</v>
      </c>
      <c r="S23" s="52">
        <v>0</v>
      </c>
      <c r="T23" s="52">
        <v>0</v>
      </c>
      <c r="U23" s="52">
        <v>0</v>
      </c>
      <c r="V23" s="52">
        <v>0</v>
      </c>
      <c r="W23" s="52">
        <v>0</v>
      </c>
      <c r="X23" s="52">
        <v>0</v>
      </c>
      <c r="Y23" s="52">
        <v>0</v>
      </c>
      <c r="Z23" s="52">
        <v>0</v>
      </c>
      <c r="AA23" s="52">
        <v>0</v>
      </c>
      <c r="AB23" s="52">
        <v>0</v>
      </c>
      <c r="AC23" s="52">
        <v>0</v>
      </c>
      <c r="AD23" s="52">
        <v>0</v>
      </c>
      <c r="AE23" s="52">
        <v>0</v>
      </c>
      <c r="AF23" s="52">
        <v>0</v>
      </c>
      <c r="AG23" s="52">
        <v>0</v>
      </c>
      <c r="AH23" s="52">
        <v>0</v>
      </c>
      <c r="AI23" s="52">
        <v>0</v>
      </c>
      <c r="AJ23" s="52">
        <v>0</v>
      </c>
      <c r="AK23" s="52">
        <v>0</v>
      </c>
      <c r="AL23" s="52">
        <v>0</v>
      </c>
      <c r="AM23" s="52">
        <v>0</v>
      </c>
      <c r="AN23" s="52">
        <v>0</v>
      </c>
      <c r="AO23" s="52">
        <v>0</v>
      </c>
      <c r="AP23" s="52">
        <v>0</v>
      </c>
      <c r="AQ23" s="52">
        <v>0</v>
      </c>
      <c r="AR23" s="52">
        <v>0</v>
      </c>
      <c r="AS23" s="52">
        <v>0</v>
      </c>
      <c r="AT23" s="52">
        <v>0</v>
      </c>
      <c r="AU23" s="52">
        <v>0</v>
      </c>
      <c r="AV23" s="52">
        <v>0</v>
      </c>
      <c r="AW23" s="52">
        <v>0</v>
      </c>
      <c r="AX23" s="52">
        <v>0</v>
      </c>
      <c r="AY23" s="52">
        <v>0</v>
      </c>
      <c r="AZ23" s="52">
        <v>0</v>
      </c>
      <c r="BA23" s="52">
        <v>0</v>
      </c>
      <c r="BB23" s="52">
        <v>0</v>
      </c>
      <c r="BC23" s="52">
        <v>0</v>
      </c>
      <c r="BD23" s="52">
        <v>0</v>
      </c>
      <c r="BE23" s="52">
        <v>0</v>
      </c>
      <c r="BF23" s="52">
        <v>0</v>
      </c>
      <c r="BG23" s="52">
        <v>0</v>
      </c>
      <c r="BH23" s="52">
        <v>0</v>
      </c>
      <c r="BI23" s="52">
        <v>0</v>
      </c>
      <c r="BJ23" s="52">
        <v>0</v>
      </c>
      <c r="BK23" s="52">
        <v>0</v>
      </c>
      <c r="BL23" s="52">
        <v>0</v>
      </c>
      <c r="BM23" s="52">
        <v>0</v>
      </c>
      <c r="BN23" s="52">
        <v>0</v>
      </c>
      <c r="BO23" s="52">
        <v>0</v>
      </c>
      <c r="BP23" s="52">
        <v>0</v>
      </c>
      <c r="BQ23" s="52">
        <v>0</v>
      </c>
      <c r="BR23" s="52">
        <v>0</v>
      </c>
      <c r="BS23" s="52">
        <v>0</v>
      </c>
      <c r="BT23" s="52">
        <v>0</v>
      </c>
      <c r="BU23" s="52">
        <v>0</v>
      </c>
      <c r="BV23" s="52">
        <v>0</v>
      </c>
      <c r="BW23" s="52">
        <v>0</v>
      </c>
      <c r="BX23" s="52">
        <v>0</v>
      </c>
      <c r="BY23" s="52">
        <v>0</v>
      </c>
      <c r="BZ23" s="52">
        <v>0</v>
      </c>
      <c r="CA23" s="52">
        <v>0</v>
      </c>
      <c r="CB23" s="52">
        <v>0</v>
      </c>
      <c r="CC23" s="52">
        <v>0</v>
      </c>
      <c r="CD23" s="52">
        <v>0</v>
      </c>
      <c r="CE23" s="52">
        <v>0</v>
      </c>
      <c r="CF23" s="52">
        <v>0</v>
      </c>
      <c r="CG23" s="52">
        <v>0</v>
      </c>
      <c r="CH23" s="52">
        <v>0</v>
      </c>
      <c r="CI23" s="52">
        <v>0</v>
      </c>
      <c r="CJ23" s="52">
        <v>0</v>
      </c>
      <c r="CK23" s="52">
        <v>0</v>
      </c>
      <c r="CL23" s="52">
        <v>0</v>
      </c>
      <c r="CM23" s="52">
        <v>0</v>
      </c>
      <c r="CN23" s="52">
        <v>0</v>
      </c>
      <c r="CO23" s="52">
        <v>0</v>
      </c>
      <c r="CP23" s="52">
        <v>0</v>
      </c>
      <c r="CQ23" s="52">
        <v>0</v>
      </c>
      <c r="CR23" s="52">
        <v>0</v>
      </c>
      <c r="CS23" s="52">
        <v>0</v>
      </c>
      <c r="CT23" s="52">
        <v>0</v>
      </c>
      <c r="CU23" s="52">
        <v>0</v>
      </c>
      <c r="CV23" s="52">
        <v>0</v>
      </c>
      <c r="CW23" s="52">
        <v>0</v>
      </c>
      <c r="CX23" s="52">
        <v>0</v>
      </c>
      <c r="CY23" s="52">
        <v>0</v>
      </c>
      <c r="CZ23" s="52">
        <v>0</v>
      </c>
      <c r="DA23" s="52">
        <v>0</v>
      </c>
      <c r="DB23" s="52">
        <v>0</v>
      </c>
      <c r="DC23" s="52">
        <v>0</v>
      </c>
      <c r="DD23" s="52">
        <v>0</v>
      </c>
      <c r="DE23" s="52">
        <v>0</v>
      </c>
      <c r="DF23" s="52">
        <v>0</v>
      </c>
      <c r="DG23" s="52">
        <v>0</v>
      </c>
      <c r="DH23" s="52">
        <v>0</v>
      </c>
      <c r="DI23" s="52">
        <v>0</v>
      </c>
      <c r="DJ23" s="52">
        <v>0</v>
      </c>
      <c r="DK23" s="52">
        <v>0</v>
      </c>
      <c r="DL23" s="52">
        <v>0</v>
      </c>
      <c r="DM23" s="52">
        <v>0</v>
      </c>
      <c r="DN23" s="52">
        <v>0</v>
      </c>
      <c r="DO23" s="52">
        <v>0</v>
      </c>
      <c r="DP23" s="52">
        <v>0</v>
      </c>
      <c r="DQ23" s="52">
        <v>0</v>
      </c>
      <c r="DR23" s="52">
        <v>0</v>
      </c>
      <c r="DS23" s="52">
        <v>0</v>
      </c>
      <c r="DT23" s="52">
        <v>0</v>
      </c>
      <c r="DU23" s="52">
        <v>0</v>
      </c>
      <c r="DV23" s="52">
        <v>0</v>
      </c>
      <c r="DW23" s="52">
        <v>0</v>
      </c>
      <c r="DX23" s="52">
        <v>0</v>
      </c>
      <c r="DY23" s="52">
        <v>0</v>
      </c>
      <c r="DZ23" s="52">
        <v>0</v>
      </c>
      <c r="EA23" s="52">
        <v>0</v>
      </c>
      <c r="EB23" s="52">
        <v>0</v>
      </c>
      <c r="EC23" s="52">
        <v>0</v>
      </c>
      <c r="ED23" s="52">
        <v>0</v>
      </c>
      <c r="EE23" s="52">
        <v>0</v>
      </c>
      <c r="EF23" s="52">
        <v>0</v>
      </c>
      <c r="EG23" s="52">
        <v>0</v>
      </c>
      <c r="EH23" s="52">
        <v>0</v>
      </c>
      <c r="EI23" s="52">
        <v>0</v>
      </c>
      <c r="EJ23" s="52">
        <v>0</v>
      </c>
      <c r="EK23" s="52">
        <v>0</v>
      </c>
      <c r="EL23" s="52">
        <v>0</v>
      </c>
      <c r="EM23" s="52">
        <v>0</v>
      </c>
      <c r="EN23" s="52">
        <v>0</v>
      </c>
      <c r="EO23" s="52">
        <v>0</v>
      </c>
      <c r="EP23" s="52">
        <v>0</v>
      </c>
      <c r="EQ23" s="52">
        <v>0</v>
      </c>
      <c r="ER23" s="52">
        <v>0</v>
      </c>
      <c r="ES23" s="52">
        <v>0</v>
      </c>
      <c r="ET23" s="52">
        <v>0</v>
      </c>
      <c r="EU23" s="52">
        <v>0</v>
      </c>
      <c r="EV23" s="52">
        <v>0</v>
      </c>
      <c r="EW23" s="52">
        <v>77.94444</v>
      </c>
      <c r="EX23" s="52">
        <v>76.755549999999999</v>
      </c>
      <c r="EY23" s="52">
        <v>75.322220000000002</v>
      </c>
      <c r="EZ23" s="52">
        <v>73.8</v>
      </c>
      <c r="FA23" s="52">
        <v>72.366669999999999</v>
      </c>
      <c r="FB23" s="52">
        <v>70.777780000000007</v>
      </c>
      <c r="FC23" s="52">
        <v>69.844440000000006</v>
      </c>
      <c r="FD23" s="52">
        <v>70.933329999999998</v>
      </c>
      <c r="FE23" s="52">
        <v>74.466669999999993</v>
      </c>
      <c r="FF23" s="52">
        <v>79</v>
      </c>
      <c r="FG23" s="52">
        <v>83.577770000000001</v>
      </c>
      <c r="FH23" s="52">
        <v>87.744450000000001</v>
      </c>
      <c r="FI23" s="52">
        <v>91.177779999999998</v>
      </c>
      <c r="FJ23" s="52">
        <v>93.544439999999994</v>
      </c>
      <c r="FK23" s="52">
        <v>95.677779999999998</v>
      </c>
      <c r="FL23" s="52">
        <v>97.1</v>
      </c>
      <c r="FM23" s="52">
        <v>97.533330000000007</v>
      </c>
      <c r="FN23" s="52">
        <v>96.55556</v>
      </c>
      <c r="FO23" s="52">
        <v>94.5</v>
      </c>
      <c r="FP23" s="52">
        <v>91.788889999999995</v>
      </c>
      <c r="FQ23" s="52">
        <v>88.622219999999999</v>
      </c>
      <c r="FR23" s="52">
        <v>85.911109999999994</v>
      </c>
      <c r="FS23" s="52">
        <v>83.477779999999996</v>
      </c>
      <c r="FT23" s="52">
        <v>81.077770000000001</v>
      </c>
      <c r="FU23" s="52">
        <v>6</v>
      </c>
      <c r="FV23" s="52">
        <v>186.67089999999999</v>
      </c>
      <c r="FW23" s="52">
        <v>69.290840000000003</v>
      </c>
      <c r="FX23" s="52">
        <v>0</v>
      </c>
    </row>
    <row r="24" spans="1:180" x14ac:dyDescent="0.3">
      <c r="A24" t="s">
        <v>174</v>
      </c>
      <c r="B24" t="s">
        <v>247</v>
      </c>
      <c r="C24" t="s">
        <v>180</v>
      </c>
      <c r="D24" t="s">
        <v>224</v>
      </c>
      <c r="E24" t="s">
        <v>188</v>
      </c>
      <c r="F24" t="s">
        <v>227</v>
      </c>
      <c r="G24" t="s">
        <v>240</v>
      </c>
      <c r="H24" s="52">
        <v>19</v>
      </c>
      <c r="I24" s="52">
        <v>0</v>
      </c>
      <c r="J24" s="52">
        <v>0</v>
      </c>
      <c r="K24" s="52">
        <v>0</v>
      </c>
      <c r="L24" s="52">
        <v>0</v>
      </c>
      <c r="M24" s="52">
        <v>0</v>
      </c>
      <c r="N24" s="52">
        <v>0</v>
      </c>
      <c r="O24" s="52">
        <v>0</v>
      </c>
      <c r="P24" s="52">
        <v>0</v>
      </c>
      <c r="Q24" s="52">
        <v>0</v>
      </c>
      <c r="R24" s="52">
        <v>0</v>
      </c>
      <c r="S24" s="52">
        <v>0</v>
      </c>
      <c r="T24" s="52">
        <v>0</v>
      </c>
      <c r="U24" s="52">
        <v>0</v>
      </c>
      <c r="V24" s="52">
        <v>0</v>
      </c>
      <c r="W24" s="52">
        <v>0</v>
      </c>
      <c r="X24" s="52">
        <v>0</v>
      </c>
      <c r="Y24" s="52">
        <v>0</v>
      </c>
      <c r="Z24" s="52">
        <v>0</v>
      </c>
      <c r="AA24" s="52">
        <v>0</v>
      </c>
      <c r="AB24" s="52">
        <v>0</v>
      </c>
      <c r="AC24" s="52">
        <v>0</v>
      </c>
      <c r="AD24" s="52">
        <v>0</v>
      </c>
      <c r="AE24" s="52">
        <v>0</v>
      </c>
      <c r="AF24" s="52">
        <v>0</v>
      </c>
      <c r="AG24" s="52">
        <v>0</v>
      </c>
      <c r="AH24" s="52">
        <v>0</v>
      </c>
      <c r="AI24" s="52">
        <v>0</v>
      </c>
      <c r="AJ24" s="52">
        <v>0</v>
      </c>
      <c r="AK24" s="52">
        <v>0</v>
      </c>
      <c r="AL24" s="52">
        <v>0</v>
      </c>
      <c r="AM24" s="52">
        <v>0</v>
      </c>
      <c r="AN24" s="52">
        <v>0</v>
      </c>
      <c r="AO24" s="52">
        <v>0</v>
      </c>
      <c r="AP24" s="52">
        <v>0</v>
      </c>
      <c r="AQ24" s="52">
        <v>0</v>
      </c>
      <c r="AR24" s="52">
        <v>0</v>
      </c>
      <c r="AS24" s="52">
        <v>0</v>
      </c>
      <c r="AT24" s="52">
        <v>0</v>
      </c>
      <c r="AU24" s="52">
        <v>0</v>
      </c>
      <c r="AV24" s="52">
        <v>0</v>
      </c>
      <c r="AW24" s="52">
        <v>0</v>
      </c>
      <c r="AX24" s="52">
        <v>0</v>
      </c>
      <c r="AY24" s="52">
        <v>0</v>
      </c>
      <c r="AZ24" s="52">
        <v>0</v>
      </c>
      <c r="BA24" s="52">
        <v>0</v>
      </c>
      <c r="BB24" s="52">
        <v>0</v>
      </c>
      <c r="BC24" s="52">
        <v>0</v>
      </c>
      <c r="BD24" s="52">
        <v>0</v>
      </c>
      <c r="BE24" s="52">
        <v>0</v>
      </c>
      <c r="BF24" s="52">
        <v>0</v>
      </c>
      <c r="BG24" s="52">
        <v>0</v>
      </c>
      <c r="BH24" s="52">
        <v>0</v>
      </c>
      <c r="BI24" s="52">
        <v>0</v>
      </c>
      <c r="BJ24" s="52">
        <v>0</v>
      </c>
      <c r="BK24" s="52">
        <v>0</v>
      </c>
      <c r="BL24" s="52">
        <v>0</v>
      </c>
      <c r="BM24" s="52">
        <v>0</v>
      </c>
      <c r="BN24" s="52">
        <v>0</v>
      </c>
      <c r="BO24" s="52">
        <v>0</v>
      </c>
      <c r="BP24" s="52">
        <v>0</v>
      </c>
      <c r="BQ24" s="52">
        <v>0</v>
      </c>
      <c r="BR24" s="52">
        <v>0</v>
      </c>
      <c r="BS24" s="52">
        <v>0</v>
      </c>
      <c r="BT24" s="52">
        <v>0</v>
      </c>
      <c r="BU24" s="52">
        <v>0</v>
      </c>
      <c r="BV24" s="52">
        <v>0</v>
      </c>
      <c r="BW24" s="52">
        <v>0</v>
      </c>
      <c r="BX24" s="52">
        <v>0</v>
      </c>
      <c r="BY24" s="52">
        <v>0</v>
      </c>
      <c r="BZ24" s="52">
        <v>0</v>
      </c>
      <c r="CA24" s="52">
        <v>0</v>
      </c>
      <c r="CB24" s="52">
        <v>0</v>
      </c>
      <c r="CC24" s="52">
        <v>0</v>
      </c>
      <c r="CD24" s="52">
        <v>0</v>
      </c>
      <c r="CE24" s="52">
        <v>0</v>
      </c>
      <c r="CF24" s="52">
        <v>0</v>
      </c>
      <c r="CG24" s="52">
        <v>0</v>
      </c>
      <c r="CH24" s="52">
        <v>0</v>
      </c>
      <c r="CI24" s="52">
        <v>0</v>
      </c>
      <c r="CJ24" s="52">
        <v>0</v>
      </c>
      <c r="CK24" s="52">
        <v>0</v>
      </c>
      <c r="CL24" s="52">
        <v>0</v>
      </c>
      <c r="CM24" s="52">
        <v>0</v>
      </c>
      <c r="CN24" s="52">
        <v>0</v>
      </c>
      <c r="CO24" s="52">
        <v>0</v>
      </c>
      <c r="CP24" s="52">
        <v>0</v>
      </c>
      <c r="CQ24" s="52">
        <v>0</v>
      </c>
      <c r="CR24" s="52">
        <v>0</v>
      </c>
      <c r="CS24" s="52">
        <v>0</v>
      </c>
      <c r="CT24" s="52">
        <v>0</v>
      </c>
      <c r="CU24" s="52">
        <v>0</v>
      </c>
      <c r="CV24" s="52">
        <v>0</v>
      </c>
      <c r="CW24" s="52">
        <v>0</v>
      </c>
      <c r="CX24" s="52">
        <v>0</v>
      </c>
      <c r="CY24" s="52">
        <v>0</v>
      </c>
      <c r="CZ24" s="52">
        <v>0</v>
      </c>
      <c r="DA24" s="52">
        <v>0</v>
      </c>
      <c r="DB24" s="52">
        <v>0</v>
      </c>
      <c r="DC24" s="52">
        <v>0</v>
      </c>
      <c r="DD24" s="52">
        <v>0</v>
      </c>
      <c r="DE24" s="52">
        <v>0</v>
      </c>
      <c r="DF24" s="52">
        <v>0</v>
      </c>
      <c r="DG24" s="52">
        <v>0</v>
      </c>
      <c r="DH24" s="52">
        <v>0</v>
      </c>
      <c r="DI24" s="52">
        <v>0</v>
      </c>
      <c r="DJ24" s="52">
        <v>0</v>
      </c>
      <c r="DK24" s="52">
        <v>0</v>
      </c>
      <c r="DL24" s="52">
        <v>0</v>
      </c>
      <c r="DM24" s="52">
        <v>0</v>
      </c>
      <c r="DN24" s="52">
        <v>0</v>
      </c>
      <c r="DO24" s="52">
        <v>0</v>
      </c>
      <c r="DP24" s="52">
        <v>0</v>
      </c>
      <c r="DQ24" s="52">
        <v>0</v>
      </c>
      <c r="DR24" s="52">
        <v>0</v>
      </c>
      <c r="DS24" s="52">
        <v>0</v>
      </c>
      <c r="DT24" s="52">
        <v>0</v>
      </c>
      <c r="DU24" s="52">
        <v>0</v>
      </c>
      <c r="DV24" s="52">
        <v>0</v>
      </c>
      <c r="DW24" s="52">
        <v>0</v>
      </c>
      <c r="DX24" s="52">
        <v>0</v>
      </c>
      <c r="DY24" s="52">
        <v>0</v>
      </c>
      <c r="DZ24" s="52">
        <v>0</v>
      </c>
      <c r="EA24" s="52">
        <v>0</v>
      </c>
      <c r="EB24" s="52">
        <v>0</v>
      </c>
      <c r="EC24" s="52">
        <v>0</v>
      </c>
      <c r="ED24" s="52">
        <v>0</v>
      </c>
      <c r="EE24" s="52">
        <v>0</v>
      </c>
      <c r="EF24" s="52">
        <v>0</v>
      </c>
      <c r="EG24" s="52">
        <v>0</v>
      </c>
      <c r="EH24" s="52">
        <v>0</v>
      </c>
      <c r="EI24" s="52">
        <v>0</v>
      </c>
      <c r="EJ24" s="52">
        <v>0</v>
      </c>
      <c r="EK24" s="52">
        <v>0</v>
      </c>
      <c r="EL24" s="52">
        <v>0</v>
      </c>
      <c r="EM24" s="52">
        <v>0</v>
      </c>
      <c r="EN24" s="52">
        <v>0</v>
      </c>
      <c r="EO24" s="52">
        <v>0</v>
      </c>
      <c r="EP24" s="52">
        <v>0</v>
      </c>
      <c r="EQ24" s="52">
        <v>0</v>
      </c>
      <c r="ER24" s="52">
        <v>0</v>
      </c>
      <c r="ES24" s="52">
        <v>0</v>
      </c>
      <c r="ET24" s="52">
        <v>0</v>
      </c>
      <c r="EU24" s="52">
        <v>0</v>
      </c>
      <c r="EV24" s="52">
        <v>0</v>
      </c>
      <c r="EW24" s="52">
        <v>80.352379999999997</v>
      </c>
      <c r="EX24" s="52">
        <v>78.514279999999999</v>
      </c>
      <c r="EY24" s="52">
        <v>77.066670000000002</v>
      </c>
      <c r="EZ24" s="52">
        <v>75.8</v>
      </c>
      <c r="FA24" s="52">
        <v>74.480950000000007</v>
      </c>
      <c r="FB24" s="52">
        <v>73.509519999999995</v>
      </c>
      <c r="FC24" s="52">
        <v>73.076189999999997</v>
      </c>
      <c r="FD24" s="52">
        <v>75.014279999999999</v>
      </c>
      <c r="FE24" s="52">
        <v>78.838099999999997</v>
      </c>
      <c r="FF24" s="52">
        <v>83.242859999999993</v>
      </c>
      <c r="FG24" s="52">
        <v>87.457149999999999</v>
      </c>
      <c r="FH24" s="52">
        <v>91.271429999999995</v>
      </c>
      <c r="FI24" s="52">
        <v>94.285709999999995</v>
      </c>
      <c r="FJ24" s="52">
        <v>96.438100000000006</v>
      </c>
      <c r="FK24" s="52">
        <v>98.114289999999997</v>
      </c>
      <c r="FL24" s="52">
        <v>99.257140000000007</v>
      </c>
      <c r="FM24" s="52">
        <v>99.690479999999994</v>
      </c>
      <c r="FN24" s="52">
        <v>99.095240000000004</v>
      </c>
      <c r="FO24" s="52">
        <v>97.128569999999996</v>
      </c>
      <c r="FP24" s="52">
        <v>94.18571</v>
      </c>
      <c r="FQ24" s="52">
        <v>90.676190000000005</v>
      </c>
      <c r="FR24" s="52">
        <v>88.009519999999995</v>
      </c>
      <c r="FS24" s="52">
        <v>85.538089999999997</v>
      </c>
      <c r="FT24" s="52">
        <v>82.890469999999993</v>
      </c>
      <c r="FU24" s="52">
        <v>6</v>
      </c>
      <c r="FV24" s="52">
        <v>189.42789999999999</v>
      </c>
      <c r="FW24" s="52">
        <v>70.214200000000005</v>
      </c>
      <c r="FX24" s="52">
        <v>0</v>
      </c>
    </row>
    <row r="25" spans="1:180" x14ac:dyDescent="0.3">
      <c r="A25" t="s">
        <v>174</v>
      </c>
      <c r="B25" t="s">
        <v>247</v>
      </c>
      <c r="C25" t="s">
        <v>180</v>
      </c>
      <c r="D25" t="s">
        <v>244</v>
      </c>
      <c r="E25" t="s">
        <v>190</v>
      </c>
      <c r="F25" t="s">
        <v>227</v>
      </c>
      <c r="G25" t="s">
        <v>240</v>
      </c>
      <c r="H25" s="52">
        <v>19</v>
      </c>
      <c r="I25" s="52">
        <v>0</v>
      </c>
      <c r="J25" s="52">
        <v>0</v>
      </c>
      <c r="K25" s="52">
        <v>0</v>
      </c>
      <c r="L25" s="52">
        <v>0</v>
      </c>
      <c r="M25" s="52">
        <v>0</v>
      </c>
      <c r="N25" s="52">
        <v>0</v>
      </c>
      <c r="O25" s="52">
        <v>0</v>
      </c>
      <c r="P25" s="52">
        <v>0</v>
      </c>
      <c r="Q25" s="52">
        <v>0</v>
      </c>
      <c r="R25" s="52">
        <v>0</v>
      </c>
      <c r="S25" s="52">
        <v>0</v>
      </c>
      <c r="T25" s="52">
        <v>0</v>
      </c>
      <c r="U25" s="52">
        <v>0</v>
      </c>
      <c r="V25" s="52">
        <v>0</v>
      </c>
      <c r="W25" s="52">
        <v>0</v>
      </c>
      <c r="X25" s="52">
        <v>0</v>
      </c>
      <c r="Y25" s="52">
        <v>0</v>
      </c>
      <c r="Z25" s="52">
        <v>0</v>
      </c>
      <c r="AA25" s="52">
        <v>0</v>
      </c>
      <c r="AB25" s="52">
        <v>0</v>
      </c>
      <c r="AC25" s="52">
        <v>0</v>
      </c>
      <c r="AD25" s="52">
        <v>0</v>
      </c>
      <c r="AE25" s="52">
        <v>0</v>
      </c>
      <c r="AF25" s="52">
        <v>0</v>
      </c>
      <c r="AG25" s="52">
        <v>0</v>
      </c>
      <c r="AH25" s="52">
        <v>0</v>
      </c>
      <c r="AI25" s="52">
        <v>0</v>
      </c>
      <c r="AJ25" s="52">
        <v>0</v>
      </c>
      <c r="AK25" s="52">
        <v>0</v>
      </c>
      <c r="AL25" s="52">
        <v>0</v>
      </c>
      <c r="AM25" s="52">
        <v>0</v>
      </c>
      <c r="AN25" s="52">
        <v>0</v>
      </c>
      <c r="AO25" s="52">
        <v>0</v>
      </c>
      <c r="AP25" s="52">
        <v>0</v>
      </c>
      <c r="AQ25" s="52">
        <v>0</v>
      </c>
      <c r="AR25" s="52">
        <v>0</v>
      </c>
      <c r="AS25" s="52">
        <v>0</v>
      </c>
      <c r="AT25" s="52">
        <v>0</v>
      </c>
      <c r="AU25" s="52">
        <v>0</v>
      </c>
      <c r="AV25" s="52">
        <v>0</v>
      </c>
      <c r="AW25" s="52">
        <v>0</v>
      </c>
      <c r="AX25" s="52">
        <v>0</v>
      </c>
      <c r="AY25" s="52">
        <v>0</v>
      </c>
      <c r="AZ25" s="52">
        <v>0</v>
      </c>
      <c r="BA25" s="52">
        <v>0</v>
      </c>
      <c r="BB25" s="52">
        <v>0</v>
      </c>
      <c r="BC25" s="52">
        <v>0</v>
      </c>
      <c r="BD25" s="52">
        <v>0</v>
      </c>
      <c r="BE25" s="52">
        <v>0</v>
      </c>
      <c r="BF25" s="52">
        <v>0</v>
      </c>
      <c r="BG25" s="52">
        <v>0</v>
      </c>
      <c r="BH25" s="52">
        <v>0</v>
      </c>
      <c r="BI25" s="52">
        <v>0</v>
      </c>
      <c r="BJ25" s="52">
        <v>0</v>
      </c>
      <c r="BK25" s="52">
        <v>0</v>
      </c>
      <c r="BL25" s="52">
        <v>0</v>
      </c>
      <c r="BM25" s="52">
        <v>0</v>
      </c>
      <c r="BN25" s="52">
        <v>0</v>
      </c>
      <c r="BO25" s="52">
        <v>0</v>
      </c>
      <c r="BP25" s="52">
        <v>0</v>
      </c>
      <c r="BQ25" s="52">
        <v>0</v>
      </c>
      <c r="BR25" s="52">
        <v>0</v>
      </c>
      <c r="BS25" s="52">
        <v>0</v>
      </c>
      <c r="BT25" s="52">
        <v>0</v>
      </c>
      <c r="BU25" s="52">
        <v>0</v>
      </c>
      <c r="BV25" s="52">
        <v>0</v>
      </c>
      <c r="BW25" s="52">
        <v>0</v>
      </c>
      <c r="BX25" s="52">
        <v>0</v>
      </c>
      <c r="BY25" s="52">
        <v>0</v>
      </c>
      <c r="BZ25" s="52">
        <v>0</v>
      </c>
      <c r="CA25" s="52">
        <v>0</v>
      </c>
      <c r="CB25" s="52">
        <v>0</v>
      </c>
      <c r="CC25" s="52">
        <v>0</v>
      </c>
      <c r="CD25" s="52">
        <v>0</v>
      </c>
      <c r="CE25" s="52">
        <v>0</v>
      </c>
      <c r="CF25" s="52">
        <v>0</v>
      </c>
      <c r="CG25" s="52">
        <v>0</v>
      </c>
      <c r="CH25" s="52">
        <v>0</v>
      </c>
      <c r="CI25" s="52">
        <v>0</v>
      </c>
      <c r="CJ25" s="52">
        <v>0</v>
      </c>
      <c r="CK25" s="52">
        <v>0</v>
      </c>
      <c r="CL25" s="52">
        <v>0</v>
      </c>
      <c r="CM25" s="52">
        <v>0</v>
      </c>
      <c r="CN25" s="52">
        <v>0</v>
      </c>
      <c r="CO25" s="52">
        <v>0</v>
      </c>
      <c r="CP25" s="52">
        <v>0</v>
      </c>
      <c r="CQ25" s="52">
        <v>0</v>
      </c>
      <c r="CR25" s="52">
        <v>0</v>
      </c>
      <c r="CS25" s="52">
        <v>0</v>
      </c>
      <c r="CT25" s="52">
        <v>0</v>
      </c>
      <c r="CU25" s="52">
        <v>0</v>
      </c>
      <c r="CV25" s="52">
        <v>0</v>
      </c>
      <c r="CW25" s="52">
        <v>0</v>
      </c>
      <c r="CX25" s="52">
        <v>0</v>
      </c>
      <c r="CY25" s="52">
        <v>0</v>
      </c>
      <c r="CZ25" s="52">
        <v>0</v>
      </c>
      <c r="DA25" s="52">
        <v>0</v>
      </c>
      <c r="DB25" s="52">
        <v>0</v>
      </c>
      <c r="DC25" s="52">
        <v>0</v>
      </c>
      <c r="DD25" s="52">
        <v>0</v>
      </c>
      <c r="DE25" s="52">
        <v>0</v>
      </c>
      <c r="DF25" s="52">
        <v>0</v>
      </c>
      <c r="DG25" s="52">
        <v>0</v>
      </c>
      <c r="DH25" s="52">
        <v>0</v>
      </c>
      <c r="DI25" s="52">
        <v>0</v>
      </c>
      <c r="DJ25" s="52">
        <v>0</v>
      </c>
      <c r="DK25" s="52">
        <v>0</v>
      </c>
      <c r="DL25" s="52">
        <v>0</v>
      </c>
      <c r="DM25" s="52">
        <v>0</v>
      </c>
      <c r="DN25" s="52">
        <v>0</v>
      </c>
      <c r="DO25" s="52">
        <v>0</v>
      </c>
      <c r="DP25" s="52">
        <v>0</v>
      </c>
      <c r="DQ25" s="52">
        <v>0</v>
      </c>
      <c r="DR25" s="52">
        <v>0</v>
      </c>
      <c r="DS25" s="52">
        <v>0</v>
      </c>
      <c r="DT25" s="52">
        <v>0</v>
      </c>
      <c r="DU25" s="52">
        <v>0</v>
      </c>
      <c r="DV25" s="52">
        <v>0</v>
      </c>
      <c r="DW25" s="52">
        <v>0</v>
      </c>
      <c r="DX25" s="52">
        <v>0</v>
      </c>
      <c r="DY25" s="52">
        <v>0</v>
      </c>
      <c r="DZ25" s="52">
        <v>0</v>
      </c>
      <c r="EA25" s="52">
        <v>0</v>
      </c>
      <c r="EB25" s="52">
        <v>0</v>
      </c>
      <c r="EC25" s="52">
        <v>0</v>
      </c>
      <c r="ED25" s="52">
        <v>0</v>
      </c>
      <c r="EE25" s="52">
        <v>0</v>
      </c>
      <c r="EF25" s="52">
        <v>0</v>
      </c>
      <c r="EG25" s="52">
        <v>0</v>
      </c>
      <c r="EH25" s="52">
        <v>0</v>
      </c>
      <c r="EI25" s="52">
        <v>0</v>
      </c>
      <c r="EJ25" s="52">
        <v>0</v>
      </c>
      <c r="EK25" s="52">
        <v>0</v>
      </c>
      <c r="EL25" s="52">
        <v>0</v>
      </c>
      <c r="EM25" s="52">
        <v>0</v>
      </c>
      <c r="EN25" s="52">
        <v>0</v>
      </c>
      <c r="EO25" s="52">
        <v>0</v>
      </c>
      <c r="EP25" s="52">
        <v>0</v>
      </c>
      <c r="EQ25" s="52">
        <v>0</v>
      </c>
      <c r="ER25" s="52">
        <v>0</v>
      </c>
      <c r="ES25" s="52">
        <v>0</v>
      </c>
      <c r="ET25" s="52">
        <v>0</v>
      </c>
      <c r="EU25" s="52">
        <v>0</v>
      </c>
      <c r="EV25" s="52">
        <v>0</v>
      </c>
      <c r="EW25" s="52">
        <v>74.144450000000006</v>
      </c>
      <c r="EX25" s="52">
        <v>72.388890000000004</v>
      </c>
      <c r="EY25" s="52">
        <v>70.722219999999993</v>
      </c>
      <c r="EZ25" s="52">
        <v>69.711110000000005</v>
      </c>
      <c r="FA25" s="52">
        <v>68.766670000000005</v>
      </c>
      <c r="FB25" s="52">
        <v>67.455560000000006</v>
      </c>
      <c r="FC25" s="52">
        <v>66.144450000000006</v>
      </c>
      <c r="FD25" s="52">
        <v>66.544439999999994</v>
      </c>
      <c r="FE25" s="52">
        <v>69.8</v>
      </c>
      <c r="FF25" s="52">
        <v>74.811109999999999</v>
      </c>
      <c r="FG25" s="52">
        <v>79.666659999999993</v>
      </c>
      <c r="FH25" s="52">
        <v>83.644450000000006</v>
      </c>
      <c r="FI25" s="52">
        <v>86.94444</v>
      </c>
      <c r="FJ25" s="52">
        <v>89.3</v>
      </c>
      <c r="FK25" s="52">
        <v>91</v>
      </c>
      <c r="FL25" s="52">
        <v>91.388890000000004</v>
      </c>
      <c r="FM25" s="52">
        <v>91.233329999999995</v>
      </c>
      <c r="FN25" s="52">
        <v>90.033330000000007</v>
      </c>
      <c r="FO25" s="52">
        <v>87.94444</v>
      </c>
      <c r="FP25" s="52">
        <v>85.111109999999996</v>
      </c>
      <c r="FQ25" s="52">
        <v>82.522220000000004</v>
      </c>
      <c r="FR25" s="52">
        <v>80.3</v>
      </c>
      <c r="FS25" s="52">
        <v>78.255549999999999</v>
      </c>
      <c r="FT25" s="52">
        <v>76.266670000000005</v>
      </c>
      <c r="FU25" s="52">
        <v>6</v>
      </c>
      <c r="FV25" s="52">
        <v>168.13470000000001</v>
      </c>
      <c r="FW25" s="52">
        <v>63.714669999999998</v>
      </c>
      <c r="FX25" s="52">
        <v>0</v>
      </c>
    </row>
    <row r="26" spans="1:180" x14ac:dyDescent="0.3">
      <c r="A26" t="s">
        <v>174</v>
      </c>
      <c r="B26" t="s">
        <v>247</v>
      </c>
      <c r="C26" t="s">
        <v>180</v>
      </c>
      <c r="D26" t="s">
        <v>224</v>
      </c>
      <c r="E26" t="s">
        <v>190</v>
      </c>
      <c r="F26" t="s">
        <v>230</v>
      </c>
      <c r="G26" t="s">
        <v>240</v>
      </c>
      <c r="H26" s="52">
        <v>19</v>
      </c>
      <c r="I26" s="52">
        <v>0</v>
      </c>
      <c r="J26" s="52">
        <v>0</v>
      </c>
      <c r="K26" s="52">
        <v>0</v>
      </c>
      <c r="L26" s="52">
        <v>0</v>
      </c>
      <c r="M26" s="52">
        <v>0</v>
      </c>
      <c r="N26" s="52">
        <v>0</v>
      </c>
      <c r="O26" s="52">
        <v>0</v>
      </c>
      <c r="P26" s="52">
        <v>0</v>
      </c>
      <c r="Q26" s="52">
        <v>0</v>
      </c>
      <c r="R26" s="52">
        <v>0</v>
      </c>
      <c r="S26" s="52">
        <v>0</v>
      </c>
      <c r="T26" s="52">
        <v>0</v>
      </c>
      <c r="U26" s="52">
        <v>0</v>
      </c>
      <c r="V26" s="52">
        <v>0</v>
      </c>
      <c r="W26" s="52">
        <v>0</v>
      </c>
      <c r="X26" s="52">
        <v>0</v>
      </c>
      <c r="Y26" s="52">
        <v>0</v>
      </c>
      <c r="Z26" s="52">
        <v>0</v>
      </c>
      <c r="AA26" s="52">
        <v>0</v>
      </c>
      <c r="AB26" s="52">
        <v>0</v>
      </c>
      <c r="AC26" s="52">
        <v>0</v>
      </c>
      <c r="AD26" s="52">
        <v>0</v>
      </c>
      <c r="AE26" s="52">
        <v>0</v>
      </c>
      <c r="AF26" s="52">
        <v>0</v>
      </c>
      <c r="AG26" s="52">
        <v>0</v>
      </c>
      <c r="AH26" s="52">
        <v>0</v>
      </c>
      <c r="AI26" s="52">
        <v>0</v>
      </c>
      <c r="AJ26" s="52">
        <v>0</v>
      </c>
      <c r="AK26" s="52">
        <v>0</v>
      </c>
      <c r="AL26" s="52">
        <v>0</v>
      </c>
      <c r="AM26" s="52">
        <v>0</v>
      </c>
      <c r="AN26" s="52">
        <v>0</v>
      </c>
      <c r="AO26" s="52">
        <v>0</v>
      </c>
      <c r="AP26" s="52">
        <v>0</v>
      </c>
      <c r="AQ26" s="52">
        <v>0</v>
      </c>
      <c r="AR26" s="52">
        <v>0</v>
      </c>
      <c r="AS26" s="52">
        <v>0</v>
      </c>
      <c r="AT26" s="52">
        <v>0</v>
      </c>
      <c r="AU26" s="52">
        <v>0</v>
      </c>
      <c r="AV26" s="52">
        <v>0</v>
      </c>
      <c r="AW26" s="52">
        <v>0</v>
      </c>
      <c r="AX26" s="52">
        <v>0</v>
      </c>
      <c r="AY26" s="52">
        <v>0</v>
      </c>
      <c r="AZ26" s="52">
        <v>0</v>
      </c>
      <c r="BA26" s="52">
        <v>0</v>
      </c>
      <c r="BB26" s="52">
        <v>0</v>
      </c>
      <c r="BC26" s="52">
        <v>0</v>
      </c>
      <c r="BD26" s="52">
        <v>0</v>
      </c>
      <c r="BE26" s="52">
        <v>0</v>
      </c>
      <c r="BF26" s="52">
        <v>0</v>
      </c>
      <c r="BG26" s="52">
        <v>0</v>
      </c>
      <c r="BH26" s="52">
        <v>0</v>
      </c>
      <c r="BI26" s="52">
        <v>0</v>
      </c>
      <c r="BJ26" s="52">
        <v>0</v>
      </c>
      <c r="BK26" s="52">
        <v>0</v>
      </c>
      <c r="BL26" s="52">
        <v>0</v>
      </c>
      <c r="BM26" s="52">
        <v>0</v>
      </c>
      <c r="BN26" s="52">
        <v>0</v>
      </c>
      <c r="BO26" s="52">
        <v>0</v>
      </c>
      <c r="BP26" s="52">
        <v>0</v>
      </c>
      <c r="BQ26" s="52">
        <v>0</v>
      </c>
      <c r="BR26" s="52">
        <v>0</v>
      </c>
      <c r="BS26" s="52">
        <v>0</v>
      </c>
      <c r="BT26" s="52">
        <v>0</v>
      </c>
      <c r="BU26" s="52">
        <v>0</v>
      </c>
      <c r="BV26" s="52">
        <v>0</v>
      </c>
      <c r="BW26" s="52">
        <v>0</v>
      </c>
      <c r="BX26" s="52">
        <v>0</v>
      </c>
      <c r="BY26" s="52">
        <v>0</v>
      </c>
      <c r="BZ26" s="52">
        <v>0</v>
      </c>
      <c r="CA26" s="52">
        <v>0</v>
      </c>
      <c r="CB26" s="52">
        <v>0</v>
      </c>
      <c r="CC26" s="52">
        <v>0</v>
      </c>
      <c r="CD26" s="52">
        <v>0</v>
      </c>
      <c r="CE26" s="52">
        <v>0</v>
      </c>
      <c r="CF26" s="52">
        <v>0</v>
      </c>
      <c r="CG26" s="52">
        <v>0</v>
      </c>
      <c r="CH26" s="52">
        <v>0</v>
      </c>
      <c r="CI26" s="52">
        <v>0</v>
      </c>
      <c r="CJ26" s="52">
        <v>0</v>
      </c>
      <c r="CK26" s="52">
        <v>0</v>
      </c>
      <c r="CL26" s="52">
        <v>0</v>
      </c>
      <c r="CM26" s="52">
        <v>0</v>
      </c>
      <c r="CN26" s="52">
        <v>0</v>
      </c>
      <c r="CO26" s="52">
        <v>0</v>
      </c>
      <c r="CP26" s="52">
        <v>0</v>
      </c>
      <c r="CQ26" s="52">
        <v>0</v>
      </c>
      <c r="CR26" s="52">
        <v>0</v>
      </c>
      <c r="CS26" s="52">
        <v>0</v>
      </c>
      <c r="CT26" s="52">
        <v>0</v>
      </c>
      <c r="CU26" s="52">
        <v>0</v>
      </c>
      <c r="CV26" s="52">
        <v>0</v>
      </c>
      <c r="CW26" s="52">
        <v>0</v>
      </c>
      <c r="CX26" s="52">
        <v>0</v>
      </c>
      <c r="CY26" s="52">
        <v>0</v>
      </c>
      <c r="CZ26" s="52">
        <v>0</v>
      </c>
      <c r="DA26" s="52">
        <v>0</v>
      </c>
      <c r="DB26" s="52">
        <v>0</v>
      </c>
      <c r="DC26" s="52">
        <v>0</v>
      </c>
      <c r="DD26" s="52">
        <v>0</v>
      </c>
      <c r="DE26" s="52">
        <v>0</v>
      </c>
      <c r="DF26" s="52">
        <v>0</v>
      </c>
      <c r="DG26" s="52">
        <v>0</v>
      </c>
      <c r="DH26" s="52">
        <v>0</v>
      </c>
      <c r="DI26" s="52">
        <v>0</v>
      </c>
      <c r="DJ26" s="52">
        <v>0</v>
      </c>
      <c r="DK26" s="52">
        <v>0</v>
      </c>
      <c r="DL26" s="52">
        <v>0</v>
      </c>
      <c r="DM26" s="52">
        <v>0</v>
      </c>
      <c r="DN26" s="52">
        <v>0</v>
      </c>
      <c r="DO26" s="52">
        <v>0</v>
      </c>
      <c r="DP26" s="52">
        <v>0</v>
      </c>
      <c r="DQ26" s="52">
        <v>0</v>
      </c>
      <c r="DR26" s="52">
        <v>0</v>
      </c>
      <c r="DS26" s="52">
        <v>0</v>
      </c>
      <c r="DT26" s="52">
        <v>0</v>
      </c>
      <c r="DU26" s="52">
        <v>0</v>
      </c>
      <c r="DV26" s="52">
        <v>0</v>
      </c>
      <c r="DW26" s="52">
        <v>0</v>
      </c>
      <c r="DX26" s="52">
        <v>0</v>
      </c>
      <c r="DY26" s="52">
        <v>0</v>
      </c>
      <c r="DZ26" s="52">
        <v>0</v>
      </c>
      <c r="EA26" s="52">
        <v>0</v>
      </c>
      <c r="EB26" s="52">
        <v>0</v>
      </c>
      <c r="EC26" s="52">
        <v>0</v>
      </c>
      <c r="ED26" s="52">
        <v>0</v>
      </c>
      <c r="EE26" s="52">
        <v>0</v>
      </c>
      <c r="EF26" s="52">
        <v>0</v>
      </c>
      <c r="EG26" s="52">
        <v>0</v>
      </c>
      <c r="EH26" s="52">
        <v>0</v>
      </c>
      <c r="EI26" s="52">
        <v>0</v>
      </c>
      <c r="EJ26" s="52">
        <v>0</v>
      </c>
      <c r="EK26" s="52">
        <v>0</v>
      </c>
      <c r="EL26" s="52">
        <v>0</v>
      </c>
      <c r="EM26" s="52">
        <v>0</v>
      </c>
      <c r="EN26" s="52">
        <v>0</v>
      </c>
      <c r="EO26" s="52">
        <v>0</v>
      </c>
      <c r="EP26" s="52">
        <v>0</v>
      </c>
      <c r="EQ26" s="52">
        <v>0</v>
      </c>
      <c r="ER26" s="52">
        <v>0</v>
      </c>
      <c r="ES26" s="52">
        <v>0</v>
      </c>
      <c r="ET26" s="52">
        <v>0</v>
      </c>
      <c r="EU26" s="52">
        <v>0</v>
      </c>
      <c r="EV26" s="52">
        <v>0</v>
      </c>
      <c r="EW26" s="52">
        <v>67.702160000000006</v>
      </c>
      <c r="EX26" s="52">
        <v>66.405500000000004</v>
      </c>
      <c r="EY26" s="52">
        <v>65.160290000000003</v>
      </c>
      <c r="EZ26" s="52">
        <v>64.063400000000001</v>
      </c>
      <c r="FA26" s="52">
        <v>63.066989999999997</v>
      </c>
      <c r="FB26" s="52">
        <v>62.172249999999998</v>
      </c>
      <c r="FC26" s="52">
        <v>61.490430000000003</v>
      </c>
      <c r="FD26" s="52">
        <v>62.265549999999998</v>
      </c>
      <c r="FE26" s="52">
        <v>65.674639999999997</v>
      </c>
      <c r="FF26" s="52">
        <v>70.171049999999994</v>
      </c>
      <c r="FG26" s="52">
        <v>74.558610000000002</v>
      </c>
      <c r="FH26" s="52">
        <v>78.454539999999994</v>
      </c>
      <c r="FI26" s="52">
        <v>81.694980000000001</v>
      </c>
      <c r="FJ26" s="52">
        <v>84.409090000000006</v>
      </c>
      <c r="FK26" s="52">
        <v>86.204539999999994</v>
      </c>
      <c r="FL26" s="52">
        <v>87.069379999999995</v>
      </c>
      <c r="FM26" s="52">
        <v>87.055019999999999</v>
      </c>
      <c r="FN26" s="52">
        <v>85.697360000000003</v>
      </c>
      <c r="FO26" s="52">
        <v>82.656700000000001</v>
      </c>
      <c r="FP26" s="52">
        <v>78.448560000000001</v>
      </c>
      <c r="FQ26" s="52">
        <v>75.129189999999994</v>
      </c>
      <c r="FR26" s="52">
        <v>72.517939999999996</v>
      </c>
      <c r="FS26" s="52">
        <v>70.393540000000002</v>
      </c>
      <c r="FT26" s="52">
        <v>68.705740000000006</v>
      </c>
      <c r="FU26" s="52">
        <v>19.933330000000002</v>
      </c>
      <c r="FV26" s="52">
        <v>596.14819999999997</v>
      </c>
      <c r="FW26" s="52">
        <v>107.9735</v>
      </c>
      <c r="FX26" s="52">
        <v>0</v>
      </c>
    </row>
    <row r="27" spans="1:180" x14ac:dyDescent="0.3">
      <c r="A27" t="s">
        <v>174</v>
      </c>
      <c r="B27" t="s">
        <v>247</v>
      </c>
      <c r="C27" t="s">
        <v>180</v>
      </c>
      <c r="D27" t="s">
        <v>224</v>
      </c>
      <c r="E27" t="s">
        <v>187</v>
      </c>
      <c r="F27" t="s">
        <v>230</v>
      </c>
      <c r="G27" t="s">
        <v>240</v>
      </c>
      <c r="H27" s="52">
        <v>19</v>
      </c>
      <c r="I27" s="52">
        <v>0</v>
      </c>
      <c r="J27" s="52">
        <v>0</v>
      </c>
      <c r="K27" s="52">
        <v>0</v>
      </c>
      <c r="L27" s="52">
        <v>0</v>
      </c>
      <c r="M27" s="52">
        <v>0</v>
      </c>
      <c r="N27" s="52">
        <v>0</v>
      </c>
      <c r="O27" s="52">
        <v>0</v>
      </c>
      <c r="P27" s="52">
        <v>0</v>
      </c>
      <c r="Q27" s="52">
        <v>0</v>
      </c>
      <c r="R27" s="52">
        <v>0</v>
      </c>
      <c r="S27" s="52">
        <v>0</v>
      </c>
      <c r="T27" s="52">
        <v>0</v>
      </c>
      <c r="U27" s="52">
        <v>0</v>
      </c>
      <c r="V27" s="52">
        <v>0</v>
      </c>
      <c r="W27" s="52">
        <v>0</v>
      </c>
      <c r="X27" s="52">
        <v>0</v>
      </c>
      <c r="Y27" s="52">
        <v>0</v>
      </c>
      <c r="Z27" s="52">
        <v>0</v>
      </c>
      <c r="AA27" s="52">
        <v>0</v>
      </c>
      <c r="AB27" s="52">
        <v>0</v>
      </c>
      <c r="AC27" s="52">
        <v>0</v>
      </c>
      <c r="AD27" s="52">
        <v>0</v>
      </c>
      <c r="AE27" s="52">
        <v>0</v>
      </c>
      <c r="AF27" s="52">
        <v>0</v>
      </c>
      <c r="AG27" s="52">
        <v>0</v>
      </c>
      <c r="AH27" s="52">
        <v>0</v>
      </c>
      <c r="AI27" s="52">
        <v>0</v>
      </c>
      <c r="AJ27" s="52">
        <v>0</v>
      </c>
      <c r="AK27" s="52">
        <v>0</v>
      </c>
      <c r="AL27" s="52">
        <v>0</v>
      </c>
      <c r="AM27" s="52">
        <v>0</v>
      </c>
      <c r="AN27" s="52">
        <v>0</v>
      </c>
      <c r="AO27" s="52">
        <v>0</v>
      </c>
      <c r="AP27" s="52">
        <v>0</v>
      </c>
      <c r="AQ27" s="52">
        <v>0</v>
      </c>
      <c r="AR27" s="52">
        <v>0</v>
      </c>
      <c r="AS27" s="52">
        <v>0</v>
      </c>
      <c r="AT27" s="52">
        <v>0</v>
      </c>
      <c r="AU27" s="52">
        <v>0</v>
      </c>
      <c r="AV27" s="52">
        <v>0</v>
      </c>
      <c r="AW27" s="52">
        <v>0</v>
      </c>
      <c r="AX27" s="52">
        <v>0</v>
      </c>
      <c r="AY27" s="52">
        <v>0</v>
      </c>
      <c r="AZ27" s="52">
        <v>0</v>
      </c>
      <c r="BA27" s="52">
        <v>0</v>
      </c>
      <c r="BB27" s="52">
        <v>0</v>
      </c>
      <c r="BC27" s="52">
        <v>0</v>
      </c>
      <c r="BD27" s="52">
        <v>0</v>
      </c>
      <c r="BE27" s="52">
        <v>0</v>
      </c>
      <c r="BF27" s="52">
        <v>0</v>
      </c>
      <c r="BG27" s="52">
        <v>0</v>
      </c>
      <c r="BH27" s="52">
        <v>0</v>
      </c>
      <c r="BI27" s="52">
        <v>0</v>
      </c>
      <c r="BJ27" s="52">
        <v>0</v>
      </c>
      <c r="BK27" s="52">
        <v>0</v>
      </c>
      <c r="BL27" s="52">
        <v>0</v>
      </c>
      <c r="BM27" s="52">
        <v>0</v>
      </c>
      <c r="BN27" s="52">
        <v>0</v>
      </c>
      <c r="BO27" s="52">
        <v>0</v>
      </c>
      <c r="BP27" s="52">
        <v>0</v>
      </c>
      <c r="BQ27" s="52">
        <v>0</v>
      </c>
      <c r="BR27" s="52">
        <v>0</v>
      </c>
      <c r="BS27" s="52">
        <v>0</v>
      </c>
      <c r="BT27" s="52">
        <v>0</v>
      </c>
      <c r="BU27" s="52">
        <v>0</v>
      </c>
      <c r="BV27" s="52">
        <v>0</v>
      </c>
      <c r="BW27" s="52">
        <v>0</v>
      </c>
      <c r="BX27" s="52">
        <v>0</v>
      </c>
      <c r="BY27" s="52">
        <v>0</v>
      </c>
      <c r="BZ27" s="52">
        <v>0</v>
      </c>
      <c r="CA27" s="52">
        <v>0</v>
      </c>
      <c r="CB27" s="52">
        <v>0</v>
      </c>
      <c r="CC27" s="52">
        <v>0</v>
      </c>
      <c r="CD27" s="52">
        <v>0</v>
      </c>
      <c r="CE27" s="52">
        <v>0</v>
      </c>
      <c r="CF27" s="52">
        <v>0</v>
      </c>
      <c r="CG27" s="52">
        <v>0</v>
      </c>
      <c r="CH27" s="52">
        <v>0</v>
      </c>
      <c r="CI27" s="52">
        <v>0</v>
      </c>
      <c r="CJ27" s="52">
        <v>0</v>
      </c>
      <c r="CK27" s="52">
        <v>0</v>
      </c>
      <c r="CL27" s="52">
        <v>0</v>
      </c>
      <c r="CM27" s="52">
        <v>0</v>
      </c>
      <c r="CN27" s="52">
        <v>0</v>
      </c>
      <c r="CO27" s="52">
        <v>0</v>
      </c>
      <c r="CP27" s="52">
        <v>0</v>
      </c>
      <c r="CQ27" s="52">
        <v>0</v>
      </c>
      <c r="CR27" s="52">
        <v>0</v>
      </c>
      <c r="CS27" s="52">
        <v>0</v>
      </c>
      <c r="CT27" s="52">
        <v>0</v>
      </c>
      <c r="CU27" s="52">
        <v>0</v>
      </c>
      <c r="CV27" s="52">
        <v>0</v>
      </c>
      <c r="CW27" s="52">
        <v>0</v>
      </c>
      <c r="CX27" s="52">
        <v>0</v>
      </c>
      <c r="CY27" s="52">
        <v>0</v>
      </c>
      <c r="CZ27" s="52">
        <v>0</v>
      </c>
      <c r="DA27" s="52">
        <v>0</v>
      </c>
      <c r="DB27" s="52">
        <v>0</v>
      </c>
      <c r="DC27" s="52">
        <v>0</v>
      </c>
      <c r="DD27" s="52">
        <v>0</v>
      </c>
      <c r="DE27" s="52">
        <v>0</v>
      </c>
      <c r="DF27" s="52">
        <v>0</v>
      </c>
      <c r="DG27" s="52">
        <v>0</v>
      </c>
      <c r="DH27" s="52">
        <v>0</v>
      </c>
      <c r="DI27" s="52">
        <v>0</v>
      </c>
      <c r="DJ27" s="52">
        <v>0</v>
      </c>
      <c r="DK27" s="52">
        <v>0</v>
      </c>
      <c r="DL27" s="52">
        <v>0</v>
      </c>
      <c r="DM27" s="52">
        <v>0</v>
      </c>
      <c r="DN27" s="52">
        <v>0</v>
      </c>
      <c r="DO27" s="52">
        <v>0</v>
      </c>
      <c r="DP27" s="52">
        <v>0</v>
      </c>
      <c r="DQ27" s="52">
        <v>0</v>
      </c>
      <c r="DR27" s="52">
        <v>0</v>
      </c>
      <c r="DS27" s="52">
        <v>0</v>
      </c>
      <c r="DT27" s="52">
        <v>0</v>
      </c>
      <c r="DU27" s="52">
        <v>0</v>
      </c>
      <c r="DV27" s="52">
        <v>0</v>
      </c>
      <c r="DW27" s="52">
        <v>0</v>
      </c>
      <c r="DX27" s="52">
        <v>0</v>
      </c>
      <c r="DY27" s="52">
        <v>0</v>
      </c>
      <c r="DZ27" s="52">
        <v>0</v>
      </c>
      <c r="EA27" s="52">
        <v>0</v>
      </c>
      <c r="EB27" s="52">
        <v>0</v>
      </c>
      <c r="EC27" s="52">
        <v>0</v>
      </c>
      <c r="ED27" s="52">
        <v>0</v>
      </c>
      <c r="EE27" s="52">
        <v>0</v>
      </c>
      <c r="EF27" s="52">
        <v>0</v>
      </c>
      <c r="EG27" s="52">
        <v>0</v>
      </c>
      <c r="EH27" s="52">
        <v>0</v>
      </c>
      <c r="EI27" s="52">
        <v>0</v>
      </c>
      <c r="EJ27" s="52">
        <v>0</v>
      </c>
      <c r="EK27" s="52">
        <v>0</v>
      </c>
      <c r="EL27" s="52">
        <v>0</v>
      </c>
      <c r="EM27" s="52">
        <v>0</v>
      </c>
      <c r="EN27" s="52">
        <v>0</v>
      </c>
      <c r="EO27" s="52">
        <v>0</v>
      </c>
      <c r="EP27" s="52">
        <v>0</v>
      </c>
      <c r="EQ27" s="52">
        <v>0</v>
      </c>
      <c r="ER27" s="52">
        <v>0</v>
      </c>
      <c r="ES27" s="52">
        <v>0</v>
      </c>
      <c r="ET27" s="52">
        <v>0</v>
      </c>
      <c r="EU27" s="52">
        <v>0</v>
      </c>
      <c r="EV27" s="52">
        <v>0</v>
      </c>
      <c r="EW27" s="52">
        <v>68.531809999999993</v>
      </c>
      <c r="EX27" s="52">
        <v>66.998859999999993</v>
      </c>
      <c r="EY27" s="52">
        <v>65.618179999999995</v>
      </c>
      <c r="EZ27" s="52">
        <v>64.406809999999993</v>
      </c>
      <c r="FA27" s="52">
        <v>63.369320000000002</v>
      </c>
      <c r="FB27" s="52">
        <v>62.402270000000001</v>
      </c>
      <c r="FC27" s="52">
        <v>62.61591</v>
      </c>
      <c r="FD27" s="52">
        <v>64.939769999999996</v>
      </c>
      <c r="FE27" s="52">
        <v>68.352270000000004</v>
      </c>
      <c r="FF27" s="52">
        <v>71.978409999999997</v>
      </c>
      <c r="FG27" s="52">
        <v>75.523859999999999</v>
      </c>
      <c r="FH27" s="52">
        <v>78.74091</v>
      </c>
      <c r="FI27" s="52">
        <v>81.517039999999994</v>
      </c>
      <c r="FJ27" s="52">
        <v>83.735230000000001</v>
      </c>
      <c r="FK27" s="52">
        <v>85.42841</v>
      </c>
      <c r="FL27" s="52">
        <v>86.484089999999995</v>
      </c>
      <c r="FM27" s="52">
        <v>86.795460000000006</v>
      </c>
      <c r="FN27" s="52">
        <v>86.146590000000003</v>
      </c>
      <c r="FO27" s="52">
        <v>84.326130000000006</v>
      </c>
      <c r="FP27" s="52">
        <v>81.284090000000006</v>
      </c>
      <c r="FQ27" s="52">
        <v>77.243179999999995</v>
      </c>
      <c r="FR27" s="52">
        <v>74.0625</v>
      </c>
      <c r="FS27" s="52">
        <v>71.784090000000006</v>
      </c>
      <c r="FT27" s="52">
        <v>70.07159</v>
      </c>
      <c r="FU27" s="52">
        <v>20</v>
      </c>
      <c r="FV27" s="52">
        <v>586.02909999999997</v>
      </c>
      <c r="FW27" s="52">
        <v>95.432590000000005</v>
      </c>
      <c r="FX27" s="52">
        <v>0</v>
      </c>
    </row>
    <row r="28" spans="1:180" x14ac:dyDescent="0.3">
      <c r="A28" t="s">
        <v>174</v>
      </c>
      <c r="B28" t="s">
        <v>247</v>
      </c>
      <c r="C28" t="s">
        <v>180</v>
      </c>
      <c r="D28" t="s">
        <v>224</v>
      </c>
      <c r="E28" t="s">
        <v>188</v>
      </c>
      <c r="F28" t="s">
        <v>230</v>
      </c>
      <c r="G28" t="s">
        <v>240</v>
      </c>
      <c r="H28" s="52">
        <v>19</v>
      </c>
      <c r="I28" s="52">
        <v>0</v>
      </c>
      <c r="J28" s="52">
        <v>0</v>
      </c>
      <c r="K28" s="52">
        <v>0</v>
      </c>
      <c r="L28" s="52">
        <v>0</v>
      </c>
      <c r="M28" s="52">
        <v>0</v>
      </c>
      <c r="N28" s="52">
        <v>0</v>
      </c>
      <c r="O28" s="52">
        <v>0</v>
      </c>
      <c r="P28" s="52">
        <v>0</v>
      </c>
      <c r="Q28" s="52">
        <v>0</v>
      </c>
      <c r="R28" s="52">
        <v>0</v>
      </c>
      <c r="S28" s="52">
        <v>0</v>
      </c>
      <c r="T28" s="52">
        <v>0</v>
      </c>
      <c r="U28" s="52">
        <v>0</v>
      </c>
      <c r="V28" s="52">
        <v>0</v>
      </c>
      <c r="W28" s="52">
        <v>0</v>
      </c>
      <c r="X28" s="52">
        <v>0</v>
      </c>
      <c r="Y28" s="52">
        <v>0</v>
      </c>
      <c r="Z28" s="52">
        <v>0</v>
      </c>
      <c r="AA28" s="52">
        <v>0</v>
      </c>
      <c r="AB28" s="52">
        <v>0</v>
      </c>
      <c r="AC28" s="52">
        <v>0</v>
      </c>
      <c r="AD28" s="52">
        <v>0</v>
      </c>
      <c r="AE28" s="52">
        <v>0</v>
      </c>
      <c r="AF28" s="52">
        <v>0</v>
      </c>
      <c r="AG28" s="52">
        <v>0</v>
      </c>
      <c r="AH28" s="52">
        <v>0</v>
      </c>
      <c r="AI28" s="52">
        <v>0</v>
      </c>
      <c r="AJ28" s="52">
        <v>0</v>
      </c>
      <c r="AK28" s="52">
        <v>0</v>
      </c>
      <c r="AL28" s="52">
        <v>0</v>
      </c>
      <c r="AM28" s="52">
        <v>0</v>
      </c>
      <c r="AN28" s="52">
        <v>0</v>
      </c>
      <c r="AO28" s="52">
        <v>0</v>
      </c>
      <c r="AP28" s="52">
        <v>0</v>
      </c>
      <c r="AQ28" s="52">
        <v>0</v>
      </c>
      <c r="AR28" s="52">
        <v>0</v>
      </c>
      <c r="AS28" s="52">
        <v>0</v>
      </c>
      <c r="AT28" s="52">
        <v>0</v>
      </c>
      <c r="AU28" s="52">
        <v>0</v>
      </c>
      <c r="AV28" s="52">
        <v>0</v>
      </c>
      <c r="AW28" s="52">
        <v>0</v>
      </c>
      <c r="AX28" s="52">
        <v>0</v>
      </c>
      <c r="AY28" s="52">
        <v>0</v>
      </c>
      <c r="AZ28" s="52">
        <v>0</v>
      </c>
      <c r="BA28" s="52">
        <v>0</v>
      </c>
      <c r="BB28" s="52">
        <v>0</v>
      </c>
      <c r="BC28" s="52">
        <v>0</v>
      </c>
      <c r="BD28" s="52">
        <v>0</v>
      </c>
      <c r="BE28" s="52">
        <v>0</v>
      </c>
      <c r="BF28" s="52">
        <v>0</v>
      </c>
      <c r="BG28" s="52">
        <v>0</v>
      </c>
      <c r="BH28" s="52">
        <v>0</v>
      </c>
      <c r="BI28" s="52">
        <v>0</v>
      </c>
      <c r="BJ28" s="52">
        <v>0</v>
      </c>
      <c r="BK28" s="52">
        <v>0</v>
      </c>
      <c r="BL28" s="52">
        <v>0</v>
      </c>
      <c r="BM28" s="52">
        <v>0</v>
      </c>
      <c r="BN28" s="52">
        <v>0</v>
      </c>
      <c r="BO28" s="52">
        <v>0</v>
      </c>
      <c r="BP28" s="52">
        <v>0</v>
      </c>
      <c r="BQ28" s="52">
        <v>0</v>
      </c>
      <c r="BR28" s="52">
        <v>0</v>
      </c>
      <c r="BS28" s="52">
        <v>0</v>
      </c>
      <c r="BT28" s="52">
        <v>0</v>
      </c>
      <c r="BU28" s="52">
        <v>0</v>
      </c>
      <c r="BV28" s="52">
        <v>0</v>
      </c>
      <c r="BW28" s="52">
        <v>0</v>
      </c>
      <c r="BX28" s="52">
        <v>0</v>
      </c>
      <c r="BY28" s="52">
        <v>0</v>
      </c>
      <c r="BZ28" s="52">
        <v>0</v>
      </c>
      <c r="CA28" s="52">
        <v>0</v>
      </c>
      <c r="CB28" s="52">
        <v>0</v>
      </c>
      <c r="CC28" s="52">
        <v>0</v>
      </c>
      <c r="CD28" s="52">
        <v>0</v>
      </c>
      <c r="CE28" s="52">
        <v>0</v>
      </c>
      <c r="CF28" s="52">
        <v>0</v>
      </c>
      <c r="CG28" s="52">
        <v>0</v>
      </c>
      <c r="CH28" s="52">
        <v>0</v>
      </c>
      <c r="CI28" s="52">
        <v>0</v>
      </c>
      <c r="CJ28" s="52">
        <v>0</v>
      </c>
      <c r="CK28" s="52">
        <v>0</v>
      </c>
      <c r="CL28" s="52">
        <v>0</v>
      </c>
      <c r="CM28" s="52">
        <v>0</v>
      </c>
      <c r="CN28" s="52">
        <v>0</v>
      </c>
      <c r="CO28" s="52">
        <v>0</v>
      </c>
      <c r="CP28" s="52">
        <v>0</v>
      </c>
      <c r="CQ28" s="52">
        <v>0</v>
      </c>
      <c r="CR28" s="52">
        <v>0</v>
      </c>
      <c r="CS28" s="52">
        <v>0</v>
      </c>
      <c r="CT28" s="52">
        <v>0</v>
      </c>
      <c r="CU28" s="52">
        <v>0</v>
      </c>
      <c r="CV28" s="52">
        <v>0</v>
      </c>
      <c r="CW28" s="52">
        <v>0</v>
      </c>
      <c r="CX28" s="52">
        <v>0</v>
      </c>
      <c r="CY28" s="52">
        <v>0</v>
      </c>
      <c r="CZ28" s="52">
        <v>0</v>
      </c>
      <c r="DA28" s="52">
        <v>0</v>
      </c>
      <c r="DB28" s="52">
        <v>0</v>
      </c>
      <c r="DC28" s="52">
        <v>0</v>
      </c>
      <c r="DD28" s="52">
        <v>0</v>
      </c>
      <c r="DE28" s="52">
        <v>0</v>
      </c>
      <c r="DF28" s="52">
        <v>0</v>
      </c>
      <c r="DG28" s="52">
        <v>0</v>
      </c>
      <c r="DH28" s="52">
        <v>0</v>
      </c>
      <c r="DI28" s="52">
        <v>0</v>
      </c>
      <c r="DJ28" s="52">
        <v>0</v>
      </c>
      <c r="DK28" s="52">
        <v>0</v>
      </c>
      <c r="DL28" s="52">
        <v>0</v>
      </c>
      <c r="DM28" s="52">
        <v>0</v>
      </c>
      <c r="DN28" s="52">
        <v>0</v>
      </c>
      <c r="DO28" s="52">
        <v>0</v>
      </c>
      <c r="DP28" s="52">
        <v>0</v>
      </c>
      <c r="DQ28" s="52">
        <v>0</v>
      </c>
      <c r="DR28" s="52">
        <v>0</v>
      </c>
      <c r="DS28" s="52">
        <v>0</v>
      </c>
      <c r="DT28" s="52">
        <v>0</v>
      </c>
      <c r="DU28" s="52">
        <v>0</v>
      </c>
      <c r="DV28" s="52">
        <v>0</v>
      </c>
      <c r="DW28" s="52">
        <v>0</v>
      </c>
      <c r="DX28" s="52">
        <v>0</v>
      </c>
      <c r="DY28" s="52">
        <v>0</v>
      </c>
      <c r="DZ28" s="52">
        <v>0</v>
      </c>
      <c r="EA28" s="52">
        <v>0</v>
      </c>
      <c r="EB28" s="52">
        <v>0</v>
      </c>
      <c r="EC28" s="52">
        <v>0</v>
      </c>
      <c r="ED28" s="52">
        <v>0</v>
      </c>
      <c r="EE28" s="52">
        <v>0</v>
      </c>
      <c r="EF28" s="52">
        <v>0</v>
      </c>
      <c r="EG28" s="52">
        <v>0</v>
      </c>
      <c r="EH28" s="52">
        <v>0</v>
      </c>
      <c r="EI28" s="52">
        <v>0</v>
      </c>
      <c r="EJ28" s="52">
        <v>0</v>
      </c>
      <c r="EK28" s="52">
        <v>0</v>
      </c>
      <c r="EL28" s="52">
        <v>0</v>
      </c>
      <c r="EM28" s="52">
        <v>0</v>
      </c>
      <c r="EN28" s="52">
        <v>0</v>
      </c>
      <c r="EO28" s="52">
        <v>0</v>
      </c>
      <c r="EP28" s="52">
        <v>0</v>
      </c>
      <c r="EQ28" s="52">
        <v>0</v>
      </c>
      <c r="ER28" s="52">
        <v>0</v>
      </c>
      <c r="ES28" s="52">
        <v>0</v>
      </c>
      <c r="ET28" s="52">
        <v>0</v>
      </c>
      <c r="EU28" s="52">
        <v>0</v>
      </c>
      <c r="EV28" s="52">
        <v>0</v>
      </c>
      <c r="EW28" s="52">
        <v>72.354759999999999</v>
      </c>
      <c r="EX28" s="52">
        <v>70.604759999999999</v>
      </c>
      <c r="EY28" s="52">
        <v>69.177379999999999</v>
      </c>
      <c r="EZ28" s="52">
        <v>67.870239999999995</v>
      </c>
      <c r="FA28" s="52">
        <v>66.84881</v>
      </c>
      <c r="FB28" s="52">
        <v>65.889279999999999</v>
      </c>
      <c r="FC28" s="52">
        <v>65.677379999999999</v>
      </c>
      <c r="FD28" s="52">
        <v>67.441670000000002</v>
      </c>
      <c r="FE28" s="52">
        <v>70.672619999999995</v>
      </c>
      <c r="FF28" s="52">
        <v>74.204769999999996</v>
      </c>
      <c r="FG28" s="52">
        <v>78.207149999999999</v>
      </c>
      <c r="FH28" s="52">
        <v>82.1</v>
      </c>
      <c r="FI28" s="52">
        <v>85.351190000000003</v>
      </c>
      <c r="FJ28" s="52">
        <v>87.984530000000007</v>
      </c>
      <c r="FK28" s="52">
        <v>89.95</v>
      </c>
      <c r="FL28" s="52">
        <v>91.191670000000002</v>
      </c>
      <c r="FM28" s="52">
        <v>91.707149999999999</v>
      </c>
      <c r="FN28" s="52">
        <v>91.228570000000005</v>
      </c>
      <c r="FO28" s="52">
        <v>89.403570000000002</v>
      </c>
      <c r="FP28" s="52">
        <v>86.22381</v>
      </c>
      <c r="FQ28" s="52">
        <v>82.06071</v>
      </c>
      <c r="FR28" s="52">
        <v>78.832149999999999</v>
      </c>
      <c r="FS28" s="52">
        <v>76.417850000000001</v>
      </c>
      <c r="FT28" s="52">
        <v>74.440479999999994</v>
      </c>
      <c r="FU28" s="52">
        <v>20</v>
      </c>
      <c r="FV28" s="52">
        <v>592.93939999999998</v>
      </c>
      <c r="FW28" s="52">
        <v>96.269469999999998</v>
      </c>
      <c r="FX28" s="52">
        <v>0</v>
      </c>
    </row>
    <row r="29" spans="1:180" x14ac:dyDescent="0.3">
      <c r="A29" t="s">
        <v>174</v>
      </c>
      <c r="B29" t="s">
        <v>247</v>
      </c>
      <c r="C29" t="s">
        <v>180</v>
      </c>
      <c r="D29" t="s">
        <v>244</v>
      </c>
      <c r="E29" t="s">
        <v>188</v>
      </c>
      <c r="F29" t="s">
        <v>230</v>
      </c>
      <c r="G29" t="s">
        <v>240</v>
      </c>
      <c r="H29" s="52">
        <v>19</v>
      </c>
      <c r="I29" s="52">
        <v>0</v>
      </c>
      <c r="J29" s="52">
        <v>0</v>
      </c>
      <c r="K29" s="52">
        <v>0</v>
      </c>
      <c r="L29" s="52">
        <v>0</v>
      </c>
      <c r="M29" s="52">
        <v>0</v>
      </c>
      <c r="N29" s="52">
        <v>0</v>
      </c>
      <c r="O29" s="52">
        <v>0</v>
      </c>
      <c r="P29" s="52">
        <v>0</v>
      </c>
      <c r="Q29" s="52">
        <v>0</v>
      </c>
      <c r="R29" s="52">
        <v>0</v>
      </c>
      <c r="S29" s="52">
        <v>0</v>
      </c>
      <c r="T29" s="52">
        <v>0</v>
      </c>
      <c r="U29" s="52">
        <v>0</v>
      </c>
      <c r="V29" s="52">
        <v>0</v>
      </c>
      <c r="W29" s="52">
        <v>0</v>
      </c>
      <c r="X29" s="52">
        <v>0</v>
      </c>
      <c r="Y29" s="52">
        <v>0</v>
      </c>
      <c r="Z29" s="52">
        <v>0</v>
      </c>
      <c r="AA29" s="52">
        <v>0</v>
      </c>
      <c r="AB29" s="52">
        <v>0</v>
      </c>
      <c r="AC29" s="52">
        <v>0</v>
      </c>
      <c r="AD29" s="52">
        <v>0</v>
      </c>
      <c r="AE29" s="52">
        <v>0</v>
      </c>
      <c r="AF29" s="52">
        <v>0</v>
      </c>
      <c r="AG29" s="52">
        <v>0</v>
      </c>
      <c r="AH29" s="52">
        <v>0</v>
      </c>
      <c r="AI29" s="52">
        <v>0</v>
      </c>
      <c r="AJ29" s="52">
        <v>0</v>
      </c>
      <c r="AK29" s="52">
        <v>0</v>
      </c>
      <c r="AL29" s="52">
        <v>0</v>
      </c>
      <c r="AM29" s="52">
        <v>0</v>
      </c>
      <c r="AN29" s="52">
        <v>0</v>
      </c>
      <c r="AO29" s="52">
        <v>0</v>
      </c>
      <c r="AP29" s="52">
        <v>0</v>
      </c>
      <c r="AQ29" s="52">
        <v>0</v>
      </c>
      <c r="AR29" s="52">
        <v>0</v>
      </c>
      <c r="AS29" s="52">
        <v>0</v>
      </c>
      <c r="AT29" s="52">
        <v>0</v>
      </c>
      <c r="AU29" s="52">
        <v>0</v>
      </c>
      <c r="AV29" s="52">
        <v>0</v>
      </c>
      <c r="AW29" s="52">
        <v>0</v>
      </c>
      <c r="AX29" s="52">
        <v>0</v>
      </c>
      <c r="AY29" s="52">
        <v>0</v>
      </c>
      <c r="AZ29" s="52">
        <v>0</v>
      </c>
      <c r="BA29" s="52">
        <v>0</v>
      </c>
      <c r="BB29" s="52">
        <v>0</v>
      </c>
      <c r="BC29" s="52">
        <v>0</v>
      </c>
      <c r="BD29" s="52">
        <v>0</v>
      </c>
      <c r="BE29" s="52">
        <v>0</v>
      </c>
      <c r="BF29" s="52">
        <v>0</v>
      </c>
      <c r="BG29" s="52">
        <v>0</v>
      </c>
      <c r="BH29" s="52">
        <v>0</v>
      </c>
      <c r="BI29" s="52">
        <v>0</v>
      </c>
      <c r="BJ29" s="52">
        <v>0</v>
      </c>
      <c r="BK29" s="52">
        <v>0</v>
      </c>
      <c r="BL29" s="52">
        <v>0</v>
      </c>
      <c r="BM29" s="52">
        <v>0</v>
      </c>
      <c r="BN29" s="52">
        <v>0</v>
      </c>
      <c r="BO29" s="52">
        <v>0</v>
      </c>
      <c r="BP29" s="52">
        <v>0</v>
      </c>
      <c r="BQ29" s="52">
        <v>0</v>
      </c>
      <c r="BR29" s="52">
        <v>0</v>
      </c>
      <c r="BS29" s="52">
        <v>0</v>
      </c>
      <c r="BT29" s="52">
        <v>0</v>
      </c>
      <c r="BU29" s="52">
        <v>0</v>
      </c>
      <c r="BV29" s="52">
        <v>0</v>
      </c>
      <c r="BW29" s="52">
        <v>0</v>
      </c>
      <c r="BX29" s="52">
        <v>0</v>
      </c>
      <c r="BY29" s="52">
        <v>0</v>
      </c>
      <c r="BZ29" s="52">
        <v>0</v>
      </c>
      <c r="CA29" s="52">
        <v>0</v>
      </c>
      <c r="CB29" s="52">
        <v>0</v>
      </c>
      <c r="CC29" s="52">
        <v>0</v>
      </c>
      <c r="CD29" s="52">
        <v>0</v>
      </c>
      <c r="CE29" s="52">
        <v>0</v>
      </c>
      <c r="CF29" s="52">
        <v>0</v>
      </c>
      <c r="CG29" s="52">
        <v>0</v>
      </c>
      <c r="CH29" s="52">
        <v>0</v>
      </c>
      <c r="CI29" s="52">
        <v>0</v>
      </c>
      <c r="CJ29" s="52">
        <v>0</v>
      </c>
      <c r="CK29" s="52">
        <v>0</v>
      </c>
      <c r="CL29" s="52">
        <v>0</v>
      </c>
      <c r="CM29" s="52">
        <v>0</v>
      </c>
      <c r="CN29" s="52">
        <v>0</v>
      </c>
      <c r="CO29" s="52">
        <v>0</v>
      </c>
      <c r="CP29" s="52">
        <v>0</v>
      </c>
      <c r="CQ29" s="52">
        <v>0</v>
      </c>
      <c r="CR29" s="52">
        <v>0</v>
      </c>
      <c r="CS29" s="52">
        <v>0</v>
      </c>
      <c r="CT29" s="52">
        <v>0</v>
      </c>
      <c r="CU29" s="52">
        <v>0</v>
      </c>
      <c r="CV29" s="52">
        <v>0</v>
      </c>
      <c r="CW29" s="52">
        <v>0</v>
      </c>
      <c r="CX29" s="52">
        <v>0</v>
      </c>
      <c r="CY29" s="52">
        <v>0</v>
      </c>
      <c r="CZ29" s="52">
        <v>0</v>
      </c>
      <c r="DA29" s="52">
        <v>0</v>
      </c>
      <c r="DB29" s="52">
        <v>0</v>
      </c>
      <c r="DC29" s="52">
        <v>0</v>
      </c>
      <c r="DD29" s="52">
        <v>0</v>
      </c>
      <c r="DE29" s="52">
        <v>0</v>
      </c>
      <c r="DF29" s="52">
        <v>0</v>
      </c>
      <c r="DG29" s="52">
        <v>0</v>
      </c>
      <c r="DH29" s="52">
        <v>0</v>
      </c>
      <c r="DI29" s="52">
        <v>0</v>
      </c>
      <c r="DJ29" s="52">
        <v>0</v>
      </c>
      <c r="DK29" s="52">
        <v>0</v>
      </c>
      <c r="DL29" s="52">
        <v>0</v>
      </c>
      <c r="DM29" s="52">
        <v>0</v>
      </c>
      <c r="DN29" s="52">
        <v>0</v>
      </c>
      <c r="DO29" s="52">
        <v>0</v>
      </c>
      <c r="DP29" s="52">
        <v>0</v>
      </c>
      <c r="DQ29" s="52">
        <v>0</v>
      </c>
      <c r="DR29" s="52">
        <v>0</v>
      </c>
      <c r="DS29" s="52">
        <v>0</v>
      </c>
      <c r="DT29" s="52">
        <v>0</v>
      </c>
      <c r="DU29" s="52">
        <v>0</v>
      </c>
      <c r="DV29" s="52">
        <v>0</v>
      </c>
      <c r="DW29" s="52">
        <v>0</v>
      </c>
      <c r="DX29" s="52">
        <v>0</v>
      </c>
      <c r="DY29" s="52">
        <v>0</v>
      </c>
      <c r="DZ29" s="52">
        <v>0</v>
      </c>
      <c r="EA29" s="52">
        <v>0</v>
      </c>
      <c r="EB29" s="52">
        <v>0</v>
      </c>
      <c r="EC29" s="52">
        <v>0</v>
      </c>
      <c r="ED29" s="52">
        <v>0</v>
      </c>
      <c r="EE29" s="52">
        <v>0</v>
      </c>
      <c r="EF29" s="52">
        <v>0</v>
      </c>
      <c r="EG29" s="52">
        <v>0</v>
      </c>
      <c r="EH29" s="52">
        <v>0</v>
      </c>
      <c r="EI29" s="52">
        <v>0</v>
      </c>
      <c r="EJ29" s="52">
        <v>0</v>
      </c>
      <c r="EK29" s="52">
        <v>0</v>
      </c>
      <c r="EL29" s="52">
        <v>0</v>
      </c>
      <c r="EM29" s="52">
        <v>0</v>
      </c>
      <c r="EN29" s="52">
        <v>0</v>
      </c>
      <c r="EO29" s="52">
        <v>0</v>
      </c>
      <c r="EP29" s="52">
        <v>0</v>
      </c>
      <c r="EQ29" s="52">
        <v>0</v>
      </c>
      <c r="ER29" s="52">
        <v>0</v>
      </c>
      <c r="ES29" s="52">
        <v>0</v>
      </c>
      <c r="ET29" s="52">
        <v>0</v>
      </c>
      <c r="EU29" s="52">
        <v>0</v>
      </c>
      <c r="EV29" s="52">
        <v>0</v>
      </c>
      <c r="EW29" s="52">
        <v>74.834999999999994</v>
      </c>
      <c r="EX29" s="52">
        <v>72.992500000000007</v>
      </c>
      <c r="EY29" s="52">
        <v>71.28</v>
      </c>
      <c r="EZ29" s="52">
        <v>69.965000000000003</v>
      </c>
      <c r="FA29" s="52">
        <v>68.724999999999994</v>
      </c>
      <c r="FB29" s="52">
        <v>67.47</v>
      </c>
      <c r="FC29" s="52">
        <v>67.17</v>
      </c>
      <c r="FD29" s="52">
        <v>68.847499999999997</v>
      </c>
      <c r="FE29" s="52">
        <v>72.14</v>
      </c>
      <c r="FF29" s="52">
        <v>75.832499999999996</v>
      </c>
      <c r="FG29" s="52">
        <v>79.722499999999997</v>
      </c>
      <c r="FH29" s="52">
        <v>83.64</v>
      </c>
      <c r="FI29" s="52">
        <v>87.025000000000006</v>
      </c>
      <c r="FJ29" s="52">
        <v>89.637500000000003</v>
      </c>
      <c r="FK29" s="52">
        <v>91.697500000000005</v>
      </c>
      <c r="FL29" s="52">
        <v>93.105000000000004</v>
      </c>
      <c r="FM29" s="52">
        <v>93.522499999999994</v>
      </c>
      <c r="FN29" s="52">
        <v>92.892499999999998</v>
      </c>
      <c r="FO29" s="52">
        <v>90.847499999999997</v>
      </c>
      <c r="FP29" s="52">
        <v>87.477500000000006</v>
      </c>
      <c r="FQ29" s="52">
        <v>83.46</v>
      </c>
      <c r="FR29" s="52">
        <v>80.377499999999998</v>
      </c>
      <c r="FS29" s="52">
        <v>78.099999999999994</v>
      </c>
      <c r="FT29" s="52">
        <v>76.040000000000006</v>
      </c>
      <c r="FU29" s="52">
        <v>20</v>
      </c>
      <c r="FV29" s="52">
        <v>592.93939999999998</v>
      </c>
      <c r="FW29" s="52">
        <v>96.269469999999998</v>
      </c>
      <c r="FX29" s="52">
        <v>0</v>
      </c>
    </row>
    <row r="30" spans="1:180" x14ac:dyDescent="0.3">
      <c r="A30" t="s">
        <v>174</v>
      </c>
      <c r="B30" t="s">
        <v>247</v>
      </c>
      <c r="C30" t="s">
        <v>180</v>
      </c>
      <c r="D30" t="s">
        <v>244</v>
      </c>
      <c r="E30" t="s">
        <v>189</v>
      </c>
      <c r="F30" t="s">
        <v>230</v>
      </c>
      <c r="G30" t="s">
        <v>240</v>
      </c>
      <c r="H30" s="52">
        <v>19</v>
      </c>
      <c r="I30" s="52">
        <v>0</v>
      </c>
      <c r="J30" s="52">
        <v>0</v>
      </c>
      <c r="K30" s="52">
        <v>0</v>
      </c>
      <c r="L30" s="52">
        <v>0</v>
      </c>
      <c r="M30" s="52">
        <v>0</v>
      </c>
      <c r="N30" s="52">
        <v>0</v>
      </c>
      <c r="O30" s="52">
        <v>0</v>
      </c>
      <c r="P30" s="52">
        <v>0</v>
      </c>
      <c r="Q30" s="52">
        <v>0</v>
      </c>
      <c r="R30" s="52">
        <v>0</v>
      </c>
      <c r="S30" s="52">
        <v>0</v>
      </c>
      <c r="T30" s="52">
        <v>0</v>
      </c>
      <c r="U30" s="52">
        <v>0</v>
      </c>
      <c r="V30" s="52">
        <v>0</v>
      </c>
      <c r="W30" s="52">
        <v>0</v>
      </c>
      <c r="X30" s="52">
        <v>0</v>
      </c>
      <c r="Y30" s="52">
        <v>0</v>
      </c>
      <c r="Z30" s="52">
        <v>0</v>
      </c>
      <c r="AA30" s="52">
        <v>0</v>
      </c>
      <c r="AB30" s="52">
        <v>0</v>
      </c>
      <c r="AC30" s="52">
        <v>0</v>
      </c>
      <c r="AD30" s="52">
        <v>0</v>
      </c>
      <c r="AE30" s="52">
        <v>0</v>
      </c>
      <c r="AF30" s="52">
        <v>0</v>
      </c>
      <c r="AG30" s="52">
        <v>0</v>
      </c>
      <c r="AH30" s="52">
        <v>0</v>
      </c>
      <c r="AI30" s="52">
        <v>0</v>
      </c>
      <c r="AJ30" s="52">
        <v>0</v>
      </c>
      <c r="AK30" s="52">
        <v>0</v>
      </c>
      <c r="AL30" s="52">
        <v>0</v>
      </c>
      <c r="AM30" s="52">
        <v>0</v>
      </c>
      <c r="AN30" s="52">
        <v>0</v>
      </c>
      <c r="AO30" s="52">
        <v>0</v>
      </c>
      <c r="AP30" s="52">
        <v>0</v>
      </c>
      <c r="AQ30" s="52">
        <v>0</v>
      </c>
      <c r="AR30" s="52">
        <v>0</v>
      </c>
      <c r="AS30" s="52">
        <v>0</v>
      </c>
      <c r="AT30" s="52">
        <v>0</v>
      </c>
      <c r="AU30" s="52">
        <v>0</v>
      </c>
      <c r="AV30" s="52">
        <v>0</v>
      </c>
      <c r="AW30" s="52">
        <v>0</v>
      </c>
      <c r="AX30" s="52">
        <v>0</v>
      </c>
      <c r="AY30" s="52">
        <v>0</v>
      </c>
      <c r="AZ30" s="52">
        <v>0</v>
      </c>
      <c r="BA30" s="52">
        <v>0</v>
      </c>
      <c r="BB30" s="52">
        <v>0</v>
      </c>
      <c r="BC30" s="52">
        <v>0</v>
      </c>
      <c r="BD30" s="52">
        <v>0</v>
      </c>
      <c r="BE30" s="52">
        <v>0</v>
      </c>
      <c r="BF30" s="52">
        <v>0</v>
      </c>
      <c r="BG30" s="52">
        <v>0</v>
      </c>
      <c r="BH30" s="52">
        <v>0</v>
      </c>
      <c r="BI30" s="52">
        <v>0</v>
      </c>
      <c r="BJ30" s="52">
        <v>0</v>
      </c>
      <c r="BK30" s="52">
        <v>0</v>
      </c>
      <c r="BL30" s="52">
        <v>0</v>
      </c>
      <c r="BM30" s="52">
        <v>0</v>
      </c>
      <c r="BN30" s="52">
        <v>0</v>
      </c>
      <c r="BO30" s="52">
        <v>0</v>
      </c>
      <c r="BP30" s="52">
        <v>0</v>
      </c>
      <c r="BQ30" s="52">
        <v>0</v>
      </c>
      <c r="BR30" s="52">
        <v>0</v>
      </c>
      <c r="BS30" s="52">
        <v>0</v>
      </c>
      <c r="BT30" s="52">
        <v>0</v>
      </c>
      <c r="BU30" s="52">
        <v>0</v>
      </c>
      <c r="BV30" s="52">
        <v>0</v>
      </c>
      <c r="BW30" s="52">
        <v>0</v>
      </c>
      <c r="BX30" s="52">
        <v>0</v>
      </c>
      <c r="BY30" s="52">
        <v>0</v>
      </c>
      <c r="BZ30" s="52">
        <v>0</v>
      </c>
      <c r="CA30" s="52">
        <v>0</v>
      </c>
      <c r="CB30" s="52">
        <v>0</v>
      </c>
      <c r="CC30" s="52">
        <v>0</v>
      </c>
      <c r="CD30" s="52">
        <v>0</v>
      </c>
      <c r="CE30" s="52">
        <v>0</v>
      </c>
      <c r="CF30" s="52">
        <v>0</v>
      </c>
      <c r="CG30" s="52">
        <v>0</v>
      </c>
      <c r="CH30" s="52">
        <v>0</v>
      </c>
      <c r="CI30" s="52">
        <v>0</v>
      </c>
      <c r="CJ30" s="52">
        <v>0</v>
      </c>
      <c r="CK30" s="52">
        <v>0</v>
      </c>
      <c r="CL30" s="52">
        <v>0</v>
      </c>
      <c r="CM30" s="52">
        <v>0</v>
      </c>
      <c r="CN30" s="52">
        <v>0</v>
      </c>
      <c r="CO30" s="52">
        <v>0</v>
      </c>
      <c r="CP30" s="52">
        <v>0</v>
      </c>
      <c r="CQ30" s="52">
        <v>0</v>
      </c>
      <c r="CR30" s="52">
        <v>0</v>
      </c>
      <c r="CS30" s="52">
        <v>0</v>
      </c>
      <c r="CT30" s="52">
        <v>0</v>
      </c>
      <c r="CU30" s="52">
        <v>0</v>
      </c>
      <c r="CV30" s="52">
        <v>0</v>
      </c>
      <c r="CW30" s="52">
        <v>0</v>
      </c>
      <c r="CX30" s="52">
        <v>0</v>
      </c>
      <c r="CY30" s="52">
        <v>0</v>
      </c>
      <c r="CZ30" s="52">
        <v>0</v>
      </c>
      <c r="DA30" s="52">
        <v>0</v>
      </c>
      <c r="DB30" s="52">
        <v>0</v>
      </c>
      <c r="DC30" s="52">
        <v>0</v>
      </c>
      <c r="DD30" s="52">
        <v>0</v>
      </c>
      <c r="DE30" s="52">
        <v>0</v>
      </c>
      <c r="DF30" s="52">
        <v>0</v>
      </c>
      <c r="DG30" s="52">
        <v>0</v>
      </c>
      <c r="DH30" s="52">
        <v>0</v>
      </c>
      <c r="DI30" s="52">
        <v>0</v>
      </c>
      <c r="DJ30" s="52">
        <v>0</v>
      </c>
      <c r="DK30" s="52">
        <v>0</v>
      </c>
      <c r="DL30" s="52">
        <v>0</v>
      </c>
      <c r="DM30" s="52">
        <v>0</v>
      </c>
      <c r="DN30" s="52">
        <v>0</v>
      </c>
      <c r="DO30" s="52">
        <v>0</v>
      </c>
      <c r="DP30" s="52">
        <v>0</v>
      </c>
      <c r="DQ30" s="52">
        <v>0</v>
      </c>
      <c r="DR30" s="52">
        <v>0</v>
      </c>
      <c r="DS30" s="52">
        <v>0</v>
      </c>
      <c r="DT30" s="52">
        <v>0</v>
      </c>
      <c r="DU30" s="52">
        <v>0</v>
      </c>
      <c r="DV30" s="52">
        <v>0</v>
      </c>
      <c r="DW30" s="52">
        <v>0</v>
      </c>
      <c r="DX30" s="52">
        <v>0</v>
      </c>
      <c r="DY30" s="52">
        <v>0</v>
      </c>
      <c r="DZ30" s="52">
        <v>0</v>
      </c>
      <c r="EA30" s="52">
        <v>0</v>
      </c>
      <c r="EB30" s="52">
        <v>0</v>
      </c>
      <c r="EC30" s="52">
        <v>0</v>
      </c>
      <c r="ED30" s="52">
        <v>0</v>
      </c>
      <c r="EE30" s="52">
        <v>0</v>
      </c>
      <c r="EF30" s="52">
        <v>0</v>
      </c>
      <c r="EG30" s="52">
        <v>0</v>
      </c>
      <c r="EH30" s="52">
        <v>0</v>
      </c>
      <c r="EI30" s="52">
        <v>0</v>
      </c>
      <c r="EJ30" s="52">
        <v>0</v>
      </c>
      <c r="EK30" s="52">
        <v>0</v>
      </c>
      <c r="EL30" s="52">
        <v>0</v>
      </c>
      <c r="EM30" s="52">
        <v>0</v>
      </c>
      <c r="EN30" s="52">
        <v>0</v>
      </c>
      <c r="EO30" s="52">
        <v>0</v>
      </c>
      <c r="EP30" s="52">
        <v>0</v>
      </c>
      <c r="EQ30" s="52">
        <v>0</v>
      </c>
      <c r="ER30" s="52">
        <v>0</v>
      </c>
      <c r="ES30" s="52">
        <v>0</v>
      </c>
      <c r="ET30" s="52">
        <v>0</v>
      </c>
      <c r="EU30" s="52">
        <v>0</v>
      </c>
      <c r="EV30" s="52">
        <v>0</v>
      </c>
      <c r="EW30" s="52">
        <v>71.502780000000001</v>
      </c>
      <c r="EX30" s="52">
        <v>69.991669999999999</v>
      </c>
      <c r="EY30" s="52">
        <v>68.744450000000001</v>
      </c>
      <c r="EZ30" s="52">
        <v>67.702770000000001</v>
      </c>
      <c r="FA30" s="52">
        <v>66.763890000000004</v>
      </c>
      <c r="FB30" s="52">
        <v>65.716669999999993</v>
      </c>
      <c r="FC30" s="52">
        <v>64.81944</v>
      </c>
      <c r="FD30" s="52">
        <v>65.811109999999999</v>
      </c>
      <c r="FE30" s="52">
        <v>68.933329999999998</v>
      </c>
      <c r="FF30" s="52">
        <v>72.863889999999998</v>
      </c>
      <c r="FG30" s="52">
        <v>77.380549999999999</v>
      </c>
      <c r="FH30" s="52">
        <v>81.544439999999994</v>
      </c>
      <c r="FI30" s="52">
        <v>84.683329999999998</v>
      </c>
      <c r="FJ30" s="52">
        <v>86.966669999999993</v>
      </c>
      <c r="FK30" s="52">
        <v>88.880549999999999</v>
      </c>
      <c r="FL30" s="52">
        <v>90.058329999999998</v>
      </c>
      <c r="FM30" s="52">
        <v>90.566670000000002</v>
      </c>
      <c r="FN30" s="52">
        <v>89.602779999999996</v>
      </c>
      <c r="FO30" s="52">
        <v>87.166659999999993</v>
      </c>
      <c r="FP30" s="52">
        <v>83.344440000000006</v>
      </c>
      <c r="FQ30" s="52">
        <v>79.369450000000001</v>
      </c>
      <c r="FR30" s="52">
        <v>76.541659999999993</v>
      </c>
      <c r="FS30" s="52">
        <v>74.586110000000005</v>
      </c>
      <c r="FT30" s="52">
        <v>72.772220000000004</v>
      </c>
      <c r="FU30" s="52">
        <v>20</v>
      </c>
      <c r="FV30" s="52">
        <v>550.44190000000003</v>
      </c>
      <c r="FW30" s="52">
        <v>95.028850000000006</v>
      </c>
      <c r="FX30" s="52">
        <v>0</v>
      </c>
    </row>
    <row r="31" spans="1:180" x14ac:dyDescent="0.3">
      <c r="A31" t="s">
        <v>174</v>
      </c>
      <c r="B31" t="s">
        <v>247</v>
      </c>
      <c r="C31" t="s">
        <v>180</v>
      </c>
      <c r="D31" t="s">
        <v>224</v>
      </c>
      <c r="E31" t="s">
        <v>189</v>
      </c>
      <c r="F31" t="s">
        <v>230</v>
      </c>
      <c r="G31" t="s">
        <v>240</v>
      </c>
      <c r="H31" s="52">
        <v>19</v>
      </c>
      <c r="I31" s="52">
        <v>0</v>
      </c>
      <c r="J31" s="52">
        <v>0</v>
      </c>
      <c r="K31" s="52">
        <v>0</v>
      </c>
      <c r="L31" s="52">
        <v>0</v>
      </c>
      <c r="M31" s="52">
        <v>0</v>
      </c>
      <c r="N31" s="52">
        <v>0</v>
      </c>
      <c r="O31" s="52">
        <v>0</v>
      </c>
      <c r="P31" s="52">
        <v>0</v>
      </c>
      <c r="Q31" s="52">
        <v>0</v>
      </c>
      <c r="R31" s="52">
        <v>0</v>
      </c>
      <c r="S31" s="52">
        <v>0</v>
      </c>
      <c r="T31" s="52">
        <v>0</v>
      </c>
      <c r="U31" s="52">
        <v>0</v>
      </c>
      <c r="V31" s="52">
        <v>0</v>
      </c>
      <c r="W31" s="52">
        <v>0</v>
      </c>
      <c r="X31" s="52">
        <v>0</v>
      </c>
      <c r="Y31" s="52">
        <v>0</v>
      </c>
      <c r="Z31" s="52">
        <v>0</v>
      </c>
      <c r="AA31" s="52">
        <v>0</v>
      </c>
      <c r="AB31" s="52">
        <v>0</v>
      </c>
      <c r="AC31" s="52">
        <v>0</v>
      </c>
      <c r="AD31" s="52">
        <v>0</v>
      </c>
      <c r="AE31" s="52">
        <v>0</v>
      </c>
      <c r="AF31" s="52">
        <v>0</v>
      </c>
      <c r="AG31" s="52">
        <v>0</v>
      </c>
      <c r="AH31" s="52">
        <v>0</v>
      </c>
      <c r="AI31" s="52">
        <v>0</v>
      </c>
      <c r="AJ31" s="52">
        <v>0</v>
      </c>
      <c r="AK31" s="52">
        <v>0</v>
      </c>
      <c r="AL31" s="52">
        <v>0</v>
      </c>
      <c r="AM31" s="52">
        <v>0</v>
      </c>
      <c r="AN31" s="52">
        <v>0</v>
      </c>
      <c r="AO31" s="52">
        <v>0</v>
      </c>
      <c r="AP31" s="52">
        <v>0</v>
      </c>
      <c r="AQ31" s="52">
        <v>0</v>
      </c>
      <c r="AR31" s="52">
        <v>0</v>
      </c>
      <c r="AS31" s="52">
        <v>0</v>
      </c>
      <c r="AT31" s="52">
        <v>0</v>
      </c>
      <c r="AU31" s="52">
        <v>0</v>
      </c>
      <c r="AV31" s="52">
        <v>0</v>
      </c>
      <c r="AW31" s="52">
        <v>0</v>
      </c>
      <c r="AX31" s="52">
        <v>0</v>
      </c>
      <c r="AY31" s="52">
        <v>0</v>
      </c>
      <c r="AZ31" s="52">
        <v>0</v>
      </c>
      <c r="BA31" s="52">
        <v>0</v>
      </c>
      <c r="BB31" s="52">
        <v>0</v>
      </c>
      <c r="BC31" s="52">
        <v>0</v>
      </c>
      <c r="BD31" s="52">
        <v>0</v>
      </c>
      <c r="BE31" s="52">
        <v>0</v>
      </c>
      <c r="BF31" s="52">
        <v>0</v>
      </c>
      <c r="BG31" s="52">
        <v>0</v>
      </c>
      <c r="BH31" s="52">
        <v>0</v>
      </c>
      <c r="BI31" s="52">
        <v>0</v>
      </c>
      <c r="BJ31" s="52">
        <v>0</v>
      </c>
      <c r="BK31" s="52">
        <v>0</v>
      </c>
      <c r="BL31" s="52">
        <v>0</v>
      </c>
      <c r="BM31" s="52">
        <v>0</v>
      </c>
      <c r="BN31" s="52">
        <v>0</v>
      </c>
      <c r="BO31" s="52">
        <v>0</v>
      </c>
      <c r="BP31" s="52">
        <v>0</v>
      </c>
      <c r="BQ31" s="52">
        <v>0</v>
      </c>
      <c r="BR31" s="52">
        <v>0</v>
      </c>
      <c r="BS31" s="52">
        <v>0</v>
      </c>
      <c r="BT31" s="52">
        <v>0</v>
      </c>
      <c r="BU31" s="52">
        <v>0</v>
      </c>
      <c r="BV31" s="52">
        <v>0</v>
      </c>
      <c r="BW31" s="52">
        <v>0</v>
      </c>
      <c r="BX31" s="52">
        <v>0</v>
      </c>
      <c r="BY31" s="52">
        <v>0</v>
      </c>
      <c r="BZ31" s="52">
        <v>0</v>
      </c>
      <c r="CA31" s="52">
        <v>0</v>
      </c>
      <c r="CB31" s="52">
        <v>0</v>
      </c>
      <c r="CC31" s="52">
        <v>0</v>
      </c>
      <c r="CD31" s="52">
        <v>0</v>
      </c>
      <c r="CE31" s="52">
        <v>0</v>
      </c>
      <c r="CF31" s="52">
        <v>0</v>
      </c>
      <c r="CG31" s="52">
        <v>0</v>
      </c>
      <c r="CH31" s="52">
        <v>0</v>
      </c>
      <c r="CI31" s="52">
        <v>0</v>
      </c>
      <c r="CJ31" s="52">
        <v>0</v>
      </c>
      <c r="CK31" s="52">
        <v>0</v>
      </c>
      <c r="CL31" s="52">
        <v>0</v>
      </c>
      <c r="CM31" s="52">
        <v>0</v>
      </c>
      <c r="CN31" s="52">
        <v>0</v>
      </c>
      <c r="CO31" s="52">
        <v>0</v>
      </c>
      <c r="CP31" s="52">
        <v>0</v>
      </c>
      <c r="CQ31" s="52">
        <v>0</v>
      </c>
      <c r="CR31" s="52">
        <v>0</v>
      </c>
      <c r="CS31" s="52">
        <v>0</v>
      </c>
      <c r="CT31" s="52">
        <v>0</v>
      </c>
      <c r="CU31" s="52">
        <v>0</v>
      </c>
      <c r="CV31" s="52">
        <v>0</v>
      </c>
      <c r="CW31" s="52">
        <v>0</v>
      </c>
      <c r="CX31" s="52">
        <v>0</v>
      </c>
      <c r="CY31" s="52">
        <v>0</v>
      </c>
      <c r="CZ31" s="52">
        <v>0</v>
      </c>
      <c r="DA31" s="52">
        <v>0</v>
      </c>
      <c r="DB31" s="52">
        <v>0</v>
      </c>
      <c r="DC31" s="52">
        <v>0</v>
      </c>
      <c r="DD31" s="52">
        <v>0</v>
      </c>
      <c r="DE31" s="52">
        <v>0</v>
      </c>
      <c r="DF31" s="52">
        <v>0</v>
      </c>
      <c r="DG31" s="52">
        <v>0</v>
      </c>
      <c r="DH31" s="52">
        <v>0</v>
      </c>
      <c r="DI31" s="52">
        <v>0</v>
      </c>
      <c r="DJ31" s="52">
        <v>0</v>
      </c>
      <c r="DK31" s="52">
        <v>0</v>
      </c>
      <c r="DL31" s="52">
        <v>0</v>
      </c>
      <c r="DM31" s="52">
        <v>0</v>
      </c>
      <c r="DN31" s="52">
        <v>0</v>
      </c>
      <c r="DO31" s="52">
        <v>0</v>
      </c>
      <c r="DP31" s="52">
        <v>0</v>
      </c>
      <c r="DQ31" s="52">
        <v>0</v>
      </c>
      <c r="DR31" s="52">
        <v>0</v>
      </c>
      <c r="DS31" s="52">
        <v>0</v>
      </c>
      <c r="DT31" s="52">
        <v>0</v>
      </c>
      <c r="DU31" s="52">
        <v>0</v>
      </c>
      <c r="DV31" s="52">
        <v>0</v>
      </c>
      <c r="DW31" s="52">
        <v>0</v>
      </c>
      <c r="DX31" s="52">
        <v>0</v>
      </c>
      <c r="DY31" s="52">
        <v>0</v>
      </c>
      <c r="DZ31" s="52">
        <v>0</v>
      </c>
      <c r="EA31" s="52">
        <v>0</v>
      </c>
      <c r="EB31" s="52">
        <v>0</v>
      </c>
      <c r="EC31" s="52">
        <v>0</v>
      </c>
      <c r="ED31" s="52">
        <v>0</v>
      </c>
      <c r="EE31" s="52">
        <v>0</v>
      </c>
      <c r="EF31" s="52">
        <v>0</v>
      </c>
      <c r="EG31" s="52">
        <v>0</v>
      </c>
      <c r="EH31" s="52">
        <v>0</v>
      </c>
      <c r="EI31" s="52">
        <v>0</v>
      </c>
      <c r="EJ31" s="52">
        <v>0</v>
      </c>
      <c r="EK31" s="52">
        <v>0</v>
      </c>
      <c r="EL31" s="52">
        <v>0</v>
      </c>
      <c r="EM31" s="52">
        <v>0</v>
      </c>
      <c r="EN31" s="52">
        <v>0</v>
      </c>
      <c r="EO31" s="52">
        <v>0</v>
      </c>
      <c r="EP31" s="52">
        <v>0</v>
      </c>
      <c r="EQ31" s="52">
        <v>0</v>
      </c>
      <c r="ER31" s="52">
        <v>0</v>
      </c>
      <c r="ES31" s="52">
        <v>0</v>
      </c>
      <c r="ET31" s="52">
        <v>0</v>
      </c>
      <c r="EU31" s="52">
        <v>0</v>
      </c>
      <c r="EV31" s="52">
        <v>0</v>
      </c>
      <c r="EW31" s="52">
        <v>70.738640000000004</v>
      </c>
      <c r="EX31" s="52">
        <v>69.292050000000003</v>
      </c>
      <c r="EY31" s="52">
        <v>68.110230000000001</v>
      </c>
      <c r="EZ31" s="52">
        <v>66.885230000000007</v>
      </c>
      <c r="FA31" s="52">
        <v>65.753410000000002</v>
      </c>
      <c r="FB31" s="52">
        <v>64.810230000000004</v>
      </c>
      <c r="FC31" s="52">
        <v>64.209090000000003</v>
      </c>
      <c r="FD31" s="52">
        <v>65.393180000000001</v>
      </c>
      <c r="FE31" s="52">
        <v>68.479550000000003</v>
      </c>
      <c r="FF31" s="52">
        <v>72.329539999999994</v>
      </c>
      <c r="FG31" s="52">
        <v>76.559089999999998</v>
      </c>
      <c r="FH31" s="52">
        <v>80.435230000000004</v>
      </c>
      <c r="FI31" s="52">
        <v>83.605680000000007</v>
      </c>
      <c r="FJ31" s="52">
        <v>86.194320000000005</v>
      </c>
      <c r="FK31" s="52">
        <v>88.111369999999994</v>
      </c>
      <c r="FL31" s="52">
        <v>89.307950000000005</v>
      </c>
      <c r="FM31" s="52">
        <v>89.730680000000007</v>
      </c>
      <c r="FN31" s="52">
        <v>88.998859999999993</v>
      </c>
      <c r="FO31" s="52">
        <v>86.690910000000002</v>
      </c>
      <c r="FP31" s="52">
        <v>82.863640000000004</v>
      </c>
      <c r="FQ31" s="52">
        <v>78.886359999999996</v>
      </c>
      <c r="FR31" s="52">
        <v>76.129549999999995</v>
      </c>
      <c r="FS31" s="52">
        <v>74.09545</v>
      </c>
      <c r="FT31" s="52">
        <v>72.28295</v>
      </c>
      <c r="FU31" s="52">
        <v>20</v>
      </c>
      <c r="FV31" s="52">
        <v>550.44190000000003</v>
      </c>
      <c r="FW31" s="52">
        <v>95.028850000000006</v>
      </c>
      <c r="FX31" s="52">
        <v>0</v>
      </c>
    </row>
    <row r="32" spans="1:180" x14ac:dyDescent="0.3">
      <c r="A32" t="s">
        <v>174</v>
      </c>
      <c r="B32" t="s">
        <v>247</v>
      </c>
      <c r="C32" t="s">
        <v>180</v>
      </c>
      <c r="D32" t="s">
        <v>244</v>
      </c>
      <c r="E32" t="s">
        <v>190</v>
      </c>
      <c r="F32" t="s">
        <v>230</v>
      </c>
      <c r="G32" t="s">
        <v>240</v>
      </c>
      <c r="H32" s="52">
        <v>19</v>
      </c>
      <c r="I32" s="52">
        <v>0</v>
      </c>
      <c r="J32" s="52">
        <v>0</v>
      </c>
      <c r="K32" s="52">
        <v>0</v>
      </c>
      <c r="L32" s="52">
        <v>0</v>
      </c>
      <c r="M32" s="52">
        <v>0</v>
      </c>
      <c r="N32" s="52">
        <v>0</v>
      </c>
      <c r="O32" s="52">
        <v>0</v>
      </c>
      <c r="P32" s="52">
        <v>0</v>
      </c>
      <c r="Q32" s="52">
        <v>0</v>
      </c>
      <c r="R32" s="52">
        <v>0</v>
      </c>
      <c r="S32" s="52">
        <v>0</v>
      </c>
      <c r="T32" s="52">
        <v>0</v>
      </c>
      <c r="U32" s="52">
        <v>0</v>
      </c>
      <c r="V32" s="52">
        <v>0</v>
      </c>
      <c r="W32" s="52">
        <v>0</v>
      </c>
      <c r="X32" s="52">
        <v>0</v>
      </c>
      <c r="Y32" s="52">
        <v>0</v>
      </c>
      <c r="Z32" s="52">
        <v>0</v>
      </c>
      <c r="AA32" s="52">
        <v>0</v>
      </c>
      <c r="AB32" s="52">
        <v>0</v>
      </c>
      <c r="AC32" s="52">
        <v>0</v>
      </c>
      <c r="AD32" s="52">
        <v>0</v>
      </c>
      <c r="AE32" s="52">
        <v>0</v>
      </c>
      <c r="AF32" s="52">
        <v>0</v>
      </c>
      <c r="AG32" s="52">
        <v>0</v>
      </c>
      <c r="AH32" s="52">
        <v>0</v>
      </c>
      <c r="AI32" s="52">
        <v>0</v>
      </c>
      <c r="AJ32" s="52">
        <v>0</v>
      </c>
      <c r="AK32" s="52">
        <v>0</v>
      </c>
      <c r="AL32" s="52">
        <v>0</v>
      </c>
      <c r="AM32" s="52">
        <v>0</v>
      </c>
      <c r="AN32" s="52">
        <v>0</v>
      </c>
      <c r="AO32" s="52">
        <v>0</v>
      </c>
      <c r="AP32" s="52">
        <v>0</v>
      </c>
      <c r="AQ32" s="52">
        <v>0</v>
      </c>
      <c r="AR32" s="52">
        <v>0</v>
      </c>
      <c r="AS32" s="52">
        <v>0</v>
      </c>
      <c r="AT32" s="52">
        <v>0</v>
      </c>
      <c r="AU32" s="52">
        <v>0</v>
      </c>
      <c r="AV32" s="52">
        <v>0</v>
      </c>
      <c r="AW32" s="52">
        <v>0</v>
      </c>
      <c r="AX32" s="52">
        <v>0</v>
      </c>
      <c r="AY32" s="52">
        <v>0</v>
      </c>
      <c r="AZ32" s="52">
        <v>0</v>
      </c>
      <c r="BA32" s="52">
        <v>0</v>
      </c>
      <c r="BB32" s="52">
        <v>0</v>
      </c>
      <c r="BC32" s="52">
        <v>0</v>
      </c>
      <c r="BD32" s="52">
        <v>0</v>
      </c>
      <c r="BE32" s="52">
        <v>0</v>
      </c>
      <c r="BF32" s="52">
        <v>0</v>
      </c>
      <c r="BG32" s="52">
        <v>0</v>
      </c>
      <c r="BH32" s="52">
        <v>0</v>
      </c>
      <c r="BI32" s="52">
        <v>0</v>
      </c>
      <c r="BJ32" s="52">
        <v>0</v>
      </c>
      <c r="BK32" s="52">
        <v>0</v>
      </c>
      <c r="BL32" s="52">
        <v>0</v>
      </c>
      <c r="BM32" s="52">
        <v>0</v>
      </c>
      <c r="BN32" s="52">
        <v>0</v>
      </c>
      <c r="BO32" s="52">
        <v>0</v>
      </c>
      <c r="BP32" s="52">
        <v>0</v>
      </c>
      <c r="BQ32" s="52">
        <v>0</v>
      </c>
      <c r="BR32" s="52">
        <v>0</v>
      </c>
      <c r="BS32" s="52">
        <v>0</v>
      </c>
      <c r="BT32" s="52">
        <v>0</v>
      </c>
      <c r="BU32" s="52">
        <v>0</v>
      </c>
      <c r="BV32" s="52">
        <v>0</v>
      </c>
      <c r="BW32" s="52">
        <v>0</v>
      </c>
      <c r="BX32" s="52">
        <v>0</v>
      </c>
      <c r="BY32" s="52">
        <v>0</v>
      </c>
      <c r="BZ32" s="52">
        <v>0</v>
      </c>
      <c r="CA32" s="52">
        <v>0</v>
      </c>
      <c r="CB32" s="52">
        <v>0</v>
      </c>
      <c r="CC32" s="52">
        <v>0</v>
      </c>
      <c r="CD32" s="52">
        <v>0</v>
      </c>
      <c r="CE32" s="52">
        <v>0</v>
      </c>
      <c r="CF32" s="52">
        <v>0</v>
      </c>
      <c r="CG32" s="52">
        <v>0</v>
      </c>
      <c r="CH32" s="52">
        <v>0</v>
      </c>
      <c r="CI32" s="52">
        <v>0</v>
      </c>
      <c r="CJ32" s="52">
        <v>0</v>
      </c>
      <c r="CK32" s="52">
        <v>0</v>
      </c>
      <c r="CL32" s="52">
        <v>0</v>
      </c>
      <c r="CM32" s="52">
        <v>0</v>
      </c>
      <c r="CN32" s="52">
        <v>0</v>
      </c>
      <c r="CO32" s="52">
        <v>0</v>
      </c>
      <c r="CP32" s="52">
        <v>0</v>
      </c>
      <c r="CQ32" s="52">
        <v>0</v>
      </c>
      <c r="CR32" s="52">
        <v>0</v>
      </c>
      <c r="CS32" s="52">
        <v>0</v>
      </c>
      <c r="CT32" s="52">
        <v>0</v>
      </c>
      <c r="CU32" s="52">
        <v>0</v>
      </c>
      <c r="CV32" s="52">
        <v>0</v>
      </c>
      <c r="CW32" s="52">
        <v>0</v>
      </c>
      <c r="CX32" s="52">
        <v>0</v>
      </c>
      <c r="CY32" s="52">
        <v>0</v>
      </c>
      <c r="CZ32" s="52">
        <v>0</v>
      </c>
      <c r="DA32" s="52">
        <v>0</v>
      </c>
      <c r="DB32" s="52">
        <v>0</v>
      </c>
      <c r="DC32" s="52">
        <v>0</v>
      </c>
      <c r="DD32" s="52">
        <v>0</v>
      </c>
      <c r="DE32" s="52">
        <v>0</v>
      </c>
      <c r="DF32" s="52">
        <v>0</v>
      </c>
      <c r="DG32" s="52">
        <v>0</v>
      </c>
      <c r="DH32" s="52">
        <v>0</v>
      </c>
      <c r="DI32" s="52">
        <v>0</v>
      </c>
      <c r="DJ32" s="52">
        <v>0</v>
      </c>
      <c r="DK32" s="52">
        <v>0</v>
      </c>
      <c r="DL32" s="52">
        <v>0</v>
      </c>
      <c r="DM32" s="52">
        <v>0</v>
      </c>
      <c r="DN32" s="52">
        <v>0</v>
      </c>
      <c r="DO32" s="52">
        <v>0</v>
      </c>
      <c r="DP32" s="52">
        <v>0</v>
      </c>
      <c r="DQ32" s="52">
        <v>0</v>
      </c>
      <c r="DR32" s="52">
        <v>0</v>
      </c>
      <c r="DS32" s="52">
        <v>0</v>
      </c>
      <c r="DT32" s="52">
        <v>0</v>
      </c>
      <c r="DU32" s="52">
        <v>0</v>
      </c>
      <c r="DV32" s="52">
        <v>0</v>
      </c>
      <c r="DW32" s="52">
        <v>0</v>
      </c>
      <c r="DX32" s="52">
        <v>0</v>
      </c>
      <c r="DY32" s="52">
        <v>0</v>
      </c>
      <c r="DZ32" s="52">
        <v>0</v>
      </c>
      <c r="EA32" s="52">
        <v>0</v>
      </c>
      <c r="EB32" s="52">
        <v>0</v>
      </c>
      <c r="EC32" s="52">
        <v>0</v>
      </c>
      <c r="ED32" s="52">
        <v>0</v>
      </c>
      <c r="EE32" s="52">
        <v>0</v>
      </c>
      <c r="EF32" s="52">
        <v>0</v>
      </c>
      <c r="EG32" s="52">
        <v>0</v>
      </c>
      <c r="EH32" s="52">
        <v>0</v>
      </c>
      <c r="EI32" s="52">
        <v>0</v>
      </c>
      <c r="EJ32" s="52">
        <v>0</v>
      </c>
      <c r="EK32" s="52">
        <v>0</v>
      </c>
      <c r="EL32" s="52">
        <v>0</v>
      </c>
      <c r="EM32" s="52">
        <v>0</v>
      </c>
      <c r="EN32" s="52">
        <v>0</v>
      </c>
      <c r="EO32" s="52">
        <v>0</v>
      </c>
      <c r="EP32" s="52">
        <v>0</v>
      </c>
      <c r="EQ32" s="52">
        <v>0</v>
      </c>
      <c r="ER32" s="52">
        <v>0</v>
      </c>
      <c r="ES32" s="52">
        <v>0</v>
      </c>
      <c r="ET32" s="52">
        <v>0</v>
      </c>
      <c r="EU32" s="52">
        <v>0</v>
      </c>
      <c r="EV32" s="52">
        <v>0</v>
      </c>
      <c r="EW32" s="52">
        <v>67.313890000000001</v>
      </c>
      <c r="EX32" s="52">
        <v>66.061109999999999</v>
      </c>
      <c r="EY32" s="52">
        <v>64.922229999999999</v>
      </c>
      <c r="EZ32" s="52">
        <v>63.908329999999999</v>
      </c>
      <c r="FA32" s="52">
        <v>63.019440000000003</v>
      </c>
      <c r="FB32" s="52">
        <v>62</v>
      </c>
      <c r="FC32" s="52">
        <v>61.119450000000001</v>
      </c>
      <c r="FD32" s="52">
        <v>61.738889999999998</v>
      </c>
      <c r="FE32" s="52">
        <v>65.113889999999998</v>
      </c>
      <c r="FF32" s="52">
        <v>69.111109999999996</v>
      </c>
      <c r="FG32" s="52">
        <v>73.724999999999994</v>
      </c>
      <c r="FH32" s="52">
        <v>77.608329999999995</v>
      </c>
      <c r="FI32" s="52">
        <v>81.158330000000007</v>
      </c>
      <c r="FJ32" s="52">
        <v>83.647220000000004</v>
      </c>
      <c r="FK32" s="52">
        <v>85.197220000000002</v>
      </c>
      <c r="FL32" s="52">
        <v>86.030559999999994</v>
      </c>
      <c r="FM32" s="52">
        <v>86.005549999999999</v>
      </c>
      <c r="FN32" s="52">
        <v>84.791659999999993</v>
      </c>
      <c r="FO32" s="52">
        <v>81.988889999999998</v>
      </c>
      <c r="FP32" s="52">
        <v>77.927779999999998</v>
      </c>
      <c r="FQ32" s="52">
        <v>74.855549999999994</v>
      </c>
      <c r="FR32" s="52">
        <v>72.55556</v>
      </c>
      <c r="FS32" s="52">
        <v>70.769450000000006</v>
      </c>
      <c r="FT32" s="52">
        <v>69.080560000000006</v>
      </c>
      <c r="FU32" s="52">
        <v>19.933330000000002</v>
      </c>
      <c r="FV32" s="52">
        <v>596.14819999999997</v>
      </c>
      <c r="FW32" s="52">
        <v>107.9735</v>
      </c>
      <c r="FX32" s="52">
        <v>0</v>
      </c>
    </row>
    <row r="33" spans="1:180" x14ac:dyDescent="0.3">
      <c r="A33" t="s">
        <v>174</v>
      </c>
      <c r="B33" t="s">
        <v>247</v>
      </c>
      <c r="C33" t="s">
        <v>180</v>
      </c>
      <c r="D33" t="s">
        <v>244</v>
      </c>
      <c r="E33" t="s">
        <v>187</v>
      </c>
      <c r="F33" t="s">
        <v>230</v>
      </c>
      <c r="G33" t="s">
        <v>240</v>
      </c>
      <c r="H33" s="52">
        <v>19</v>
      </c>
      <c r="I33" s="52">
        <v>0</v>
      </c>
      <c r="J33" s="52">
        <v>0</v>
      </c>
      <c r="K33" s="52">
        <v>0</v>
      </c>
      <c r="L33" s="52">
        <v>0</v>
      </c>
      <c r="M33" s="52">
        <v>0</v>
      </c>
      <c r="N33" s="52">
        <v>0</v>
      </c>
      <c r="O33" s="52">
        <v>0</v>
      </c>
      <c r="P33" s="52">
        <v>0</v>
      </c>
      <c r="Q33" s="52">
        <v>0</v>
      </c>
      <c r="R33" s="52">
        <v>0</v>
      </c>
      <c r="S33" s="52">
        <v>0</v>
      </c>
      <c r="T33" s="52">
        <v>0</v>
      </c>
      <c r="U33" s="52">
        <v>0</v>
      </c>
      <c r="V33" s="52">
        <v>0</v>
      </c>
      <c r="W33" s="52">
        <v>0</v>
      </c>
      <c r="X33" s="52">
        <v>0</v>
      </c>
      <c r="Y33" s="52">
        <v>0</v>
      </c>
      <c r="Z33" s="52">
        <v>0</v>
      </c>
      <c r="AA33" s="52">
        <v>0</v>
      </c>
      <c r="AB33" s="52">
        <v>0</v>
      </c>
      <c r="AC33" s="52">
        <v>0</v>
      </c>
      <c r="AD33" s="52">
        <v>0</v>
      </c>
      <c r="AE33" s="52">
        <v>0</v>
      </c>
      <c r="AF33" s="52">
        <v>0</v>
      </c>
      <c r="AG33" s="52">
        <v>0</v>
      </c>
      <c r="AH33" s="52">
        <v>0</v>
      </c>
      <c r="AI33" s="52">
        <v>0</v>
      </c>
      <c r="AJ33" s="52">
        <v>0</v>
      </c>
      <c r="AK33" s="52">
        <v>0</v>
      </c>
      <c r="AL33" s="52">
        <v>0</v>
      </c>
      <c r="AM33" s="52">
        <v>0</v>
      </c>
      <c r="AN33" s="52">
        <v>0</v>
      </c>
      <c r="AO33" s="52">
        <v>0</v>
      </c>
      <c r="AP33" s="52">
        <v>0</v>
      </c>
      <c r="AQ33" s="52">
        <v>0</v>
      </c>
      <c r="AR33" s="52">
        <v>0</v>
      </c>
      <c r="AS33" s="52">
        <v>0</v>
      </c>
      <c r="AT33" s="52">
        <v>0</v>
      </c>
      <c r="AU33" s="52">
        <v>0</v>
      </c>
      <c r="AV33" s="52">
        <v>0</v>
      </c>
      <c r="AW33" s="52">
        <v>0</v>
      </c>
      <c r="AX33" s="52">
        <v>0</v>
      </c>
      <c r="AY33" s="52">
        <v>0</v>
      </c>
      <c r="AZ33" s="52">
        <v>0</v>
      </c>
      <c r="BA33" s="52">
        <v>0</v>
      </c>
      <c r="BB33" s="52">
        <v>0</v>
      </c>
      <c r="BC33" s="52">
        <v>0</v>
      </c>
      <c r="BD33" s="52">
        <v>0</v>
      </c>
      <c r="BE33" s="52">
        <v>0</v>
      </c>
      <c r="BF33" s="52">
        <v>0</v>
      </c>
      <c r="BG33" s="52">
        <v>0</v>
      </c>
      <c r="BH33" s="52">
        <v>0</v>
      </c>
      <c r="BI33" s="52">
        <v>0</v>
      </c>
      <c r="BJ33" s="52">
        <v>0</v>
      </c>
      <c r="BK33" s="52">
        <v>0</v>
      </c>
      <c r="BL33" s="52">
        <v>0</v>
      </c>
      <c r="BM33" s="52">
        <v>0</v>
      </c>
      <c r="BN33" s="52">
        <v>0</v>
      </c>
      <c r="BO33" s="52">
        <v>0</v>
      </c>
      <c r="BP33" s="52">
        <v>0</v>
      </c>
      <c r="BQ33" s="52">
        <v>0</v>
      </c>
      <c r="BR33" s="52">
        <v>0</v>
      </c>
      <c r="BS33" s="52">
        <v>0</v>
      </c>
      <c r="BT33" s="52">
        <v>0</v>
      </c>
      <c r="BU33" s="52">
        <v>0</v>
      </c>
      <c r="BV33" s="52">
        <v>0</v>
      </c>
      <c r="BW33" s="52">
        <v>0</v>
      </c>
      <c r="BX33" s="52">
        <v>0</v>
      </c>
      <c r="BY33" s="52">
        <v>0</v>
      </c>
      <c r="BZ33" s="52">
        <v>0</v>
      </c>
      <c r="CA33" s="52">
        <v>0</v>
      </c>
      <c r="CB33" s="52">
        <v>0</v>
      </c>
      <c r="CC33" s="52">
        <v>0</v>
      </c>
      <c r="CD33" s="52">
        <v>0</v>
      </c>
      <c r="CE33" s="52">
        <v>0</v>
      </c>
      <c r="CF33" s="52">
        <v>0</v>
      </c>
      <c r="CG33" s="52">
        <v>0</v>
      </c>
      <c r="CH33" s="52">
        <v>0</v>
      </c>
      <c r="CI33" s="52">
        <v>0</v>
      </c>
      <c r="CJ33" s="52">
        <v>0</v>
      </c>
      <c r="CK33" s="52">
        <v>0</v>
      </c>
      <c r="CL33" s="52">
        <v>0</v>
      </c>
      <c r="CM33" s="52">
        <v>0</v>
      </c>
      <c r="CN33" s="52">
        <v>0</v>
      </c>
      <c r="CO33" s="52">
        <v>0</v>
      </c>
      <c r="CP33" s="52">
        <v>0</v>
      </c>
      <c r="CQ33" s="52">
        <v>0</v>
      </c>
      <c r="CR33" s="52">
        <v>0</v>
      </c>
      <c r="CS33" s="52">
        <v>0</v>
      </c>
      <c r="CT33" s="52">
        <v>0</v>
      </c>
      <c r="CU33" s="52">
        <v>0</v>
      </c>
      <c r="CV33" s="52">
        <v>0</v>
      </c>
      <c r="CW33" s="52">
        <v>0</v>
      </c>
      <c r="CX33" s="52">
        <v>0</v>
      </c>
      <c r="CY33" s="52">
        <v>0</v>
      </c>
      <c r="CZ33" s="52">
        <v>0</v>
      </c>
      <c r="DA33" s="52">
        <v>0</v>
      </c>
      <c r="DB33" s="52">
        <v>0</v>
      </c>
      <c r="DC33" s="52">
        <v>0</v>
      </c>
      <c r="DD33" s="52">
        <v>0</v>
      </c>
      <c r="DE33" s="52">
        <v>0</v>
      </c>
      <c r="DF33" s="52">
        <v>0</v>
      </c>
      <c r="DG33" s="52">
        <v>0</v>
      </c>
      <c r="DH33" s="52">
        <v>0</v>
      </c>
      <c r="DI33" s="52">
        <v>0</v>
      </c>
      <c r="DJ33" s="52">
        <v>0</v>
      </c>
      <c r="DK33" s="52">
        <v>0</v>
      </c>
      <c r="DL33" s="52">
        <v>0</v>
      </c>
      <c r="DM33" s="52">
        <v>0</v>
      </c>
      <c r="DN33" s="52">
        <v>0</v>
      </c>
      <c r="DO33" s="52">
        <v>0</v>
      </c>
      <c r="DP33" s="52">
        <v>0</v>
      </c>
      <c r="DQ33" s="52">
        <v>0</v>
      </c>
      <c r="DR33" s="52">
        <v>0</v>
      </c>
      <c r="DS33" s="52">
        <v>0</v>
      </c>
      <c r="DT33" s="52">
        <v>0</v>
      </c>
      <c r="DU33" s="52">
        <v>0</v>
      </c>
      <c r="DV33" s="52">
        <v>0</v>
      </c>
      <c r="DW33" s="52">
        <v>0</v>
      </c>
      <c r="DX33" s="52">
        <v>0</v>
      </c>
      <c r="DY33" s="52">
        <v>0</v>
      </c>
      <c r="DZ33" s="52">
        <v>0</v>
      </c>
      <c r="EA33" s="52">
        <v>0</v>
      </c>
      <c r="EB33" s="52">
        <v>0</v>
      </c>
      <c r="EC33" s="52">
        <v>0</v>
      </c>
      <c r="ED33" s="52">
        <v>0</v>
      </c>
      <c r="EE33" s="52">
        <v>0</v>
      </c>
      <c r="EF33" s="52">
        <v>0</v>
      </c>
      <c r="EG33" s="52">
        <v>0</v>
      </c>
      <c r="EH33" s="52">
        <v>0</v>
      </c>
      <c r="EI33" s="52">
        <v>0</v>
      </c>
      <c r="EJ33" s="52">
        <v>0</v>
      </c>
      <c r="EK33" s="52">
        <v>0</v>
      </c>
      <c r="EL33" s="52">
        <v>0</v>
      </c>
      <c r="EM33" s="52">
        <v>0</v>
      </c>
      <c r="EN33" s="52">
        <v>0</v>
      </c>
      <c r="EO33" s="52">
        <v>0</v>
      </c>
      <c r="EP33" s="52">
        <v>0</v>
      </c>
      <c r="EQ33" s="52">
        <v>0</v>
      </c>
      <c r="ER33" s="52">
        <v>0</v>
      </c>
      <c r="ES33" s="52">
        <v>0</v>
      </c>
      <c r="ET33" s="52">
        <v>0</v>
      </c>
      <c r="EU33" s="52">
        <v>0</v>
      </c>
      <c r="EV33" s="52">
        <v>0</v>
      </c>
      <c r="EW33" s="52">
        <v>71.415629999999993</v>
      </c>
      <c r="EX33" s="52">
        <v>69.778120000000001</v>
      </c>
      <c r="EY33" s="52">
        <v>68.4375</v>
      </c>
      <c r="EZ33" s="52">
        <v>67.159379999999999</v>
      </c>
      <c r="FA33" s="52">
        <v>65.828130000000002</v>
      </c>
      <c r="FB33" s="52">
        <v>64.8125</v>
      </c>
      <c r="FC33" s="52">
        <v>64.959370000000007</v>
      </c>
      <c r="FD33" s="52">
        <v>67.387500000000003</v>
      </c>
      <c r="FE33" s="52">
        <v>70.871870000000001</v>
      </c>
      <c r="FF33" s="52">
        <v>74.703130000000002</v>
      </c>
      <c r="FG33" s="52">
        <v>78.162499999999994</v>
      </c>
      <c r="FH33" s="52">
        <v>81.556250000000006</v>
      </c>
      <c r="FI33" s="52">
        <v>84.503129999999999</v>
      </c>
      <c r="FJ33" s="52">
        <v>86.831249999999997</v>
      </c>
      <c r="FK33" s="52">
        <v>88.809370000000001</v>
      </c>
      <c r="FL33" s="52">
        <v>89.853129999999993</v>
      </c>
      <c r="FM33" s="52">
        <v>90.340620000000001</v>
      </c>
      <c r="FN33" s="52">
        <v>89.6875</v>
      </c>
      <c r="FO33" s="52">
        <v>87.928120000000007</v>
      </c>
      <c r="FP33" s="52">
        <v>84.90625</v>
      </c>
      <c r="FQ33" s="52">
        <v>80.603129999999993</v>
      </c>
      <c r="FR33" s="52">
        <v>77.209370000000007</v>
      </c>
      <c r="FS33" s="52">
        <v>74.796880000000002</v>
      </c>
      <c r="FT33" s="52">
        <v>72.846879999999999</v>
      </c>
      <c r="FU33" s="52">
        <v>20</v>
      </c>
      <c r="FV33" s="52">
        <v>586.02909999999997</v>
      </c>
      <c r="FW33" s="52">
        <v>95.432590000000005</v>
      </c>
      <c r="FX33" s="52">
        <v>0</v>
      </c>
    </row>
    <row r="34" spans="1:180" x14ac:dyDescent="0.3">
      <c r="A34" t="s">
        <v>174</v>
      </c>
      <c r="B34" t="s">
        <v>247</v>
      </c>
      <c r="C34" t="s">
        <v>180</v>
      </c>
      <c r="D34" t="s">
        <v>244</v>
      </c>
      <c r="E34" t="s">
        <v>188</v>
      </c>
      <c r="F34" t="s">
        <v>231</v>
      </c>
      <c r="G34" t="s">
        <v>240</v>
      </c>
      <c r="H34" s="52">
        <v>30</v>
      </c>
      <c r="I34" s="52">
        <v>0</v>
      </c>
      <c r="J34" s="52">
        <v>0</v>
      </c>
      <c r="K34" s="52">
        <v>0</v>
      </c>
      <c r="L34" s="52">
        <v>0</v>
      </c>
      <c r="M34" s="52">
        <v>0</v>
      </c>
      <c r="N34" s="52">
        <v>0</v>
      </c>
      <c r="O34" s="52">
        <v>0</v>
      </c>
      <c r="P34" s="52">
        <v>0</v>
      </c>
      <c r="Q34" s="52">
        <v>0</v>
      </c>
      <c r="R34" s="52">
        <v>0</v>
      </c>
      <c r="S34" s="52">
        <v>0</v>
      </c>
      <c r="T34" s="52">
        <v>0</v>
      </c>
      <c r="U34" s="52">
        <v>0</v>
      </c>
      <c r="V34" s="52">
        <v>0</v>
      </c>
      <c r="W34" s="52">
        <v>0</v>
      </c>
      <c r="X34" s="52">
        <v>0</v>
      </c>
      <c r="Y34" s="52">
        <v>0</v>
      </c>
      <c r="Z34" s="52">
        <v>0</v>
      </c>
      <c r="AA34" s="52">
        <v>0</v>
      </c>
      <c r="AB34" s="52">
        <v>0</v>
      </c>
      <c r="AC34" s="52">
        <v>0</v>
      </c>
      <c r="AD34" s="52">
        <v>0</v>
      </c>
      <c r="AE34" s="52">
        <v>0</v>
      </c>
      <c r="AF34" s="52">
        <v>0</v>
      </c>
      <c r="AG34" s="52">
        <v>0</v>
      </c>
      <c r="AH34" s="52">
        <v>0</v>
      </c>
      <c r="AI34" s="52">
        <v>0</v>
      </c>
      <c r="AJ34" s="52">
        <v>0</v>
      </c>
      <c r="AK34" s="52">
        <v>0</v>
      </c>
      <c r="AL34" s="52">
        <v>0</v>
      </c>
      <c r="AM34" s="52">
        <v>0</v>
      </c>
      <c r="AN34" s="52">
        <v>0</v>
      </c>
      <c r="AO34" s="52">
        <v>0</v>
      </c>
      <c r="AP34" s="52">
        <v>0</v>
      </c>
      <c r="AQ34" s="52">
        <v>0</v>
      </c>
      <c r="AR34" s="52">
        <v>0</v>
      </c>
      <c r="AS34" s="52">
        <v>0</v>
      </c>
      <c r="AT34" s="52">
        <v>0</v>
      </c>
      <c r="AU34" s="52">
        <v>0</v>
      </c>
      <c r="AV34" s="52">
        <v>0</v>
      </c>
      <c r="AW34" s="52">
        <v>0</v>
      </c>
      <c r="AX34" s="52">
        <v>0</v>
      </c>
      <c r="AY34" s="52">
        <v>0</v>
      </c>
      <c r="AZ34" s="52">
        <v>0</v>
      </c>
      <c r="BA34" s="52">
        <v>0</v>
      </c>
      <c r="BB34" s="52">
        <v>0</v>
      </c>
      <c r="BC34" s="52">
        <v>0</v>
      </c>
      <c r="BD34" s="52">
        <v>0</v>
      </c>
      <c r="BE34" s="52">
        <v>0</v>
      </c>
      <c r="BF34" s="52">
        <v>0</v>
      </c>
      <c r="BG34" s="52">
        <v>0</v>
      </c>
      <c r="BH34" s="52">
        <v>0</v>
      </c>
      <c r="BI34" s="52">
        <v>0</v>
      </c>
      <c r="BJ34" s="52">
        <v>0</v>
      </c>
      <c r="BK34" s="52">
        <v>0</v>
      </c>
      <c r="BL34" s="52">
        <v>0</v>
      </c>
      <c r="BM34" s="52">
        <v>0</v>
      </c>
      <c r="BN34" s="52">
        <v>0</v>
      </c>
      <c r="BO34" s="52">
        <v>0</v>
      </c>
      <c r="BP34" s="52">
        <v>0</v>
      </c>
      <c r="BQ34" s="52">
        <v>0</v>
      </c>
      <c r="BR34" s="52">
        <v>0</v>
      </c>
      <c r="BS34" s="52">
        <v>0</v>
      </c>
      <c r="BT34" s="52">
        <v>0</v>
      </c>
      <c r="BU34" s="52">
        <v>0</v>
      </c>
      <c r="BV34" s="52">
        <v>0</v>
      </c>
      <c r="BW34" s="52">
        <v>0</v>
      </c>
      <c r="BX34" s="52">
        <v>0</v>
      </c>
      <c r="BY34" s="52">
        <v>0</v>
      </c>
      <c r="BZ34" s="52">
        <v>0</v>
      </c>
      <c r="CA34" s="52">
        <v>0</v>
      </c>
      <c r="CB34" s="52">
        <v>0</v>
      </c>
      <c r="CC34" s="52">
        <v>0</v>
      </c>
      <c r="CD34" s="52">
        <v>0</v>
      </c>
      <c r="CE34" s="52">
        <v>0</v>
      </c>
      <c r="CF34" s="52">
        <v>0</v>
      </c>
      <c r="CG34" s="52">
        <v>0</v>
      </c>
      <c r="CH34" s="52">
        <v>0</v>
      </c>
      <c r="CI34" s="52">
        <v>0</v>
      </c>
      <c r="CJ34" s="52">
        <v>0</v>
      </c>
      <c r="CK34" s="52">
        <v>0</v>
      </c>
      <c r="CL34" s="52">
        <v>0</v>
      </c>
      <c r="CM34" s="52">
        <v>0</v>
      </c>
      <c r="CN34" s="52">
        <v>0</v>
      </c>
      <c r="CO34" s="52">
        <v>0</v>
      </c>
      <c r="CP34" s="52">
        <v>0</v>
      </c>
      <c r="CQ34" s="52">
        <v>0</v>
      </c>
      <c r="CR34" s="52">
        <v>0</v>
      </c>
      <c r="CS34" s="52">
        <v>0</v>
      </c>
      <c r="CT34" s="52">
        <v>0</v>
      </c>
      <c r="CU34" s="52">
        <v>0</v>
      </c>
      <c r="CV34" s="52">
        <v>0</v>
      </c>
      <c r="CW34" s="52">
        <v>0</v>
      </c>
      <c r="CX34" s="52">
        <v>0</v>
      </c>
      <c r="CY34" s="52">
        <v>0</v>
      </c>
      <c r="CZ34" s="52">
        <v>0</v>
      </c>
      <c r="DA34" s="52">
        <v>0</v>
      </c>
      <c r="DB34" s="52">
        <v>0</v>
      </c>
      <c r="DC34" s="52">
        <v>0</v>
      </c>
      <c r="DD34" s="52">
        <v>0</v>
      </c>
      <c r="DE34" s="52">
        <v>0</v>
      </c>
      <c r="DF34" s="52">
        <v>0</v>
      </c>
      <c r="DG34" s="52">
        <v>0</v>
      </c>
      <c r="DH34" s="52">
        <v>0</v>
      </c>
      <c r="DI34" s="52">
        <v>0</v>
      </c>
      <c r="DJ34" s="52">
        <v>0</v>
      </c>
      <c r="DK34" s="52">
        <v>0</v>
      </c>
      <c r="DL34" s="52">
        <v>0</v>
      </c>
      <c r="DM34" s="52">
        <v>0</v>
      </c>
      <c r="DN34" s="52">
        <v>0</v>
      </c>
      <c r="DO34" s="52">
        <v>0</v>
      </c>
      <c r="DP34" s="52">
        <v>0</v>
      </c>
      <c r="DQ34" s="52">
        <v>0</v>
      </c>
      <c r="DR34" s="52">
        <v>0</v>
      </c>
      <c r="DS34" s="52">
        <v>0</v>
      </c>
      <c r="DT34" s="52">
        <v>0</v>
      </c>
      <c r="DU34" s="52">
        <v>0</v>
      </c>
      <c r="DV34" s="52">
        <v>0</v>
      </c>
      <c r="DW34" s="52">
        <v>0</v>
      </c>
      <c r="DX34" s="52">
        <v>0</v>
      </c>
      <c r="DY34" s="52">
        <v>0</v>
      </c>
      <c r="DZ34" s="52">
        <v>0</v>
      </c>
      <c r="EA34" s="52">
        <v>0</v>
      </c>
      <c r="EB34" s="52">
        <v>0</v>
      </c>
      <c r="EC34" s="52">
        <v>0</v>
      </c>
      <c r="ED34" s="52">
        <v>0</v>
      </c>
      <c r="EE34" s="52">
        <v>0</v>
      </c>
      <c r="EF34" s="52">
        <v>0</v>
      </c>
      <c r="EG34" s="52">
        <v>0</v>
      </c>
      <c r="EH34" s="52">
        <v>0</v>
      </c>
      <c r="EI34" s="52">
        <v>0</v>
      </c>
      <c r="EJ34" s="52">
        <v>0</v>
      </c>
      <c r="EK34" s="52">
        <v>0</v>
      </c>
      <c r="EL34" s="52">
        <v>0</v>
      </c>
      <c r="EM34" s="52">
        <v>0</v>
      </c>
      <c r="EN34" s="52">
        <v>0</v>
      </c>
      <c r="EO34" s="52">
        <v>0</v>
      </c>
      <c r="EP34" s="52">
        <v>0</v>
      </c>
      <c r="EQ34" s="52">
        <v>0</v>
      </c>
      <c r="ER34" s="52">
        <v>0</v>
      </c>
      <c r="ES34" s="52">
        <v>0</v>
      </c>
      <c r="ET34" s="52">
        <v>0</v>
      </c>
      <c r="EU34" s="52">
        <v>0</v>
      </c>
      <c r="EV34" s="52">
        <v>0</v>
      </c>
      <c r="EW34" s="52">
        <v>73.224999999999994</v>
      </c>
      <c r="EX34" s="52">
        <v>71.75</v>
      </c>
      <c r="EY34" s="52">
        <v>70.662499999999994</v>
      </c>
      <c r="EZ34" s="52">
        <v>69.400000000000006</v>
      </c>
      <c r="FA34" s="52">
        <v>68.075000000000003</v>
      </c>
      <c r="FB34" s="52">
        <v>66.59375</v>
      </c>
      <c r="FC34" s="52">
        <v>66.518749999999997</v>
      </c>
      <c r="FD34" s="52">
        <v>69.518749999999997</v>
      </c>
      <c r="FE34" s="52">
        <v>74.493750000000006</v>
      </c>
      <c r="FF34" s="52">
        <v>79.331249999999997</v>
      </c>
      <c r="FG34" s="52">
        <v>83.275000000000006</v>
      </c>
      <c r="FH34" s="52">
        <v>86.543750000000003</v>
      </c>
      <c r="FI34" s="52">
        <v>89.462500000000006</v>
      </c>
      <c r="FJ34" s="52">
        <v>92.262500000000003</v>
      </c>
      <c r="FK34" s="52">
        <v>94.793750000000003</v>
      </c>
      <c r="FL34" s="52">
        <v>96.84375</v>
      </c>
      <c r="FM34" s="52">
        <v>97.775000000000006</v>
      </c>
      <c r="FN34" s="52">
        <v>97.362499999999997</v>
      </c>
      <c r="FO34" s="52">
        <v>95.5</v>
      </c>
      <c r="FP34" s="52">
        <v>91.4375</v>
      </c>
      <c r="FQ34" s="52">
        <v>85.356250000000003</v>
      </c>
      <c r="FR34" s="52">
        <v>80.143749999999997</v>
      </c>
      <c r="FS34" s="52">
        <v>76.918750000000003</v>
      </c>
      <c r="FT34" s="52">
        <v>74.587500000000006</v>
      </c>
      <c r="FU34" s="52">
        <v>8</v>
      </c>
      <c r="FV34" s="52">
        <v>288.27859999999998</v>
      </c>
      <c r="FW34" s="52">
        <v>80.664259999999999</v>
      </c>
      <c r="FX34" s="52">
        <v>0</v>
      </c>
    </row>
    <row r="35" spans="1:180" x14ac:dyDescent="0.3">
      <c r="A35" t="s">
        <v>174</v>
      </c>
      <c r="B35" t="s">
        <v>247</v>
      </c>
      <c r="C35" t="s">
        <v>180</v>
      </c>
      <c r="D35" t="s">
        <v>224</v>
      </c>
      <c r="E35" t="s">
        <v>190</v>
      </c>
      <c r="F35" t="s">
        <v>231</v>
      </c>
      <c r="G35" t="s">
        <v>240</v>
      </c>
      <c r="H35" s="52">
        <v>30</v>
      </c>
      <c r="I35" s="52">
        <v>0</v>
      </c>
      <c r="J35" s="52">
        <v>0</v>
      </c>
      <c r="K35" s="52">
        <v>0</v>
      </c>
      <c r="L35" s="52">
        <v>0</v>
      </c>
      <c r="M35" s="52">
        <v>0</v>
      </c>
      <c r="N35" s="52">
        <v>0</v>
      </c>
      <c r="O35" s="52">
        <v>0</v>
      </c>
      <c r="P35" s="52">
        <v>0</v>
      </c>
      <c r="Q35" s="52">
        <v>0</v>
      </c>
      <c r="R35" s="52">
        <v>0</v>
      </c>
      <c r="S35" s="52">
        <v>0</v>
      </c>
      <c r="T35" s="52">
        <v>0</v>
      </c>
      <c r="U35" s="52">
        <v>0</v>
      </c>
      <c r="V35" s="52">
        <v>0</v>
      </c>
      <c r="W35" s="52">
        <v>0</v>
      </c>
      <c r="X35" s="52">
        <v>0</v>
      </c>
      <c r="Y35" s="52">
        <v>0</v>
      </c>
      <c r="Z35" s="52">
        <v>0</v>
      </c>
      <c r="AA35" s="52">
        <v>0</v>
      </c>
      <c r="AB35" s="52">
        <v>0</v>
      </c>
      <c r="AC35" s="52">
        <v>0</v>
      </c>
      <c r="AD35" s="52">
        <v>0</v>
      </c>
      <c r="AE35" s="52">
        <v>0</v>
      </c>
      <c r="AF35" s="52">
        <v>0</v>
      </c>
      <c r="AG35" s="52">
        <v>0</v>
      </c>
      <c r="AH35" s="52">
        <v>0</v>
      </c>
      <c r="AI35" s="52">
        <v>0</v>
      </c>
      <c r="AJ35" s="52">
        <v>0</v>
      </c>
      <c r="AK35" s="52">
        <v>0</v>
      </c>
      <c r="AL35" s="52">
        <v>0</v>
      </c>
      <c r="AM35" s="52">
        <v>0</v>
      </c>
      <c r="AN35" s="52">
        <v>0</v>
      </c>
      <c r="AO35" s="52">
        <v>0</v>
      </c>
      <c r="AP35" s="52">
        <v>0</v>
      </c>
      <c r="AQ35" s="52">
        <v>0</v>
      </c>
      <c r="AR35" s="52">
        <v>0</v>
      </c>
      <c r="AS35" s="52">
        <v>0</v>
      </c>
      <c r="AT35" s="52">
        <v>0</v>
      </c>
      <c r="AU35" s="52">
        <v>0</v>
      </c>
      <c r="AV35" s="52">
        <v>0</v>
      </c>
      <c r="AW35" s="52">
        <v>0</v>
      </c>
      <c r="AX35" s="52">
        <v>0</v>
      </c>
      <c r="AY35" s="52">
        <v>0</v>
      </c>
      <c r="AZ35" s="52">
        <v>0</v>
      </c>
      <c r="BA35" s="52">
        <v>0</v>
      </c>
      <c r="BB35" s="52">
        <v>0</v>
      </c>
      <c r="BC35" s="52">
        <v>0</v>
      </c>
      <c r="BD35" s="52">
        <v>0</v>
      </c>
      <c r="BE35" s="52">
        <v>0</v>
      </c>
      <c r="BF35" s="52">
        <v>0</v>
      </c>
      <c r="BG35" s="52">
        <v>0</v>
      </c>
      <c r="BH35" s="52">
        <v>0</v>
      </c>
      <c r="BI35" s="52">
        <v>0</v>
      </c>
      <c r="BJ35" s="52">
        <v>0</v>
      </c>
      <c r="BK35" s="52">
        <v>0</v>
      </c>
      <c r="BL35" s="52">
        <v>0</v>
      </c>
      <c r="BM35" s="52">
        <v>0</v>
      </c>
      <c r="BN35" s="52">
        <v>0</v>
      </c>
      <c r="BO35" s="52">
        <v>0</v>
      </c>
      <c r="BP35" s="52">
        <v>0</v>
      </c>
      <c r="BQ35" s="52">
        <v>0</v>
      </c>
      <c r="BR35" s="52">
        <v>0</v>
      </c>
      <c r="BS35" s="52">
        <v>0</v>
      </c>
      <c r="BT35" s="52">
        <v>0</v>
      </c>
      <c r="BU35" s="52">
        <v>0</v>
      </c>
      <c r="BV35" s="52">
        <v>0</v>
      </c>
      <c r="BW35" s="52">
        <v>0</v>
      </c>
      <c r="BX35" s="52">
        <v>0</v>
      </c>
      <c r="BY35" s="52">
        <v>0</v>
      </c>
      <c r="BZ35" s="52">
        <v>0</v>
      </c>
      <c r="CA35" s="52">
        <v>0</v>
      </c>
      <c r="CB35" s="52">
        <v>0</v>
      </c>
      <c r="CC35" s="52">
        <v>0</v>
      </c>
      <c r="CD35" s="52">
        <v>0</v>
      </c>
      <c r="CE35" s="52">
        <v>0</v>
      </c>
      <c r="CF35" s="52">
        <v>0</v>
      </c>
      <c r="CG35" s="52">
        <v>0</v>
      </c>
      <c r="CH35" s="52">
        <v>0</v>
      </c>
      <c r="CI35" s="52">
        <v>0</v>
      </c>
      <c r="CJ35" s="52">
        <v>0</v>
      </c>
      <c r="CK35" s="52">
        <v>0</v>
      </c>
      <c r="CL35" s="52">
        <v>0</v>
      </c>
      <c r="CM35" s="52">
        <v>0</v>
      </c>
      <c r="CN35" s="52">
        <v>0</v>
      </c>
      <c r="CO35" s="52">
        <v>0</v>
      </c>
      <c r="CP35" s="52">
        <v>0</v>
      </c>
      <c r="CQ35" s="52">
        <v>0</v>
      </c>
      <c r="CR35" s="52">
        <v>0</v>
      </c>
      <c r="CS35" s="52">
        <v>0</v>
      </c>
      <c r="CT35" s="52">
        <v>0</v>
      </c>
      <c r="CU35" s="52">
        <v>0</v>
      </c>
      <c r="CV35" s="52">
        <v>0</v>
      </c>
      <c r="CW35" s="52">
        <v>0</v>
      </c>
      <c r="CX35" s="52">
        <v>0</v>
      </c>
      <c r="CY35" s="52">
        <v>0</v>
      </c>
      <c r="CZ35" s="52">
        <v>0</v>
      </c>
      <c r="DA35" s="52">
        <v>0</v>
      </c>
      <c r="DB35" s="52">
        <v>0</v>
      </c>
      <c r="DC35" s="52">
        <v>0</v>
      </c>
      <c r="DD35" s="52">
        <v>0</v>
      </c>
      <c r="DE35" s="52">
        <v>0</v>
      </c>
      <c r="DF35" s="52">
        <v>0</v>
      </c>
      <c r="DG35" s="52">
        <v>0</v>
      </c>
      <c r="DH35" s="52">
        <v>0</v>
      </c>
      <c r="DI35" s="52">
        <v>0</v>
      </c>
      <c r="DJ35" s="52">
        <v>0</v>
      </c>
      <c r="DK35" s="52">
        <v>0</v>
      </c>
      <c r="DL35" s="52">
        <v>0</v>
      </c>
      <c r="DM35" s="52">
        <v>0</v>
      </c>
      <c r="DN35" s="52">
        <v>0</v>
      </c>
      <c r="DO35" s="52">
        <v>0</v>
      </c>
      <c r="DP35" s="52">
        <v>0</v>
      </c>
      <c r="DQ35" s="52">
        <v>0</v>
      </c>
      <c r="DR35" s="52">
        <v>0</v>
      </c>
      <c r="DS35" s="52">
        <v>0</v>
      </c>
      <c r="DT35" s="52">
        <v>0</v>
      </c>
      <c r="DU35" s="52">
        <v>0</v>
      </c>
      <c r="DV35" s="52">
        <v>0</v>
      </c>
      <c r="DW35" s="52">
        <v>0</v>
      </c>
      <c r="DX35" s="52">
        <v>0</v>
      </c>
      <c r="DY35" s="52">
        <v>0</v>
      </c>
      <c r="DZ35" s="52">
        <v>0</v>
      </c>
      <c r="EA35" s="52">
        <v>0</v>
      </c>
      <c r="EB35" s="52">
        <v>0</v>
      </c>
      <c r="EC35" s="52">
        <v>0</v>
      </c>
      <c r="ED35" s="52">
        <v>0</v>
      </c>
      <c r="EE35" s="52">
        <v>0</v>
      </c>
      <c r="EF35" s="52">
        <v>0</v>
      </c>
      <c r="EG35" s="52">
        <v>0</v>
      </c>
      <c r="EH35" s="52">
        <v>0</v>
      </c>
      <c r="EI35" s="52">
        <v>0</v>
      </c>
      <c r="EJ35" s="52">
        <v>0</v>
      </c>
      <c r="EK35" s="52">
        <v>0</v>
      </c>
      <c r="EL35" s="52">
        <v>0</v>
      </c>
      <c r="EM35" s="52">
        <v>0</v>
      </c>
      <c r="EN35" s="52">
        <v>0</v>
      </c>
      <c r="EO35" s="52">
        <v>0</v>
      </c>
      <c r="EP35" s="52">
        <v>0</v>
      </c>
      <c r="EQ35" s="52">
        <v>0</v>
      </c>
      <c r="ER35" s="52">
        <v>0</v>
      </c>
      <c r="ES35" s="52">
        <v>0</v>
      </c>
      <c r="ET35" s="52">
        <v>0</v>
      </c>
      <c r="EU35" s="52">
        <v>0</v>
      </c>
      <c r="EV35" s="52">
        <v>0</v>
      </c>
      <c r="EW35" s="52">
        <v>65.184520000000006</v>
      </c>
      <c r="EX35" s="52">
        <v>63.80059</v>
      </c>
      <c r="EY35" s="52">
        <v>62.782739999999997</v>
      </c>
      <c r="EZ35" s="52">
        <v>61.788690000000003</v>
      </c>
      <c r="FA35" s="52">
        <v>60.616070000000001</v>
      </c>
      <c r="FB35" s="52">
        <v>59.931550000000001</v>
      </c>
      <c r="FC35" s="52">
        <v>59.339289999999998</v>
      </c>
      <c r="FD35" s="52">
        <v>60.729170000000003</v>
      </c>
      <c r="FE35" s="52">
        <v>65.6875</v>
      </c>
      <c r="FF35" s="52">
        <v>71.883930000000007</v>
      </c>
      <c r="FG35" s="52">
        <v>76.517859999999999</v>
      </c>
      <c r="FH35" s="52">
        <v>80.038690000000003</v>
      </c>
      <c r="FI35" s="52">
        <v>82.946430000000007</v>
      </c>
      <c r="FJ35" s="52">
        <v>85.398809999999997</v>
      </c>
      <c r="FK35" s="52">
        <v>87.479159999999993</v>
      </c>
      <c r="FL35" s="52">
        <v>88.934520000000006</v>
      </c>
      <c r="FM35" s="52">
        <v>89.375</v>
      </c>
      <c r="FN35" s="52">
        <v>88.184520000000006</v>
      </c>
      <c r="FO35" s="52">
        <v>84.419640000000001</v>
      </c>
      <c r="FP35" s="52">
        <v>78.372020000000006</v>
      </c>
      <c r="FQ35" s="52">
        <v>73.428569999999993</v>
      </c>
      <c r="FR35" s="52">
        <v>70.029759999999996</v>
      </c>
      <c r="FS35" s="52">
        <v>67.523809999999997</v>
      </c>
      <c r="FT35" s="52">
        <v>65.833340000000007</v>
      </c>
      <c r="FU35" s="52">
        <v>8</v>
      </c>
      <c r="FV35" s="52">
        <v>298.50240000000002</v>
      </c>
      <c r="FW35" s="52">
        <v>86.260540000000006</v>
      </c>
      <c r="FX35" s="52">
        <v>0</v>
      </c>
    </row>
    <row r="36" spans="1:180" x14ac:dyDescent="0.3">
      <c r="A36" t="s">
        <v>174</v>
      </c>
      <c r="B36" t="s">
        <v>247</v>
      </c>
      <c r="C36" t="s">
        <v>180</v>
      </c>
      <c r="D36" t="s">
        <v>224</v>
      </c>
      <c r="E36" t="s">
        <v>189</v>
      </c>
      <c r="F36" t="s">
        <v>231</v>
      </c>
      <c r="G36" t="s">
        <v>240</v>
      </c>
      <c r="H36" s="52">
        <v>30</v>
      </c>
      <c r="I36" s="52">
        <v>0</v>
      </c>
      <c r="J36" s="52">
        <v>0</v>
      </c>
      <c r="K36" s="52">
        <v>0</v>
      </c>
      <c r="L36" s="52">
        <v>0</v>
      </c>
      <c r="M36" s="52">
        <v>0</v>
      </c>
      <c r="N36" s="52">
        <v>0</v>
      </c>
      <c r="O36" s="52">
        <v>0</v>
      </c>
      <c r="P36" s="52">
        <v>0</v>
      </c>
      <c r="Q36" s="52">
        <v>0</v>
      </c>
      <c r="R36" s="52">
        <v>0</v>
      </c>
      <c r="S36" s="52">
        <v>0</v>
      </c>
      <c r="T36" s="52">
        <v>0</v>
      </c>
      <c r="U36" s="52">
        <v>0</v>
      </c>
      <c r="V36" s="52">
        <v>0</v>
      </c>
      <c r="W36" s="52">
        <v>0</v>
      </c>
      <c r="X36" s="52">
        <v>0</v>
      </c>
      <c r="Y36" s="52">
        <v>0</v>
      </c>
      <c r="Z36" s="52">
        <v>0</v>
      </c>
      <c r="AA36" s="52">
        <v>0</v>
      </c>
      <c r="AB36" s="52">
        <v>0</v>
      </c>
      <c r="AC36" s="52">
        <v>0</v>
      </c>
      <c r="AD36" s="52">
        <v>0</v>
      </c>
      <c r="AE36" s="52">
        <v>0</v>
      </c>
      <c r="AF36" s="52">
        <v>0</v>
      </c>
      <c r="AG36" s="52">
        <v>0</v>
      </c>
      <c r="AH36" s="52">
        <v>0</v>
      </c>
      <c r="AI36" s="52">
        <v>0</v>
      </c>
      <c r="AJ36" s="52">
        <v>0</v>
      </c>
      <c r="AK36" s="52">
        <v>0</v>
      </c>
      <c r="AL36" s="52">
        <v>0</v>
      </c>
      <c r="AM36" s="52">
        <v>0</v>
      </c>
      <c r="AN36" s="52">
        <v>0</v>
      </c>
      <c r="AO36" s="52">
        <v>0</v>
      </c>
      <c r="AP36" s="52">
        <v>0</v>
      </c>
      <c r="AQ36" s="52">
        <v>0</v>
      </c>
      <c r="AR36" s="52">
        <v>0</v>
      </c>
      <c r="AS36" s="52">
        <v>0</v>
      </c>
      <c r="AT36" s="52">
        <v>0</v>
      </c>
      <c r="AU36" s="52">
        <v>0</v>
      </c>
      <c r="AV36" s="52">
        <v>0</v>
      </c>
      <c r="AW36" s="52">
        <v>0</v>
      </c>
      <c r="AX36" s="52">
        <v>0</v>
      </c>
      <c r="AY36" s="52">
        <v>0</v>
      </c>
      <c r="AZ36" s="52">
        <v>0</v>
      </c>
      <c r="BA36" s="52">
        <v>0</v>
      </c>
      <c r="BB36" s="52">
        <v>0</v>
      </c>
      <c r="BC36" s="52">
        <v>0</v>
      </c>
      <c r="BD36" s="52">
        <v>0</v>
      </c>
      <c r="BE36" s="52">
        <v>0</v>
      </c>
      <c r="BF36" s="52">
        <v>0</v>
      </c>
      <c r="BG36" s="52">
        <v>0</v>
      </c>
      <c r="BH36" s="52">
        <v>0</v>
      </c>
      <c r="BI36" s="52">
        <v>0</v>
      </c>
      <c r="BJ36" s="52">
        <v>0</v>
      </c>
      <c r="BK36" s="52">
        <v>0</v>
      </c>
      <c r="BL36" s="52">
        <v>0</v>
      </c>
      <c r="BM36" s="52">
        <v>0</v>
      </c>
      <c r="BN36" s="52">
        <v>0</v>
      </c>
      <c r="BO36" s="52">
        <v>0</v>
      </c>
      <c r="BP36" s="52">
        <v>0</v>
      </c>
      <c r="BQ36" s="52">
        <v>0</v>
      </c>
      <c r="BR36" s="52">
        <v>0</v>
      </c>
      <c r="BS36" s="52">
        <v>0</v>
      </c>
      <c r="BT36" s="52">
        <v>0</v>
      </c>
      <c r="BU36" s="52">
        <v>0</v>
      </c>
      <c r="BV36" s="52">
        <v>0</v>
      </c>
      <c r="BW36" s="52">
        <v>0</v>
      </c>
      <c r="BX36" s="52">
        <v>0</v>
      </c>
      <c r="BY36" s="52">
        <v>0</v>
      </c>
      <c r="BZ36" s="52">
        <v>0</v>
      </c>
      <c r="CA36" s="52">
        <v>0</v>
      </c>
      <c r="CB36" s="52">
        <v>0</v>
      </c>
      <c r="CC36" s="52">
        <v>0</v>
      </c>
      <c r="CD36" s="52">
        <v>0</v>
      </c>
      <c r="CE36" s="52">
        <v>0</v>
      </c>
      <c r="CF36" s="52">
        <v>0</v>
      </c>
      <c r="CG36" s="52">
        <v>0</v>
      </c>
      <c r="CH36" s="52">
        <v>0</v>
      </c>
      <c r="CI36" s="52">
        <v>0</v>
      </c>
      <c r="CJ36" s="52">
        <v>0</v>
      </c>
      <c r="CK36" s="52">
        <v>0</v>
      </c>
      <c r="CL36" s="52">
        <v>0</v>
      </c>
      <c r="CM36" s="52">
        <v>0</v>
      </c>
      <c r="CN36" s="52">
        <v>0</v>
      </c>
      <c r="CO36" s="52">
        <v>0</v>
      </c>
      <c r="CP36" s="52">
        <v>0</v>
      </c>
      <c r="CQ36" s="52">
        <v>0</v>
      </c>
      <c r="CR36" s="52">
        <v>0</v>
      </c>
      <c r="CS36" s="52">
        <v>0</v>
      </c>
      <c r="CT36" s="52">
        <v>0</v>
      </c>
      <c r="CU36" s="52">
        <v>0</v>
      </c>
      <c r="CV36" s="52">
        <v>0</v>
      </c>
      <c r="CW36" s="52">
        <v>0</v>
      </c>
      <c r="CX36" s="52">
        <v>0</v>
      </c>
      <c r="CY36" s="52">
        <v>0</v>
      </c>
      <c r="CZ36" s="52">
        <v>0</v>
      </c>
      <c r="DA36" s="52">
        <v>0</v>
      </c>
      <c r="DB36" s="52">
        <v>0</v>
      </c>
      <c r="DC36" s="52">
        <v>0</v>
      </c>
      <c r="DD36" s="52">
        <v>0</v>
      </c>
      <c r="DE36" s="52">
        <v>0</v>
      </c>
      <c r="DF36" s="52">
        <v>0</v>
      </c>
      <c r="DG36" s="52">
        <v>0</v>
      </c>
      <c r="DH36" s="52">
        <v>0</v>
      </c>
      <c r="DI36" s="52">
        <v>0</v>
      </c>
      <c r="DJ36" s="52">
        <v>0</v>
      </c>
      <c r="DK36" s="52">
        <v>0</v>
      </c>
      <c r="DL36" s="52">
        <v>0</v>
      </c>
      <c r="DM36" s="52">
        <v>0</v>
      </c>
      <c r="DN36" s="52">
        <v>0</v>
      </c>
      <c r="DO36" s="52">
        <v>0</v>
      </c>
      <c r="DP36" s="52">
        <v>0</v>
      </c>
      <c r="DQ36" s="52">
        <v>0</v>
      </c>
      <c r="DR36" s="52">
        <v>0</v>
      </c>
      <c r="DS36" s="52">
        <v>0</v>
      </c>
      <c r="DT36" s="52">
        <v>0</v>
      </c>
      <c r="DU36" s="52">
        <v>0</v>
      </c>
      <c r="DV36" s="52">
        <v>0</v>
      </c>
      <c r="DW36" s="52">
        <v>0</v>
      </c>
      <c r="DX36" s="52">
        <v>0</v>
      </c>
      <c r="DY36" s="52">
        <v>0</v>
      </c>
      <c r="DZ36" s="52">
        <v>0</v>
      </c>
      <c r="EA36" s="52">
        <v>0</v>
      </c>
      <c r="EB36" s="52">
        <v>0</v>
      </c>
      <c r="EC36" s="52">
        <v>0</v>
      </c>
      <c r="ED36" s="52">
        <v>0</v>
      </c>
      <c r="EE36" s="52">
        <v>0</v>
      </c>
      <c r="EF36" s="52">
        <v>0</v>
      </c>
      <c r="EG36" s="52">
        <v>0</v>
      </c>
      <c r="EH36" s="52">
        <v>0</v>
      </c>
      <c r="EI36" s="52">
        <v>0</v>
      </c>
      <c r="EJ36" s="52">
        <v>0</v>
      </c>
      <c r="EK36" s="52">
        <v>0</v>
      </c>
      <c r="EL36" s="52">
        <v>0</v>
      </c>
      <c r="EM36" s="52">
        <v>0</v>
      </c>
      <c r="EN36" s="52">
        <v>0</v>
      </c>
      <c r="EO36" s="52">
        <v>0</v>
      </c>
      <c r="EP36" s="52">
        <v>0</v>
      </c>
      <c r="EQ36" s="52">
        <v>0</v>
      </c>
      <c r="ER36" s="52">
        <v>0</v>
      </c>
      <c r="ES36" s="52">
        <v>0</v>
      </c>
      <c r="ET36" s="52">
        <v>0</v>
      </c>
      <c r="EU36" s="52">
        <v>0</v>
      </c>
      <c r="EV36" s="52">
        <v>0</v>
      </c>
      <c r="EW36" s="52">
        <v>68.329539999999994</v>
      </c>
      <c r="EX36" s="52">
        <v>67.173289999999994</v>
      </c>
      <c r="EY36" s="52">
        <v>65.971590000000006</v>
      </c>
      <c r="EZ36" s="52">
        <v>64.741479999999996</v>
      </c>
      <c r="FA36" s="52">
        <v>63.647730000000003</v>
      </c>
      <c r="FB36" s="52">
        <v>62.5625</v>
      </c>
      <c r="FC36" s="52">
        <v>62.008519999999997</v>
      </c>
      <c r="FD36" s="52">
        <v>64.142039999999994</v>
      </c>
      <c r="FE36" s="52">
        <v>69.025570000000002</v>
      </c>
      <c r="FF36" s="52">
        <v>74.019890000000004</v>
      </c>
      <c r="FG36" s="52">
        <v>78.232960000000006</v>
      </c>
      <c r="FH36" s="52">
        <v>81.869320000000002</v>
      </c>
      <c r="FI36" s="52">
        <v>84.767039999999994</v>
      </c>
      <c r="FJ36" s="52">
        <v>87.482960000000006</v>
      </c>
      <c r="FK36" s="52">
        <v>89.758520000000004</v>
      </c>
      <c r="FL36" s="52">
        <v>91.309659999999994</v>
      </c>
      <c r="FM36" s="52">
        <v>92.196020000000004</v>
      </c>
      <c r="FN36" s="52">
        <v>91.883520000000004</v>
      </c>
      <c r="FO36" s="52">
        <v>89.625</v>
      </c>
      <c r="FP36" s="52">
        <v>84.761359999999996</v>
      </c>
      <c r="FQ36" s="52">
        <v>78.644890000000004</v>
      </c>
      <c r="FR36" s="52">
        <v>74.539770000000004</v>
      </c>
      <c r="FS36" s="52">
        <v>71.963070000000002</v>
      </c>
      <c r="FT36" s="52">
        <v>69.920460000000006</v>
      </c>
      <c r="FU36" s="52">
        <v>8</v>
      </c>
      <c r="FV36" s="52">
        <v>304.2921</v>
      </c>
      <c r="FW36" s="52">
        <v>87.499610000000004</v>
      </c>
      <c r="FX36" s="52">
        <v>0</v>
      </c>
    </row>
    <row r="37" spans="1:180" x14ac:dyDescent="0.3">
      <c r="A37" t="s">
        <v>174</v>
      </c>
      <c r="B37" t="s">
        <v>247</v>
      </c>
      <c r="C37" t="s">
        <v>180</v>
      </c>
      <c r="D37" t="s">
        <v>224</v>
      </c>
      <c r="E37" t="s">
        <v>187</v>
      </c>
      <c r="F37" t="s">
        <v>231</v>
      </c>
      <c r="G37" t="s">
        <v>240</v>
      </c>
      <c r="H37" s="52">
        <v>30</v>
      </c>
      <c r="I37" s="52">
        <v>0</v>
      </c>
      <c r="J37" s="52">
        <v>0</v>
      </c>
      <c r="K37" s="52">
        <v>0</v>
      </c>
      <c r="L37" s="52">
        <v>0</v>
      </c>
      <c r="M37" s="52">
        <v>0</v>
      </c>
      <c r="N37" s="52">
        <v>0</v>
      </c>
      <c r="O37" s="52">
        <v>0</v>
      </c>
      <c r="P37" s="52">
        <v>0</v>
      </c>
      <c r="Q37" s="52">
        <v>0</v>
      </c>
      <c r="R37" s="52">
        <v>0</v>
      </c>
      <c r="S37" s="52">
        <v>0</v>
      </c>
      <c r="T37" s="52">
        <v>0</v>
      </c>
      <c r="U37" s="52">
        <v>0</v>
      </c>
      <c r="V37" s="52">
        <v>0</v>
      </c>
      <c r="W37" s="52">
        <v>0</v>
      </c>
      <c r="X37" s="52">
        <v>0</v>
      </c>
      <c r="Y37" s="52">
        <v>0</v>
      </c>
      <c r="Z37" s="52">
        <v>0</v>
      </c>
      <c r="AA37" s="52">
        <v>0</v>
      </c>
      <c r="AB37" s="52">
        <v>0</v>
      </c>
      <c r="AC37" s="52">
        <v>0</v>
      </c>
      <c r="AD37" s="52">
        <v>0</v>
      </c>
      <c r="AE37" s="52">
        <v>0</v>
      </c>
      <c r="AF37" s="52">
        <v>0</v>
      </c>
      <c r="AG37" s="52">
        <v>0</v>
      </c>
      <c r="AH37" s="52">
        <v>0</v>
      </c>
      <c r="AI37" s="52">
        <v>0</v>
      </c>
      <c r="AJ37" s="52">
        <v>0</v>
      </c>
      <c r="AK37" s="52">
        <v>0</v>
      </c>
      <c r="AL37" s="52">
        <v>0</v>
      </c>
      <c r="AM37" s="52">
        <v>0</v>
      </c>
      <c r="AN37" s="52">
        <v>0</v>
      </c>
      <c r="AO37" s="52">
        <v>0</v>
      </c>
      <c r="AP37" s="52">
        <v>0</v>
      </c>
      <c r="AQ37" s="52">
        <v>0</v>
      </c>
      <c r="AR37" s="52">
        <v>0</v>
      </c>
      <c r="AS37" s="52">
        <v>0</v>
      </c>
      <c r="AT37" s="52">
        <v>0</v>
      </c>
      <c r="AU37" s="52">
        <v>0</v>
      </c>
      <c r="AV37" s="52">
        <v>0</v>
      </c>
      <c r="AW37" s="52">
        <v>0</v>
      </c>
      <c r="AX37" s="52">
        <v>0</v>
      </c>
      <c r="AY37" s="52">
        <v>0</v>
      </c>
      <c r="AZ37" s="52">
        <v>0</v>
      </c>
      <c r="BA37" s="52">
        <v>0</v>
      </c>
      <c r="BB37" s="52">
        <v>0</v>
      </c>
      <c r="BC37" s="52">
        <v>0</v>
      </c>
      <c r="BD37" s="52">
        <v>0</v>
      </c>
      <c r="BE37" s="52">
        <v>0</v>
      </c>
      <c r="BF37" s="52">
        <v>0</v>
      </c>
      <c r="BG37" s="52">
        <v>0</v>
      </c>
      <c r="BH37" s="52">
        <v>0</v>
      </c>
      <c r="BI37" s="52">
        <v>0</v>
      </c>
      <c r="BJ37" s="52">
        <v>0</v>
      </c>
      <c r="BK37" s="52">
        <v>0</v>
      </c>
      <c r="BL37" s="52">
        <v>0</v>
      </c>
      <c r="BM37" s="52">
        <v>0</v>
      </c>
      <c r="BN37" s="52">
        <v>0</v>
      </c>
      <c r="BO37" s="52">
        <v>0</v>
      </c>
      <c r="BP37" s="52">
        <v>0</v>
      </c>
      <c r="BQ37" s="52">
        <v>0</v>
      </c>
      <c r="BR37" s="52">
        <v>0</v>
      </c>
      <c r="BS37" s="52">
        <v>0</v>
      </c>
      <c r="BT37" s="52">
        <v>0</v>
      </c>
      <c r="BU37" s="52">
        <v>0</v>
      </c>
      <c r="BV37" s="52">
        <v>0</v>
      </c>
      <c r="BW37" s="52">
        <v>0</v>
      </c>
      <c r="BX37" s="52">
        <v>0</v>
      </c>
      <c r="BY37" s="52">
        <v>0</v>
      </c>
      <c r="BZ37" s="52">
        <v>0</v>
      </c>
      <c r="CA37" s="52">
        <v>0</v>
      </c>
      <c r="CB37" s="52">
        <v>0</v>
      </c>
      <c r="CC37" s="52">
        <v>0</v>
      </c>
      <c r="CD37" s="52">
        <v>0</v>
      </c>
      <c r="CE37" s="52">
        <v>0</v>
      </c>
      <c r="CF37" s="52">
        <v>0</v>
      </c>
      <c r="CG37" s="52">
        <v>0</v>
      </c>
      <c r="CH37" s="52">
        <v>0</v>
      </c>
      <c r="CI37" s="52">
        <v>0</v>
      </c>
      <c r="CJ37" s="52">
        <v>0</v>
      </c>
      <c r="CK37" s="52">
        <v>0</v>
      </c>
      <c r="CL37" s="52">
        <v>0</v>
      </c>
      <c r="CM37" s="52">
        <v>0</v>
      </c>
      <c r="CN37" s="52">
        <v>0</v>
      </c>
      <c r="CO37" s="52">
        <v>0</v>
      </c>
      <c r="CP37" s="52">
        <v>0</v>
      </c>
      <c r="CQ37" s="52">
        <v>0</v>
      </c>
      <c r="CR37" s="52">
        <v>0</v>
      </c>
      <c r="CS37" s="52">
        <v>0</v>
      </c>
      <c r="CT37" s="52">
        <v>0</v>
      </c>
      <c r="CU37" s="52">
        <v>0</v>
      </c>
      <c r="CV37" s="52">
        <v>0</v>
      </c>
      <c r="CW37" s="52">
        <v>0</v>
      </c>
      <c r="CX37" s="52">
        <v>0</v>
      </c>
      <c r="CY37" s="52">
        <v>0</v>
      </c>
      <c r="CZ37" s="52">
        <v>0</v>
      </c>
      <c r="DA37" s="52">
        <v>0</v>
      </c>
      <c r="DB37" s="52">
        <v>0</v>
      </c>
      <c r="DC37" s="52">
        <v>0</v>
      </c>
      <c r="DD37" s="52">
        <v>0</v>
      </c>
      <c r="DE37" s="52">
        <v>0</v>
      </c>
      <c r="DF37" s="52">
        <v>0</v>
      </c>
      <c r="DG37" s="52">
        <v>0</v>
      </c>
      <c r="DH37" s="52">
        <v>0</v>
      </c>
      <c r="DI37" s="52">
        <v>0</v>
      </c>
      <c r="DJ37" s="52">
        <v>0</v>
      </c>
      <c r="DK37" s="52">
        <v>0</v>
      </c>
      <c r="DL37" s="52">
        <v>0</v>
      </c>
      <c r="DM37" s="52">
        <v>0</v>
      </c>
      <c r="DN37" s="52">
        <v>0</v>
      </c>
      <c r="DO37" s="52">
        <v>0</v>
      </c>
      <c r="DP37" s="52">
        <v>0</v>
      </c>
      <c r="DQ37" s="52">
        <v>0</v>
      </c>
      <c r="DR37" s="52">
        <v>0</v>
      </c>
      <c r="DS37" s="52">
        <v>0</v>
      </c>
      <c r="DT37" s="52">
        <v>0</v>
      </c>
      <c r="DU37" s="52">
        <v>0</v>
      </c>
      <c r="DV37" s="52">
        <v>0</v>
      </c>
      <c r="DW37" s="52">
        <v>0</v>
      </c>
      <c r="DX37" s="52">
        <v>0</v>
      </c>
      <c r="DY37" s="52">
        <v>0</v>
      </c>
      <c r="DZ37" s="52">
        <v>0</v>
      </c>
      <c r="EA37" s="52">
        <v>0</v>
      </c>
      <c r="EB37" s="52">
        <v>0</v>
      </c>
      <c r="EC37" s="52">
        <v>0</v>
      </c>
      <c r="ED37" s="52">
        <v>0</v>
      </c>
      <c r="EE37" s="52">
        <v>0</v>
      </c>
      <c r="EF37" s="52">
        <v>0</v>
      </c>
      <c r="EG37" s="52">
        <v>0</v>
      </c>
      <c r="EH37" s="52">
        <v>0</v>
      </c>
      <c r="EI37" s="52">
        <v>0</v>
      </c>
      <c r="EJ37" s="52">
        <v>0</v>
      </c>
      <c r="EK37" s="52">
        <v>0</v>
      </c>
      <c r="EL37" s="52">
        <v>0</v>
      </c>
      <c r="EM37" s="52">
        <v>0</v>
      </c>
      <c r="EN37" s="52">
        <v>0</v>
      </c>
      <c r="EO37" s="52">
        <v>0</v>
      </c>
      <c r="EP37" s="52">
        <v>0</v>
      </c>
      <c r="EQ37" s="52">
        <v>0</v>
      </c>
      <c r="ER37" s="52">
        <v>0</v>
      </c>
      <c r="ES37" s="52">
        <v>0</v>
      </c>
      <c r="ET37" s="52">
        <v>0</v>
      </c>
      <c r="EU37" s="52">
        <v>0</v>
      </c>
      <c r="EV37" s="52">
        <v>0</v>
      </c>
      <c r="EW37" s="52">
        <v>66.292609999999996</v>
      </c>
      <c r="EX37" s="52">
        <v>64.863640000000004</v>
      </c>
      <c r="EY37" s="52">
        <v>63.661929999999998</v>
      </c>
      <c r="EZ37" s="52">
        <v>62.494320000000002</v>
      </c>
      <c r="FA37" s="52">
        <v>61.372160000000001</v>
      </c>
      <c r="FB37" s="52">
        <v>60.392040000000001</v>
      </c>
      <c r="FC37" s="52">
        <v>61.125</v>
      </c>
      <c r="FD37" s="52">
        <v>64.698859999999996</v>
      </c>
      <c r="FE37" s="52">
        <v>69.221590000000006</v>
      </c>
      <c r="FF37" s="52">
        <v>73.224429999999998</v>
      </c>
      <c r="FG37" s="52">
        <v>76.676140000000004</v>
      </c>
      <c r="FH37" s="52">
        <v>79.676140000000004</v>
      </c>
      <c r="FI37" s="52">
        <v>82.497159999999994</v>
      </c>
      <c r="FJ37" s="52">
        <v>84.963070000000002</v>
      </c>
      <c r="FK37" s="52">
        <v>86.948859999999996</v>
      </c>
      <c r="FL37" s="52">
        <v>88.588070000000002</v>
      </c>
      <c r="FM37" s="52">
        <v>89.238640000000004</v>
      </c>
      <c r="FN37" s="52">
        <v>88.957390000000004</v>
      </c>
      <c r="FO37" s="52">
        <v>87.286929999999998</v>
      </c>
      <c r="FP37" s="52">
        <v>83.764210000000006</v>
      </c>
      <c r="FQ37" s="52">
        <v>78.076710000000006</v>
      </c>
      <c r="FR37" s="52">
        <v>73.318179999999998</v>
      </c>
      <c r="FS37" s="52">
        <v>69.886359999999996</v>
      </c>
      <c r="FT37" s="52">
        <v>67.758520000000004</v>
      </c>
      <c r="FU37" s="52">
        <v>8</v>
      </c>
      <c r="FV37" s="52">
        <v>251.55189999999999</v>
      </c>
      <c r="FW37" s="52">
        <v>69.943200000000004</v>
      </c>
      <c r="FX37" s="52">
        <v>0</v>
      </c>
    </row>
    <row r="38" spans="1:180" x14ac:dyDescent="0.3">
      <c r="A38" t="s">
        <v>174</v>
      </c>
      <c r="B38" t="s">
        <v>247</v>
      </c>
      <c r="C38" t="s">
        <v>180</v>
      </c>
      <c r="D38" t="s">
        <v>244</v>
      </c>
      <c r="E38" t="s">
        <v>187</v>
      </c>
      <c r="F38" t="s">
        <v>231</v>
      </c>
      <c r="G38" t="s">
        <v>240</v>
      </c>
      <c r="H38" s="52">
        <v>30</v>
      </c>
      <c r="I38" s="52">
        <v>0</v>
      </c>
      <c r="J38" s="52">
        <v>0</v>
      </c>
      <c r="K38" s="52">
        <v>0</v>
      </c>
      <c r="L38" s="52">
        <v>0</v>
      </c>
      <c r="M38" s="52">
        <v>0</v>
      </c>
      <c r="N38" s="52">
        <v>0</v>
      </c>
      <c r="O38" s="52">
        <v>0</v>
      </c>
      <c r="P38" s="52">
        <v>0</v>
      </c>
      <c r="Q38" s="52">
        <v>0</v>
      </c>
      <c r="R38" s="52">
        <v>0</v>
      </c>
      <c r="S38" s="52">
        <v>0</v>
      </c>
      <c r="T38" s="52">
        <v>0</v>
      </c>
      <c r="U38" s="52">
        <v>0</v>
      </c>
      <c r="V38" s="52">
        <v>0</v>
      </c>
      <c r="W38" s="52">
        <v>0</v>
      </c>
      <c r="X38" s="52">
        <v>0</v>
      </c>
      <c r="Y38" s="52">
        <v>0</v>
      </c>
      <c r="Z38" s="52">
        <v>0</v>
      </c>
      <c r="AA38" s="52">
        <v>0</v>
      </c>
      <c r="AB38" s="52">
        <v>0</v>
      </c>
      <c r="AC38" s="52">
        <v>0</v>
      </c>
      <c r="AD38" s="52">
        <v>0</v>
      </c>
      <c r="AE38" s="52">
        <v>0</v>
      </c>
      <c r="AF38" s="52">
        <v>0</v>
      </c>
      <c r="AG38" s="52">
        <v>0</v>
      </c>
      <c r="AH38" s="52">
        <v>0</v>
      </c>
      <c r="AI38" s="52">
        <v>0</v>
      </c>
      <c r="AJ38" s="52">
        <v>0</v>
      </c>
      <c r="AK38" s="52">
        <v>0</v>
      </c>
      <c r="AL38" s="52">
        <v>0</v>
      </c>
      <c r="AM38" s="52">
        <v>0</v>
      </c>
      <c r="AN38" s="52">
        <v>0</v>
      </c>
      <c r="AO38" s="52">
        <v>0</v>
      </c>
      <c r="AP38" s="52">
        <v>0</v>
      </c>
      <c r="AQ38" s="52">
        <v>0</v>
      </c>
      <c r="AR38" s="52">
        <v>0</v>
      </c>
      <c r="AS38" s="52">
        <v>0</v>
      </c>
      <c r="AT38" s="52">
        <v>0</v>
      </c>
      <c r="AU38" s="52">
        <v>0</v>
      </c>
      <c r="AV38" s="52">
        <v>0</v>
      </c>
      <c r="AW38" s="52">
        <v>0</v>
      </c>
      <c r="AX38" s="52">
        <v>0</v>
      </c>
      <c r="AY38" s="52">
        <v>0</v>
      </c>
      <c r="AZ38" s="52">
        <v>0</v>
      </c>
      <c r="BA38" s="52">
        <v>0</v>
      </c>
      <c r="BB38" s="52">
        <v>0</v>
      </c>
      <c r="BC38" s="52">
        <v>0</v>
      </c>
      <c r="BD38" s="52">
        <v>0</v>
      </c>
      <c r="BE38" s="52">
        <v>0</v>
      </c>
      <c r="BF38" s="52">
        <v>0</v>
      </c>
      <c r="BG38" s="52">
        <v>0</v>
      </c>
      <c r="BH38" s="52">
        <v>0</v>
      </c>
      <c r="BI38" s="52">
        <v>0</v>
      </c>
      <c r="BJ38" s="52">
        <v>0</v>
      </c>
      <c r="BK38" s="52">
        <v>0</v>
      </c>
      <c r="BL38" s="52">
        <v>0</v>
      </c>
      <c r="BM38" s="52">
        <v>0</v>
      </c>
      <c r="BN38" s="52">
        <v>0</v>
      </c>
      <c r="BO38" s="52">
        <v>0</v>
      </c>
      <c r="BP38" s="52">
        <v>0</v>
      </c>
      <c r="BQ38" s="52">
        <v>0</v>
      </c>
      <c r="BR38" s="52">
        <v>0</v>
      </c>
      <c r="BS38" s="52">
        <v>0</v>
      </c>
      <c r="BT38" s="52">
        <v>0</v>
      </c>
      <c r="BU38" s="52">
        <v>0</v>
      </c>
      <c r="BV38" s="52">
        <v>0</v>
      </c>
      <c r="BW38" s="52">
        <v>0</v>
      </c>
      <c r="BX38" s="52">
        <v>0</v>
      </c>
      <c r="BY38" s="52">
        <v>0</v>
      </c>
      <c r="BZ38" s="52">
        <v>0</v>
      </c>
      <c r="CA38" s="52">
        <v>0</v>
      </c>
      <c r="CB38" s="52">
        <v>0</v>
      </c>
      <c r="CC38" s="52">
        <v>0</v>
      </c>
      <c r="CD38" s="52">
        <v>0</v>
      </c>
      <c r="CE38" s="52">
        <v>0</v>
      </c>
      <c r="CF38" s="52">
        <v>0</v>
      </c>
      <c r="CG38" s="52">
        <v>0</v>
      </c>
      <c r="CH38" s="52">
        <v>0</v>
      </c>
      <c r="CI38" s="52">
        <v>0</v>
      </c>
      <c r="CJ38" s="52">
        <v>0</v>
      </c>
      <c r="CK38" s="52">
        <v>0</v>
      </c>
      <c r="CL38" s="52">
        <v>0</v>
      </c>
      <c r="CM38" s="52">
        <v>0</v>
      </c>
      <c r="CN38" s="52">
        <v>0</v>
      </c>
      <c r="CO38" s="52">
        <v>0</v>
      </c>
      <c r="CP38" s="52">
        <v>0</v>
      </c>
      <c r="CQ38" s="52">
        <v>0</v>
      </c>
      <c r="CR38" s="52">
        <v>0</v>
      </c>
      <c r="CS38" s="52">
        <v>0</v>
      </c>
      <c r="CT38" s="52">
        <v>0</v>
      </c>
      <c r="CU38" s="52">
        <v>0</v>
      </c>
      <c r="CV38" s="52">
        <v>0</v>
      </c>
      <c r="CW38" s="52">
        <v>0</v>
      </c>
      <c r="CX38" s="52">
        <v>0</v>
      </c>
      <c r="CY38" s="52">
        <v>0</v>
      </c>
      <c r="CZ38" s="52">
        <v>0</v>
      </c>
      <c r="DA38" s="52">
        <v>0</v>
      </c>
      <c r="DB38" s="52">
        <v>0</v>
      </c>
      <c r="DC38" s="52">
        <v>0</v>
      </c>
      <c r="DD38" s="52">
        <v>0</v>
      </c>
      <c r="DE38" s="52">
        <v>0</v>
      </c>
      <c r="DF38" s="52">
        <v>0</v>
      </c>
      <c r="DG38" s="52">
        <v>0</v>
      </c>
      <c r="DH38" s="52">
        <v>0</v>
      </c>
      <c r="DI38" s="52">
        <v>0</v>
      </c>
      <c r="DJ38" s="52">
        <v>0</v>
      </c>
      <c r="DK38" s="52">
        <v>0</v>
      </c>
      <c r="DL38" s="52">
        <v>0</v>
      </c>
      <c r="DM38" s="52">
        <v>0</v>
      </c>
      <c r="DN38" s="52">
        <v>0</v>
      </c>
      <c r="DO38" s="52">
        <v>0</v>
      </c>
      <c r="DP38" s="52">
        <v>0</v>
      </c>
      <c r="DQ38" s="52">
        <v>0</v>
      </c>
      <c r="DR38" s="52">
        <v>0</v>
      </c>
      <c r="DS38" s="52">
        <v>0</v>
      </c>
      <c r="DT38" s="52">
        <v>0</v>
      </c>
      <c r="DU38" s="52">
        <v>0</v>
      </c>
      <c r="DV38" s="52">
        <v>0</v>
      </c>
      <c r="DW38" s="52">
        <v>0</v>
      </c>
      <c r="DX38" s="52">
        <v>0</v>
      </c>
      <c r="DY38" s="52">
        <v>0</v>
      </c>
      <c r="DZ38" s="52">
        <v>0</v>
      </c>
      <c r="EA38" s="52">
        <v>0</v>
      </c>
      <c r="EB38" s="52">
        <v>0</v>
      </c>
      <c r="EC38" s="52">
        <v>0</v>
      </c>
      <c r="ED38" s="52">
        <v>0</v>
      </c>
      <c r="EE38" s="52">
        <v>0</v>
      </c>
      <c r="EF38" s="52">
        <v>0</v>
      </c>
      <c r="EG38" s="52">
        <v>0</v>
      </c>
      <c r="EH38" s="52">
        <v>0</v>
      </c>
      <c r="EI38" s="52">
        <v>0</v>
      </c>
      <c r="EJ38" s="52">
        <v>0</v>
      </c>
      <c r="EK38" s="52">
        <v>0</v>
      </c>
      <c r="EL38" s="52">
        <v>0</v>
      </c>
      <c r="EM38" s="52">
        <v>0</v>
      </c>
      <c r="EN38" s="52">
        <v>0</v>
      </c>
      <c r="EO38" s="52">
        <v>0</v>
      </c>
      <c r="EP38" s="52">
        <v>0</v>
      </c>
      <c r="EQ38" s="52">
        <v>0</v>
      </c>
      <c r="ER38" s="52">
        <v>0</v>
      </c>
      <c r="ES38" s="52">
        <v>0</v>
      </c>
      <c r="ET38" s="52">
        <v>0</v>
      </c>
      <c r="EU38" s="52">
        <v>0</v>
      </c>
      <c r="EV38" s="52">
        <v>0</v>
      </c>
      <c r="EW38" s="52">
        <v>69.710939999999994</v>
      </c>
      <c r="EX38" s="52">
        <v>68.367189999999994</v>
      </c>
      <c r="EY38" s="52">
        <v>67.539060000000006</v>
      </c>
      <c r="EZ38" s="52">
        <v>66.234380000000002</v>
      </c>
      <c r="FA38" s="52">
        <v>64.59375</v>
      </c>
      <c r="FB38" s="52">
        <v>63.484380000000002</v>
      </c>
      <c r="FC38" s="52">
        <v>63.890630000000002</v>
      </c>
      <c r="FD38" s="52">
        <v>67.859380000000002</v>
      </c>
      <c r="FE38" s="52">
        <v>72.78125</v>
      </c>
      <c r="FF38" s="52">
        <v>76.796880000000002</v>
      </c>
      <c r="FG38" s="52">
        <v>80.710939999999994</v>
      </c>
      <c r="FH38" s="52">
        <v>83.867189999999994</v>
      </c>
      <c r="FI38" s="52">
        <v>86.867189999999994</v>
      </c>
      <c r="FJ38" s="52">
        <v>89.429689999999994</v>
      </c>
      <c r="FK38" s="52">
        <v>91.804689999999994</v>
      </c>
      <c r="FL38" s="52">
        <v>93.296880000000002</v>
      </c>
      <c r="FM38" s="52">
        <v>94.125</v>
      </c>
      <c r="FN38" s="52">
        <v>93.710939999999994</v>
      </c>
      <c r="FO38" s="52">
        <v>92.28125</v>
      </c>
      <c r="FP38" s="52">
        <v>88.320310000000006</v>
      </c>
      <c r="FQ38" s="52">
        <v>82.039060000000006</v>
      </c>
      <c r="FR38" s="52">
        <v>76.929689999999994</v>
      </c>
      <c r="FS38" s="52">
        <v>73.84375</v>
      </c>
      <c r="FT38" s="52">
        <v>71.304689999999994</v>
      </c>
      <c r="FU38" s="52">
        <v>8</v>
      </c>
      <c r="FV38" s="52">
        <v>251.55189999999999</v>
      </c>
      <c r="FW38" s="52">
        <v>69.943200000000004</v>
      </c>
      <c r="FX38" s="52">
        <v>0</v>
      </c>
    </row>
    <row r="39" spans="1:180" x14ac:dyDescent="0.3">
      <c r="A39" t="s">
        <v>174</v>
      </c>
      <c r="B39" t="s">
        <v>247</v>
      </c>
      <c r="C39" t="s">
        <v>180</v>
      </c>
      <c r="D39" t="s">
        <v>244</v>
      </c>
      <c r="E39" t="s">
        <v>189</v>
      </c>
      <c r="F39" t="s">
        <v>231</v>
      </c>
      <c r="G39" t="s">
        <v>240</v>
      </c>
      <c r="H39" s="52">
        <v>30</v>
      </c>
      <c r="I39" s="52">
        <v>0</v>
      </c>
      <c r="J39" s="52">
        <v>0</v>
      </c>
      <c r="K39" s="52">
        <v>0</v>
      </c>
      <c r="L39" s="52">
        <v>0</v>
      </c>
      <c r="M39" s="52">
        <v>0</v>
      </c>
      <c r="N39" s="52">
        <v>0</v>
      </c>
      <c r="O39" s="52">
        <v>0</v>
      </c>
      <c r="P39" s="52">
        <v>0</v>
      </c>
      <c r="Q39" s="52">
        <v>0</v>
      </c>
      <c r="R39" s="52">
        <v>0</v>
      </c>
      <c r="S39" s="52">
        <v>0</v>
      </c>
      <c r="T39" s="52">
        <v>0</v>
      </c>
      <c r="U39" s="52">
        <v>0</v>
      </c>
      <c r="V39" s="52">
        <v>0</v>
      </c>
      <c r="W39" s="52">
        <v>0</v>
      </c>
      <c r="X39" s="52">
        <v>0</v>
      </c>
      <c r="Y39" s="52">
        <v>0</v>
      </c>
      <c r="Z39" s="52">
        <v>0</v>
      </c>
      <c r="AA39" s="52">
        <v>0</v>
      </c>
      <c r="AB39" s="52">
        <v>0</v>
      </c>
      <c r="AC39" s="52">
        <v>0</v>
      </c>
      <c r="AD39" s="52">
        <v>0</v>
      </c>
      <c r="AE39" s="52">
        <v>0</v>
      </c>
      <c r="AF39" s="52">
        <v>0</v>
      </c>
      <c r="AG39" s="52">
        <v>0</v>
      </c>
      <c r="AH39" s="52">
        <v>0</v>
      </c>
      <c r="AI39" s="52">
        <v>0</v>
      </c>
      <c r="AJ39" s="52">
        <v>0</v>
      </c>
      <c r="AK39" s="52">
        <v>0</v>
      </c>
      <c r="AL39" s="52">
        <v>0</v>
      </c>
      <c r="AM39" s="52">
        <v>0</v>
      </c>
      <c r="AN39" s="52">
        <v>0</v>
      </c>
      <c r="AO39" s="52">
        <v>0</v>
      </c>
      <c r="AP39" s="52">
        <v>0</v>
      </c>
      <c r="AQ39" s="52">
        <v>0</v>
      </c>
      <c r="AR39" s="52">
        <v>0</v>
      </c>
      <c r="AS39" s="52">
        <v>0</v>
      </c>
      <c r="AT39" s="52">
        <v>0</v>
      </c>
      <c r="AU39" s="52">
        <v>0</v>
      </c>
      <c r="AV39" s="52">
        <v>0</v>
      </c>
      <c r="AW39" s="52">
        <v>0</v>
      </c>
      <c r="AX39" s="52">
        <v>0</v>
      </c>
      <c r="AY39" s="52">
        <v>0</v>
      </c>
      <c r="AZ39" s="52">
        <v>0</v>
      </c>
      <c r="BA39" s="52">
        <v>0</v>
      </c>
      <c r="BB39" s="52">
        <v>0</v>
      </c>
      <c r="BC39" s="52">
        <v>0</v>
      </c>
      <c r="BD39" s="52">
        <v>0</v>
      </c>
      <c r="BE39" s="52">
        <v>0</v>
      </c>
      <c r="BF39" s="52">
        <v>0</v>
      </c>
      <c r="BG39" s="52">
        <v>0</v>
      </c>
      <c r="BH39" s="52">
        <v>0</v>
      </c>
      <c r="BI39" s="52">
        <v>0</v>
      </c>
      <c r="BJ39" s="52">
        <v>0</v>
      </c>
      <c r="BK39" s="52">
        <v>0</v>
      </c>
      <c r="BL39" s="52">
        <v>0</v>
      </c>
      <c r="BM39" s="52">
        <v>0</v>
      </c>
      <c r="BN39" s="52">
        <v>0</v>
      </c>
      <c r="BO39" s="52">
        <v>0</v>
      </c>
      <c r="BP39" s="52">
        <v>0</v>
      </c>
      <c r="BQ39" s="52">
        <v>0</v>
      </c>
      <c r="BR39" s="52">
        <v>0</v>
      </c>
      <c r="BS39" s="52">
        <v>0</v>
      </c>
      <c r="BT39" s="52">
        <v>0</v>
      </c>
      <c r="BU39" s="52">
        <v>0</v>
      </c>
      <c r="BV39" s="52">
        <v>0</v>
      </c>
      <c r="BW39" s="52">
        <v>0</v>
      </c>
      <c r="BX39" s="52">
        <v>0</v>
      </c>
      <c r="BY39" s="52">
        <v>0</v>
      </c>
      <c r="BZ39" s="52">
        <v>0</v>
      </c>
      <c r="CA39" s="52">
        <v>0</v>
      </c>
      <c r="CB39" s="52">
        <v>0</v>
      </c>
      <c r="CC39" s="52">
        <v>0</v>
      </c>
      <c r="CD39" s="52">
        <v>0</v>
      </c>
      <c r="CE39" s="52">
        <v>0</v>
      </c>
      <c r="CF39" s="52">
        <v>0</v>
      </c>
      <c r="CG39" s="52">
        <v>0</v>
      </c>
      <c r="CH39" s="52">
        <v>0</v>
      </c>
      <c r="CI39" s="52">
        <v>0</v>
      </c>
      <c r="CJ39" s="52">
        <v>0</v>
      </c>
      <c r="CK39" s="52">
        <v>0</v>
      </c>
      <c r="CL39" s="52">
        <v>0</v>
      </c>
      <c r="CM39" s="52">
        <v>0</v>
      </c>
      <c r="CN39" s="52">
        <v>0</v>
      </c>
      <c r="CO39" s="52">
        <v>0</v>
      </c>
      <c r="CP39" s="52">
        <v>0</v>
      </c>
      <c r="CQ39" s="52">
        <v>0</v>
      </c>
      <c r="CR39" s="52">
        <v>0</v>
      </c>
      <c r="CS39" s="52">
        <v>0</v>
      </c>
      <c r="CT39" s="52">
        <v>0</v>
      </c>
      <c r="CU39" s="52">
        <v>0</v>
      </c>
      <c r="CV39" s="52">
        <v>0</v>
      </c>
      <c r="CW39" s="52">
        <v>0</v>
      </c>
      <c r="CX39" s="52">
        <v>0</v>
      </c>
      <c r="CY39" s="52">
        <v>0</v>
      </c>
      <c r="CZ39" s="52">
        <v>0</v>
      </c>
      <c r="DA39" s="52">
        <v>0</v>
      </c>
      <c r="DB39" s="52">
        <v>0</v>
      </c>
      <c r="DC39" s="52">
        <v>0</v>
      </c>
      <c r="DD39" s="52">
        <v>0</v>
      </c>
      <c r="DE39" s="52">
        <v>0</v>
      </c>
      <c r="DF39" s="52">
        <v>0</v>
      </c>
      <c r="DG39" s="52">
        <v>0</v>
      </c>
      <c r="DH39" s="52">
        <v>0</v>
      </c>
      <c r="DI39" s="52">
        <v>0</v>
      </c>
      <c r="DJ39" s="52">
        <v>0</v>
      </c>
      <c r="DK39" s="52">
        <v>0</v>
      </c>
      <c r="DL39" s="52">
        <v>0</v>
      </c>
      <c r="DM39" s="52">
        <v>0</v>
      </c>
      <c r="DN39" s="52">
        <v>0</v>
      </c>
      <c r="DO39" s="52">
        <v>0</v>
      </c>
      <c r="DP39" s="52">
        <v>0</v>
      </c>
      <c r="DQ39" s="52">
        <v>0</v>
      </c>
      <c r="DR39" s="52">
        <v>0</v>
      </c>
      <c r="DS39" s="52">
        <v>0</v>
      </c>
      <c r="DT39" s="52">
        <v>0</v>
      </c>
      <c r="DU39" s="52">
        <v>0</v>
      </c>
      <c r="DV39" s="52">
        <v>0</v>
      </c>
      <c r="DW39" s="52">
        <v>0</v>
      </c>
      <c r="DX39" s="52">
        <v>0</v>
      </c>
      <c r="DY39" s="52">
        <v>0</v>
      </c>
      <c r="DZ39" s="52">
        <v>0</v>
      </c>
      <c r="EA39" s="52">
        <v>0</v>
      </c>
      <c r="EB39" s="52">
        <v>0</v>
      </c>
      <c r="EC39" s="52">
        <v>0</v>
      </c>
      <c r="ED39" s="52">
        <v>0</v>
      </c>
      <c r="EE39" s="52">
        <v>0</v>
      </c>
      <c r="EF39" s="52">
        <v>0</v>
      </c>
      <c r="EG39" s="52">
        <v>0</v>
      </c>
      <c r="EH39" s="52">
        <v>0</v>
      </c>
      <c r="EI39" s="52">
        <v>0</v>
      </c>
      <c r="EJ39" s="52">
        <v>0</v>
      </c>
      <c r="EK39" s="52">
        <v>0</v>
      </c>
      <c r="EL39" s="52">
        <v>0</v>
      </c>
      <c r="EM39" s="52">
        <v>0</v>
      </c>
      <c r="EN39" s="52">
        <v>0</v>
      </c>
      <c r="EO39" s="52">
        <v>0</v>
      </c>
      <c r="EP39" s="52">
        <v>0</v>
      </c>
      <c r="EQ39" s="52">
        <v>0</v>
      </c>
      <c r="ER39" s="52">
        <v>0</v>
      </c>
      <c r="ES39" s="52">
        <v>0</v>
      </c>
      <c r="ET39" s="52">
        <v>0</v>
      </c>
      <c r="EU39" s="52">
        <v>0</v>
      </c>
      <c r="EV39" s="52">
        <v>0</v>
      </c>
      <c r="EW39" s="52">
        <v>70.173609999999996</v>
      </c>
      <c r="EX39" s="52">
        <v>68.791659999999993</v>
      </c>
      <c r="EY39" s="52">
        <v>67.729159999999993</v>
      </c>
      <c r="EZ39" s="52">
        <v>66.74306</v>
      </c>
      <c r="FA39" s="52">
        <v>66.111109999999996</v>
      </c>
      <c r="FB39" s="52">
        <v>64.875</v>
      </c>
      <c r="FC39" s="52">
        <v>63.916670000000003</v>
      </c>
      <c r="FD39" s="52">
        <v>65.340280000000007</v>
      </c>
      <c r="FE39" s="52">
        <v>69.729159999999993</v>
      </c>
      <c r="FF39" s="52">
        <v>74.659719999999993</v>
      </c>
      <c r="FG39" s="52">
        <v>79.25694</v>
      </c>
      <c r="FH39" s="52">
        <v>82.840280000000007</v>
      </c>
      <c r="FI39" s="52">
        <v>85.88194</v>
      </c>
      <c r="FJ39" s="52">
        <v>88.534719999999993</v>
      </c>
      <c r="FK39" s="52">
        <v>91.013890000000004</v>
      </c>
      <c r="FL39" s="52">
        <v>92.583340000000007</v>
      </c>
      <c r="FM39" s="52">
        <v>93.409719999999993</v>
      </c>
      <c r="FN39" s="52">
        <v>92.791659999999993</v>
      </c>
      <c r="FO39" s="52">
        <v>90.479159999999993</v>
      </c>
      <c r="FP39" s="52">
        <v>85.277780000000007</v>
      </c>
      <c r="FQ39" s="52">
        <v>79.354159999999993</v>
      </c>
      <c r="FR39" s="52">
        <v>75.145840000000007</v>
      </c>
      <c r="FS39" s="52">
        <v>72.604159999999993</v>
      </c>
      <c r="FT39" s="52">
        <v>70.597219999999993</v>
      </c>
      <c r="FU39" s="52">
        <v>8</v>
      </c>
      <c r="FV39" s="52">
        <v>304.2921</v>
      </c>
      <c r="FW39" s="52">
        <v>87.499610000000004</v>
      </c>
      <c r="FX39" s="52">
        <v>0</v>
      </c>
    </row>
    <row r="40" spans="1:180" x14ac:dyDescent="0.3">
      <c r="A40" t="s">
        <v>174</v>
      </c>
      <c r="B40" t="s">
        <v>247</v>
      </c>
      <c r="C40" t="s">
        <v>180</v>
      </c>
      <c r="D40" t="s">
        <v>244</v>
      </c>
      <c r="E40" t="s">
        <v>190</v>
      </c>
      <c r="F40" t="s">
        <v>231</v>
      </c>
      <c r="G40" t="s">
        <v>240</v>
      </c>
      <c r="H40" s="52">
        <v>30</v>
      </c>
      <c r="I40" s="52">
        <v>0</v>
      </c>
      <c r="J40" s="52">
        <v>0</v>
      </c>
      <c r="K40" s="52">
        <v>0</v>
      </c>
      <c r="L40" s="52">
        <v>0</v>
      </c>
      <c r="M40" s="52">
        <v>0</v>
      </c>
      <c r="N40" s="52">
        <v>0</v>
      </c>
      <c r="O40" s="52">
        <v>0</v>
      </c>
      <c r="P40" s="52">
        <v>0</v>
      </c>
      <c r="Q40" s="52">
        <v>0</v>
      </c>
      <c r="R40" s="52">
        <v>0</v>
      </c>
      <c r="S40" s="52">
        <v>0</v>
      </c>
      <c r="T40" s="52">
        <v>0</v>
      </c>
      <c r="U40" s="52">
        <v>0</v>
      </c>
      <c r="V40" s="52">
        <v>0</v>
      </c>
      <c r="W40" s="52">
        <v>0</v>
      </c>
      <c r="X40" s="52">
        <v>0</v>
      </c>
      <c r="Y40" s="52">
        <v>0</v>
      </c>
      <c r="Z40" s="52">
        <v>0</v>
      </c>
      <c r="AA40" s="52">
        <v>0</v>
      </c>
      <c r="AB40" s="52">
        <v>0</v>
      </c>
      <c r="AC40" s="52">
        <v>0</v>
      </c>
      <c r="AD40" s="52">
        <v>0</v>
      </c>
      <c r="AE40" s="52">
        <v>0</v>
      </c>
      <c r="AF40" s="52">
        <v>0</v>
      </c>
      <c r="AG40" s="52">
        <v>0</v>
      </c>
      <c r="AH40" s="52">
        <v>0</v>
      </c>
      <c r="AI40" s="52">
        <v>0</v>
      </c>
      <c r="AJ40" s="52">
        <v>0</v>
      </c>
      <c r="AK40" s="52">
        <v>0</v>
      </c>
      <c r="AL40" s="52">
        <v>0</v>
      </c>
      <c r="AM40" s="52">
        <v>0</v>
      </c>
      <c r="AN40" s="52">
        <v>0</v>
      </c>
      <c r="AO40" s="52">
        <v>0</v>
      </c>
      <c r="AP40" s="52">
        <v>0</v>
      </c>
      <c r="AQ40" s="52">
        <v>0</v>
      </c>
      <c r="AR40" s="52">
        <v>0</v>
      </c>
      <c r="AS40" s="52">
        <v>0</v>
      </c>
      <c r="AT40" s="52">
        <v>0</v>
      </c>
      <c r="AU40" s="52">
        <v>0</v>
      </c>
      <c r="AV40" s="52">
        <v>0</v>
      </c>
      <c r="AW40" s="52">
        <v>0</v>
      </c>
      <c r="AX40" s="52">
        <v>0</v>
      </c>
      <c r="AY40" s="52">
        <v>0</v>
      </c>
      <c r="AZ40" s="52">
        <v>0</v>
      </c>
      <c r="BA40" s="52">
        <v>0</v>
      </c>
      <c r="BB40" s="52">
        <v>0</v>
      </c>
      <c r="BC40" s="52">
        <v>0</v>
      </c>
      <c r="BD40" s="52">
        <v>0</v>
      </c>
      <c r="BE40" s="52">
        <v>0</v>
      </c>
      <c r="BF40" s="52">
        <v>0</v>
      </c>
      <c r="BG40" s="52">
        <v>0</v>
      </c>
      <c r="BH40" s="52">
        <v>0</v>
      </c>
      <c r="BI40" s="52">
        <v>0</v>
      </c>
      <c r="BJ40" s="52">
        <v>0</v>
      </c>
      <c r="BK40" s="52">
        <v>0</v>
      </c>
      <c r="BL40" s="52">
        <v>0</v>
      </c>
      <c r="BM40" s="52">
        <v>0</v>
      </c>
      <c r="BN40" s="52">
        <v>0</v>
      </c>
      <c r="BO40" s="52">
        <v>0</v>
      </c>
      <c r="BP40" s="52">
        <v>0</v>
      </c>
      <c r="BQ40" s="52">
        <v>0</v>
      </c>
      <c r="BR40" s="52">
        <v>0</v>
      </c>
      <c r="BS40" s="52">
        <v>0</v>
      </c>
      <c r="BT40" s="52">
        <v>0</v>
      </c>
      <c r="BU40" s="52">
        <v>0</v>
      </c>
      <c r="BV40" s="52">
        <v>0</v>
      </c>
      <c r="BW40" s="52">
        <v>0</v>
      </c>
      <c r="BX40" s="52">
        <v>0</v>
      </c>
      <c r="BY40" s="52">
        <v>0</v>
      </c>
      <c r="BZ40" s="52">
        <v>0</v>
      </c>
      <c r="CA40" s="52">
        <v>0</v>
      </c>
      <c r="CB40" s="52">
        <v>0</v>
      </c>
      <c r="CC40" s="52">
        <v>0</v>
      </c>
      <c r="CD40" s="52">
        <v>0</v>
      </c>
      <c r="CE40" s="52">
        <v>0</v>
      </c>
      <c r="CF40" s="52">
        <v>0</v>
      </c>
      <c r="CG40" s="52">
        <v>0</v>
      </c>
      <c r="CH40" s="52">
        <v>0</v>
      </c>
      <c r="CI40" s="52">
        <v>0</v>
      </c>
      <c r="CJ40" s="52">
        <v>0</v>
      </c>
      <c r="CK40" s="52">
        <v>0</v>
      </c>
      <c r="CL40" s="52">
        <v>0</v>
      </c>
      <c r="CM40" s="52">
        <v>0</v>
      </c>
      <c r="CN40" s="52">
        <v>0</v>
      </c>
      <c r="CO40" s="52">
        <v>0</v>
      </c>
      <c r="CP40" s="52">
        <v>0</v>
      </c>
      <c r="CQ40" s="52">
        <v>0</v>
      </c>
      <c r="CR40" s="52">
        <v>0</v>
      </c>
      <c r="CS40" s="52">
        <v>0</v>
      </c>
      <c r="CT40" s="52">
        <v>0</v>
      </c>
      <c r="CU40" s="52">
        <v>0</v>
      </c>
      <c r="CV40" s="52">
        <v>0</v>
      </c>
      <c r="CW40" s="52">
        <v>0</v>
      </c>
      <c r="CX40" s="52">
        <v>0</v>
      </c>
      <c r="CY40" s="52">
        <v>0</v>
      </c>
      <c r="CZ40" s="52">
        <v>0</v>
      </c>
      <c r="DA40" s="52">
        <v>0</v>
      </c>
      <c r="DB40" s="52">
        <v>0</v>
      </c>
      <c r="DC40" s="52">
        <v>0</v>
      </c>
      <c r="DD40" s="52">
        <v>0</v>
      </c>
      <c r="DE40" s="52">
        <v>0</v>
      </c>
      <c r="DF40" s="52">
        <v>0</v>
      </c>
      <c r="DG40" s="52">
        <v>0</v>
      </c>
      <c r="DH40" s="52">
        <v>0</v>
      </c>
      <c r="DI40" s="52">
        <v>0</v>
      </c>
      <c r="DJ40" s="52">
        <v>0</v>
      </c>
      <c r="DK40" s="52">
        <v>0</v>
      </c>
      <c r="DL40" s="52">
        <v>0</v>
      </c>
      <c r="DM40" s="52">
        <v>0</v>
      </c>
      <c r="DN40" s="52">
        <v>0</v>
      </c>
      <c r="DO40" s="52">
        <v>0</v>
      </c>
      <c r="DP40" s="52">
        <v>0</v>
      </c>
      <c r="DQ40" s="52">
        <v>0</v>
      </c>
      <c r="DR40" s="52">
        <v>0</v>
      </c>
      <c r="DS40" s="52">
        <v>0</v>
      </c>
      <c r="DT40" s="52">
        <v>0</v>
      </c>
      <c r="DU40" s="52">
        <v>0</v>
      </c>
      <c r="DV40" s="52">
        <v>0</v>
      </c>
      <c r="DW40" s="52">
        <v>0</v>
      </c>
      <c r="DX40" s="52">
        <v>0</v>
      </c>
      <c r="DY40" s="52">
        <v>0</v>
      </c>
      <c r="DZ40" s="52">
        <v>0</v>
      </c>
      <c r="EA40" s="52">
        <v>0</v>
      </c>
      <c r="EB40" s="52">
        <v>0</v>
      </c>
      <c r="EC40" s="52">
        <v>0</v>
      </c>
      <c r="ED40" s="52">
        <v>0</v>
      </c>
      <c r="EE40" s="52">
        <v>0</v>
      </c>
      <c r="EF40" s="52">
        <v>0</v>
      </c>
      <c r="EG40" s="52">
        <v>0</v>
      </c>
      <c r="EH40" s="52">
        <v>0</v>
      </c>
      <c r="EI40" s="52">
        <v>0</v>
      </c>
      <c r="EJ40" s="52">
        <v>0</v>
      </c>
      <c r="EK40" s="52">
        <v>0</v>
      </c>
      <c r="EL40" s="52">
        <v>0</v>
      </c>
      <c r="EM40" s="52">
        <v>0</v>
      </c>
      <c r="EN40" s="52">
        <v>0</v>
      </c>
      <c r="EO40" s="52">
        <v>0</v>
      </c>
      <c r="EP40" s="52">
        <v>0</v>
      </c>
      <c r="EQ40" s="52">
        <v>0</v>
      </c>
      <c r="ER40" s="52">
        <v>0</v>
      </c>
      <c r="ES40" s="52">
        <v>0</v>
      </c>
      <c r="ET40" s="52">
        <v>0</v>
      </c>
      <c r="EU40" s="52">
        <v>0</v>
      </c>
      <c r="EV40" s="52">
        <v>0</v>
      </c>
      <c r="EW40" s="52">
        <v>65.097219999999993</v>
      </c>
      <c r="EX40" s="52">
        <v>63.94444</v>
      </c>
      <c r="EY40" s="52">
        <v>62.958329999999997</v>
      </c>
      <c r="EZ40" s="52">
        <v>62.138890000000004</v>
      </c>
      <c r="FA40" s="52">
        <v>61.4375</v>
      </c>
      <c r="FB40" s="52">
        <v>60.36806</v>
      </c>
      <c r="FC40" s="52">
        <v>59.47222</v>
      </c>
      <c r="FD40" s="52">
        <v>60.791670000000003</v>
      </c>
      <c r="FE40" s="52">
        <v>65.986109999999996</v>
      </c>
      <c r="FF40" s="52">
        <v>71.5</v>
      </c>
      <c r="FG40" s="52">
        <v>76.43056</v>
      </c>
      <c r="FH40" s="52">
        <v>79.715280000000007</v>
      </c>
      <c r="FI40" s="52">
        <v>82.75</v>
      </c>
      <c r="FJ40" s="52">
        <v>85.409719999999993</v>
      </c>
      <c r="FK40" s="52">
        <v>87.402780000000007</v>
      </c>
      <c r="FL40" s="52">
        <v>88.590280000000007</v>
      </c>
      <c r="FM40" s="52">
        <v>89.034719999999993</v>
      </c>
      <c r="FN40" s="52">
        <v>88.034719999999993</v>
      </c>
      <c r="FO40" s="52">
        <v>84.86806</v>
      </c>
      <c r="FP40" s="52">
        <v>79.076390000000004</v>
      </c>
      <c r="FQ40" s="52">
        <v>74.201390000000004</v>
      </c>
      <c r="FR40" s="52">
        <v>71.097219999999993</v>
      </c>
      <c r="FS40" s="52">
        <v>69.076390000000004</v>
      </c>
      <c r="FT40" s="52">
        <v>67.125</v>
      </c>
      <c r="FU40" s="52">
        <v>8</v>
      </c>
      <c r="FV40" s="52">
        <v>298.50240000000002</v>
      </c>
      <c r="FW40" s="52">
        <v>86.260540000000006</v>
      </c>
      <c r="FX40" s="52">
        <v>0</v>
      </c>
    </row>
    <row r="41" spans="1:180" x14ac:dyDescent="0.3">
      <c r="A41" t="s">
        <v>174</v>
      </c>
      <c r="B41" t="s">
        <v>247</v>
      </c>
      <c r="C41" t="s">
        <v>180</v>
      </c>
      <c r="D41" t="s">
        <v>224</v>
      </c>
      <c r="E41" t="s">
        <v>188</v>
      </c>
      <c r="F41" t="s">
        <v>231</v>
      </c>
      <c r="G41" t="s">
        <v>240</v>
      </c>
      <c r="H41" s="52">
        <v>30</v>
      </c>
      <c r="I41" s="52">
        <v>0</v>
      </c>
      <c r="J41" s="52">
        <v>0</v>
      </c>
      <c r="K41" s="52">
        <v>0</v>
      </c>
      <c r="L41" s="52">
        <v>0</v>
      </c>
      <c r="M41" s="52">
        <v>0</v>
      </c>
      <c r="N41" s="52">
        <v>0</v>
      </c>
      <c r="O41" s="52">
        <v>0</v>
      </c>
      <c r="P41" s="52">
        <v>0</v>
      </c>
      <c r="Q41" s="52">
        <v>0</v>
      </c>
      <c r="R41" s="52">
        <v>0</v>
      </c>
      <c r="S41" s="52">
        <v>0</v>
      </c>
      <c r="T41" s="52">
        <v>0</v>
      </c>
      <c r="U41" s="52">
        <v>0</v>
      </c>
      <c r="V41" s="52">
        <v>0</v>
      </c>
      <c r="W41" s="52">
        <v>0</v>
      </c>
      <c r="X41" s="52">
        <v>0</v>
      </c>
      <c r="Y41" s="52">
        <v>0</v>
      </c>
      <c r="Z41" s="52">
        <v>0</v>
      </c>
      <c r="AA41" s="52">
        <v>0</v>
      </c>
      <c r="AB41" s="52">
        <v>0</v>
      </c>
      <c r="AC41" s="52">
        <v>0</v>
      </c>
      <c r="AD41" s="52">
        <v>0</v>
      </c>
      <c r="AE41" s="52">
        <v>0</v>
      </c>
      <c r="AF41" s="52">
        <v>0</v>
      </c>
      <c r="AG41" s="52">
        <v>0</v>
      </c>
      <c r="AH41" s="52">
        <v>0</v>
      </c>
      <c r="AI41" s="52">
        <v>0</v>
      </c>
      <c r="AJ41" s="52">
        <v>0</v>
      </c>
      <c r="AK41" s="52">
        <v>0</v>
      </c>
      <c r="AL41" s="52">
        <v>0</v>
      </c>
      <c r="AM41" s="52">
        <v>0</v>
      </c>
      <c r="AN41" s="52">
        <v>0</v>
      </c>
      <c r="AO41" s="52">
        <v>0</v>
      </c>
      <c r="AP41" s="52">
        <v>0</v>
      </c>
      <c r="AQ41" s="52">
        <v>0</v>
      </c>
      <c r="AR41" s="52">
        <v>0</v>
      </c>
      <c r="AS41" s="52">
        <v>0</v>
      </c>
      <c r="AT41" s="52">
        <v>0</v>
      </c>
      <c r="AU41" s="52">
        <v>0</v>
      </c>
      <c r="AV41" s="52">
        <v>0</v>
      </c>
      <c r="AW41" s="52">
        <v>0</v>
      </c>
      <c r="AX41" s="52">
        <v>0</v>
      </c>
      <c r="AY41" s="52">
        <v>0</v>
      </c>
      <c r="AZ41" s="52">
        <v>0</v>
      </c>
      <c r="BA41" s="52">
        <v>0</v>
      </c>
      <c r="BB41" s="52">
        <v>0</v>
      </c>
      <c r="BC41" s="52">
        <v>0</v>
      </c>
      <c r="BD41" s="52">
        <v>0</v>
      </c>
      <c r="BE41" s="52">
        <v>0</v>
      </c>
      <c r="BF41" s="52">
        <v>0</v>
      </c>
      <c r="BG41" s="52">
        <v>0</v>
      </c>
      <c r="BH41" s="52">
        <v>0</v>
      </c>
      <c r="BI41" s="52">
        <v>0</v>
      </c>
      <c r="BJ41" s="52">
        <v>0</v>
      </c>
      <c r="BK41" s="52">
        <v>0</v>
      </c>
      <c r="BL41" s="52">
        <v>0</v>
      </c>
      <c r="BM41" s="52">
        <v>0</v>
      </c>
      <c r="BN41" s="52">
        <v>0</v>
      </c>
      <c r="BO41" s="52">
        <v>0</v>
      </c>
      <c r="BP41" s="52">
        <v>0</v>
      </c>
      <c r="BQ41" s="52">
        <v>0</v>
      </c>
      <c r="BR41" s="52">
        <v>0</v>
      </c>
      <c r="BS41" s="52">
        <v>0</v>
      </c>
      <c r="BT41" s="52">
        <v>0</v>
      </c>
      <c r="BU41" s="52">
        <v>0</v>
      </c>
      <c r="BV41" s="52">
        <v>0</v>
      </c>
      <c r="BW41" s="52">
        <v>0</v>
      </c>
      <c r="BX41" s="52">
        <v>0</v>
      </c>
      <c r="BY41" s="52">
        <v>0</v>
      </c>
      <c r="BZ41" s="52">
        <v>0</v>
      </c>
      <c r="CA41" s="52">
        <v>0</v>
      </c>
      <c r="CB41" s="52">
        <v>0</v>
      </c>
      <c r="CC41" s="52">
        <v>0</v>
      </c>
      <c r="CD41" s="52">
        <v>0</v>
      </c>
      <c r="CE41" s="52">
        <v>0</v>
      </c>
      <c r="CF41" s="52">
        <v>0</v>
      </c>
      <c r="CG41" s="52">
        <v>0</v>
      </c>
      <c r="CH41" s="52">
        <v>0</v>
      </c>
      <c r="CI41" s="52">
        <v>0</v>
      </c>
      <c r="CJ41" s="52">
        <v>0</v>
      </c>
      <c r="CK41" s="52">
        <v>0</v>
      </c>
      <c r="CL41" s="52">
        <v>0</v>
      </c>
      <c r="CM41" s="52">
        <v>0</v>
      </c>
      <c r="CN41" s="52">
        <v>0</v>
      </c>
      <c r="CO41" s="52">
        <v>0</v>
      </c>
      <c r="CP41" s="52">
        <v>0</v>
      </c>
      <c r="CQ41" s="52">
        <v>0</v>
      </c>
      <c r="CR41" s="52">
        <v>0</v>
      </c>
      <c r="CS41" s="52">
        <v>0</v>
      </c>
      <c r="CT41" s="52">
        <v>0</v>
      </c>
      <c r="CU41" s="52">
        <v>0</v>
      </c>
      <c r="CV41" s="52">
        <v>0</v>
      </c>
      <c r="CW41" s="52">
        <v>0</v>
      </c>
      <c r="CX41" s="52">
        <v>0</v>
      </c>
      <c r="CY41" s="52">
        <v>0</v>
      </c>
      <c r="CZ41" s="52">
        <v>0</v>
      </c>
      <c r="DA41" s="52">
        <v>0</v>
      </c>
      <c r="DB41" s="52">
        <v>0</v>
      </c>
      <c r="DC41" s="52">
        <v>0</v>
      </c>
      <c r="DD41" s="52">
        <v>0</v>
      </c>
      <c r="DE41" s="52">
        <v>0</v>
      </c>
      <c r="DF41" s="52">
        <v>0</v>
      </c>
      <c r="DG41" s="52">
        <v>0</v>
      </c>
      <c r="DH41" s="52">
        <v>0</v>
      </c>
      <c r="DI41" s="52">
        <v>0</v>
      </c>
      <c r="DJ41" s="52">
        <v>0</v>
      </c>
      <c r="DK41" s="52">
        <v>0</v>
      </c>
      <c r="DL41" s="52">
        <v>0</v>
      </c>
      <c r="DM41" s="52">
        <v>0</v>
      </c>
      <c r="DN41" s="52">
        <v>0</v>
      </c>
      <c r="DO41" s="52">
        <v>0</v>
      </c>
      <c r="DP41" s="52">
        <v>0</v>
      </c>
      <c r="DQ41" s="52">
        <v>0</v>
      </c>
      <c r="DR41" s="52">
        <v>0</v>
      </c>
      <c r="DS41" s="52">
        <v>0</v>
      </c>
      <c r="DT41" s="52">
        <v>0</v>
      </c>
      <c r="DU41" s="52">
        <v>0</v>
      </c>
      <c r="DV41" s="52">
        <v>0</v>
      </c>
      <c r="DW41" s="52">
        <v>0</v>
      </c>
      <c r="DX41" s="52">
        <v>0</v>
      </c>
      <c r="DY41" s="52">
        <v>0</v>
      </c>
      <c r="DZ41" s="52">
        <v>0</v>
      </c>
      <c r="EA41" s="52">
        <v>0</v>
      </c>
      <c r="EB41" s="52">
        <v>0</v>
      </c>
      <c r="EC41" s="52">
        <v>0</v>
      </c>
      <c r="ED41" s="52">
        <v>0</v>
      </c>
      <c r="EE41" s="52">
        <v>0</v>
      </c>
      <c r="EF41" s="52">
        <v>0</v>
      </c>
      <c r="EG41" s="52">
        <v>0</v>
      </c>
      <c r="EH41" s="52">
        <v>0</v>
      </c>
      <c r="EI41" s="52">
        <v>0</v>
      </c>
      <c r="EJ41" s="52">
        <v>0</v>
      </c>
      <c r="EK41" s="52">
        <v>0</v>
      </c>
      <c r="EL41" s="52">
        <v>0</v>
      </c>
      <c r="EM41" s="52">
        <v>0</v>
      </c>
      <c r="EN41" s="52">
        <v>0</v>
      </c>
      <c r="EO41" s="52">
        <v>0</v>
      </c>
      <c r="EP41" s="52">
        <v>0</v>
      </c>
      <c r="EQ41" s="52">
        <v>0</v>
      </c>
      <c r="ER41" s="52">
        <v>0</v>
      </c>
      <c r="ES41" s="52">
        <v>0</v>
      </c>
      <c r="ET41" s="52">
        <v>0</v>
      </c>
      <c r="EU41" s="52">
        <v>0</v>
      </c>
      <c r="EV41" s="52">
        <v>0</v>
      </c>
      <c r="EW41" s="52">
        <v>70.202380000000005</v>
      </c>
      <c r="EX41" s="52">
        <v>68.607140000000001</v>
      </c>
      <c r="EY41" s="52">
        <v>67.431550000000001</v>
      </c>
      <c r="EZ41" s="52">
        <v>66.267859999999999</v>
      </c>
      <c r="FA41" s="52">
        <v>65.068449999999999</v>
      </c>
      <c r="FB41" s="52">
        <v>64.113100000000003</v>
      </c>
      <c r="FC41" s="52">
        <v>64.163690000000003</v>
      </c>
      <c r="FD41" s="52">
        <v>67.511899999999997</v>
      </c>
      <c r="FE41" s="52">
        <v>72.678569999999993</v>
      </c>
      <c r="FF41" s="52">
        <v>77.020840000000007</v>
      </c>
      <c r="FG41" s="52">
        <v>80.595240000000004</v>
      </c>
      <c r="FH41" s="52">
        <v>84.053569999999993</v>
      </c>
      <c r="FI41" s="52">
        <v>87.0625</v>
      </c>
      <c r="FJ41" s="52">
        <v>89.964290000000005</v>
      </c>
      <c r="FK41" s="52">
        <v>92.342259999999996</v>
      </c>
      <c r="FL41" s="52">
        <v>94.339290000000005</v>
      </c>
      <c r="FM41" s="52">
        <v>95.363100000000003</v>
      </c>
      <c r="FN41" s="52">
        <v>95.330359999999999</v>
      </c>
      <c r="FO41" s="52">
        <v>93.642859999999999</v>
      </c>
      <c r="FP41" s="52">
        <v>89.690479999999994</v>
      </c>
      <c r="FQ41" s="52">
        <v>83.491069999999993</v>
      </c>
      <c r="FR41" s="52">
        <v>78.157740000000004</v>
      </c>
      <c r="FS41" s="52">
        <v>74.693449999999999</v>
      </c>
      <c r="FT41" s="52">
        <v>72.434520000000006</v>
      </c>
      <c r="FU41" s="52">
        <v>8</v>
      </c>
      <c r="FV41" s="52">
        <v>288.27859999999998</v>
      </c>
      <c r="FW41" s="52">
        <v>80.664259999999999</v>
      </c>
      <c r="FX41" s="52">
        <v>0</v>
      </c>
    </row>
    <row r="42" spans="1:180" x14ac:dyDescent="0.3">
      <c r="A42" t="s">
        <v>174</v>
      </c>
      <c r="B42" t="s">
        <v>247</v>
      </c>
      <c r="C42" t="s">
        <v>180</v>
      </c>
      <c r="D42" t="s">
        <v>244</v>
      </c>
      <c r="E42" t="s">
        <v>189</v>
      </c>
      <c r="F42" t="s">
        <v>232</v>
      </c>
      <c r="G42" t="s">
        <v>240</v>
      </c>
      <c r="H42" s="52">
        <v>21</v>
      </c>
      <c r="I42" s="52">
        <v>0</v>
      </c>
      <c r="J42" s="52">
        <v>0</v>
      </c>
      <c r="K42" s="52">
        <v>0</v>
      </c>
      <c r="L42" s="52">
        <v>0</v>
      </c>
      <c r="M42" s="52">
        <v>0</v>
      </c>
      <c r="N42" s="52">
        <v>0</v>
      </c>
      <c r="O42" s="52">
        <v>0</v>
      </c>
      <c r="P42" s="52">
        <v>0</v>
      </c>
      <c r="Q42" s="52">
        <v>0</v>
      </c>
      <c r="R42" s="52">
        <v>0</v>
      </c>
      <c r="S42" s="52">
        <v>0</v>
      </c>
      <c r="T42" s="52">
        <v>0</v>
      </c>
      <c r="U42" s="52">
        <v>0</v>
      </c>
      <c r="V42" s="52">
        <v>0</v>
      </c>
      <c r="W42" s="52">
        <v>0</v>
      </c>
      <c r="X42" s="52">
        <v>0</v>
      </c>
      <c r="Y42" s="52">
        <v>0</v>
      </c>
      <c r="Z42" s="52">
        <v>0</v>
      </c>
      <c r="AA42" s="52">
        <v>0</v>
      </c>
      <c r="AB42" s="52">
        <v>0</v>
      </c>
      <c r="AC42" s="52">
        <v>0</v>
      </c>
      <c r="AD42" s="52">
        <v>0</v>
      </c>
      <c r="AE42" s="52">
        <v>0</v>
      </c>
      <c r="AF42" s="52">
        <v>0</v>
      </c>
      <c r="AG42" s="52">
        <v>0</v>
      </c>
      <c r="AH42" s="52">
        <v>0</v>
      </c>
      <c r="AI42" s="52">
        <v>0</v>
      </c>
      <c r="AJ42" s="52">
        <v>0</v>
      </c>
      <c r="AK42" s="52">
        <v>0</v>
      </c>
      <c r="AL42" s="52">
        <v>0</v>
      </c>
      <c r="AM42" s="52">
        <v>0</v>
      </c>
      <c r="AN42" s="52">
        <v>0</v>
      </c>
      <c r="AO42" s="52">
        <v>0</v>
      </c>
      <c r="AP42" s="52">
        <v>0</v>
      </c>
      <c r="AQ42" s="52">
        <v>0</v>
      </c>
      <c r="AR42" s="52">
        <v>0</v>
      </c>
      <c r="AS42" s="52">
        <v>0</v>
      </c>
      <c r="AT42" s="52">
        <v>0</v>
      </c>
      <c r="AU42" s="52">
        <v>0</v>
      </c>
      <c r="AV42" s="52">
        <v>0</v>
      </c>
      <c r="AW42" s="52">
        <v>0</v>
      </c>
      <c r="AX42" s="52">
        <v>0</v>
      </c>
      <c r="AY42" s="52">
        <v>0</v>
      </c>
      <c r="AZ42" s="52">
        <v>0</v>
      </c>
      <c r="BA42" s="52">
        <v>0</v>
      </c>
      <c r="BB42" s="52">
        <v>0</v>
      </c>
      <c r="BC42" s="52">
        <v>0</v>
      </c>
      <c r="BD42" s="52">
        <v>0</v>
      </c>
      <c r="BE42" s="52">
        <v>0</v>
      </c>
      <c r="BF42" s="52">
        <v>0</v>
      </c>
      <c r="BG42" s="52">
        <v>0</v>
      </c>
      <c r="BH42" s="52">
        <v>0</v>
      </c>
      <c r="BI42" s="52">
        <v>0</v>
      </c>
      <c r="BJ42" s="52">
        <v>0</v>
      </c>
      <c r="BK42" s="52">
        <v>0</v>
      </c>
      <c r="BL42" s="52">
        <v>0</v>
      </c>
      <c r="BM42" s="52">
        <v>0</v>
      </c>
      <c r="BN42" s="52">
        <v>0</v>
      </c>
      <c r="BO42" s="52">
        <v>0</v>
      </c>
      <c r="BP42" s="52">
        <v>0</v>
      </c>
      <c r="BQ42" s="52">
        <v>0</v>
      </c>
      <c r="BR42" s="52">
        <v>0</v>
      </c>
      <c r="BS42" s="52">
        <v>0</v>
      </c>
      <c r="BT42" s="52">
        <v>0</v>
      </c>
      <c r="BU42" s="52">
        <v>0</v>
      </c>
      <c r="BV42" s="52">
        <v>0</v>
      </c>
      <c r="BW42" s="52">
        <v>0</v>
      </c>
      <c r="BX42" s="52">
        <v>0</v>
      </c>
      <c r="BY42" s="52">
        <v>0</v>
      </c>
      <c r="BZ42" s="52">
        <v>0</v>
      </c>
      <c r="CA42" s="52">
        <v>0</v>
      </c>
      <c r="CB42" s="52">
        <v>0</v>
      </c>
      <c r="CC42" s="52">
        <v>0</v>
      </c>
      <c r="CD42" s="52">
        <v>0</v>
      </c>
      <c r="CE42" s="52">
        <v>0</v>
      </c>
      <c r="CF42" s="52">
        <v>0</v>
      </c>
      <c r="CG42" s="52">
        <v>0</v>
      </c>
      <c r="CH42" s="52">
        <v>0</v>
      </c>
      <c r="CI42" s="52">
        <v>0</v>
      </c>
      <c r="CJ42" s="52">
        <v>0</v>
      </c>
      <c r="CK42" s="52">
        <v>0</v>
      </c>
      <c r="CL42" s="52">
        <v>0</v>
      </c>
      <c r="CM42" s="52">
        <v>0</v>
      </c>
      <c r="CN42" s="52">
        <v>0</v>
      </c>
      <c r="CO42" s="52">
        <v>0</v>
      </c>
      <c r="CP42" s="52">
        <v>0</v>
      </c>
      <c r="CQ42" s="52">
        <v>0</v>
      </c>
      <c r="CR42" s="52">
        <v>0</v>
      </c>
      <c r="CS42" s="52">
        <v>0</v>
      </c>
      <c r="CT42" s="52">
        <v>0</v>
      </c>
      <c r="CU42" s="52">
        <v>0</v>
      </c>
      <c r="CV42" s="52">
        <v>0</v>
      </c>
      <c r="CW42" s="52">
        <v>0</v>
      </c>
      <c r="CX42" s="52">
        <v>0</v>
      </c>
      <c r="CY42" s="52">
        <v>0</v>
      </c>
      <c r="CZ42" s="52">
        <v>0</v>
      </c>
      <c r="DA42" s="52">
        <v>0</v>
      </c>
      <c r="DB42" s="52">
        <v>0</v>
      </c>
      <c r="DC42" s="52">
        <v>0</v>
      </c>
      <c r="DD42" s="52">
        <v>0</v>
      </c>
      <c r="DE42" s="52">
        <v>0</v>
      </c>
      <c r="DF42" s="52">
        <v>0</v>
      </c>
      <c r="DG42" s="52">
        <v>0</v>
      </c>
      <c r="DH42" s="52">
        <v>0</v>
      </c>
      <c r="DI42" s="52">
        <v>0</v>
      </c>
      <c r="DJ42" s="52">
        <v>0</v>
      </c>
      <c r="DK42" s="52">
        <v>0</v>
      </c>
      <c r="DL42" s="52">
        <v>0</v>
      </c>
      <c r="DM42" s="52">
        <v>0</v>
      </c>
      <c r="DN42" s="52">
        <v>0</v>
      </c>
      <c r="DO42" s="52">
        <v>0</v>
      </c>
      <c r="DP42" s="52">
        <v>0</v>
      </c>
      <c r="DQ42" s="52">
        <v>0</v>
      </c>
      <c r="DR42" s="52">
        <v>0</v>
      </c>
      <c r="DS42" s="52">
        <v>0</v>
      </c>
      <c r="DT42" s="52">
        <v>0</v>
      </c>
      <c r="DU42" s="52">
        <v>0</v>
      </c>
      <c r="DV42" s="52">
        <v>0</v>
      </c>
      <c r="DW42" s="52">
        <v>0</v>
      </c>
      <c r="DX42" s="52">
        <v>0</v>
      </c>
      <c r="DY42" s="52">
        <v>0</v>
      </c>
      <c r="DZ42" s="52">
        <v>0</v>
      </c>
      <c r="EA42" s="52">
        <v>0</v>
      </c>
      <c r="EB42" s="52">
        <v>0</v>
      </c>
      <c r="EC42" s="52">
        <v>0</v>
      </c>
      <c r="ED42" s="52">
        <v>0</v>
      </c>
      <c r="EE42" s="52">
        <v>0</v>
      </c>
      <c r="EF42" s="52">
        <v>0</v>
      </c>
      <c r="EG42" s="52">
        <v>0</v>
      </c>
      <c r="EH42" s="52">
        <v>0</v>
      </c>
      <c r="EI42" s="52">
        <v>0</v>
      </c>
      <c r="EJ42" s="52">
        <v>0</v>
      </c>
      <c r="EK42" s="52">
        <v>0</v>
      </c>
      <c r="EL42" s="52">
        <v>0</v>
      </c>
      <c r="EM42" s="52">
        <v>0</v>
      </c>
      <c r="EN42" s="52">
        <v>0</v>
      </c>
      <c r="EO42" s="52">
        <v>0</v>
      </c>
      <c r="EP42" s="52">
        <v>0</v>
      </c>
      <c r="EQ42" s="52">
        <v>0</v>
      </c>
      <c r="ER42" s="52">
        <v>0</v>
      </c>
      <c r="ES42" s="52">
        <v>0</v>
      </c>
      <c r="ET42" s="52">
        <v>0</v>
      </c>
      <c r="EU42" s="52">
        <v>0</v>
      </c>
      <c r="EV42" s="52">
        <v>0</v>
      </c>
      <c r="EW42" s="52">
        <v>73.388890000000004</v>
      </c>
      <c r="EX42" s="52">
        <v>71.722219999999993</v>
      </c>
      <c r="EY42" s="52">
        <v>70.166659999999993</v>
      </c>
      <c r="EZ42" s="52">
        <v>68.722219999999993</v>
      </c>
      <c r="FA42" s="52">
        <v>67.94444</v>
      </c>
      <c r="FB42" s="52">
        <v>67.05556</v>
      </c>
      <c r="FC42" s="52">
        <v>66.333340000000007</v>
      </c>
      <c r="FD42" s="52">
        <v>66.722219999999993</v>
      </c>
      <c r="FE42" s="52">
        <v>69.388890000000004</v>
      </c>
      <c r="FF42" s="52">
        <v>72.777780000000007</v>
      </c>
      <c r="FG42" s="52">
        <v>76.722219999999993</v>
      </c>
      <c r="FH42" s="52">
        <v>80.5</v>
      </c>
      <c r="FI42" s="52">
        <v>84.111109999999996</v>
      </c>
      <c r="FJ42" s="52">
        <v>87.111109999999996</v>
      </c>
      <c r="FK42" s="52">
        <v>89.611109999999996</v>
      </c>
      <c r="FL42" s="52">
        <v>91.777780000000007</v>
      </c>
      <c r="FM42" s="52">
        <v>92.333340000000007</v>
      </c>
      <c r="FN42" s="52">
        <v>91.166659999999993</v>
      </c>
      <c r="FO42" s="52">
        <v>89.5</v>
      </c>
      <c r="FP42" s="52">
        <v>85.833340000000007</v>
      </c>
      <c r="FQ42" s="52">
        <v>81.55556</v>
      </c>
      <c r="FR42" s="52">
        <v>78.05556</v>
      </c>
      <c r="FS42" s="52">
        <v>75.666659999999993</v>
      </c>
      <c r="FT42" s="52">
        <v>74</v>
      </c>
      <c r="FU42" s="52">
        <v>3</v>
      </c>
      <c r="FV42" s="52">
        <v>318.40679999999998</v>
      </c>
      <c r="FW42" s="52">
        <v>160.80850000000001</v>
      </c>
      <c r="FX42" s="52">
        <v>0</v>
      </c>
    </row>
    <row r="43" spans="1:180" x14ac:dyDescent="0.3">
      <c r="A43" t="s">
        <v>174</v>
      </c>
      <c r="B43" t="s">
        <v>247</v>
      </c>
      <c r="C43" t="s">
        <v>180</v>
      </c>
      <c r="D43" t="s">
        <v>224</v>
      </c>
      <c r="E43" t="s">
        <v>187</v>
      </c>
      <c r="F43" t="s">
        <v>232</v>
      </c>
      <c r="G43" t="s">
        <v>240</v>
      </c>
      <c r="H43" s="52">
        <v>21</v>
      </c>
      <c r="I43" s="52">
        <v>0</v>
      </c>
      <c r="J43" s="52">
        <v>0</v>
      </c>
      <c r="K43" s="52">
        <v>0</v>
      </c>
      <c r="L43" s="52">
        <v>0</v>
      </c>
      <c r="M43" s="52">
        <v>0</v>
      </c>
      <c r="N43" s="52">
        <v>0</v>
      </c>
      <c r="O43" s="52">
        <v>0</v>
      </c>
      <c r="P43" s="52">
        <v>0</v>
      </c>
      <c r="Q43" s="52">
        <v>0</v>
      </c>
      <c r="R43" s="52">
        <v>0</v>
      </c>
      <c r="S43" s="52">
        <v>0</v>
      </c>
      <c r="T43" s="52">
        <v>0</v>
      </c>
      <c r="U43" s="52">
        <v>0</v>
      </c>
      <c r="V43" s="52">
        <v>0</v>
      </c>
      <c r="W43" s="52">
        <v>0</v>
      </c>
      <c r="X43" s="52">
        <v>0</v>
      </c>
      <c r="Y43" s="52">
        <v>0</v>
      </c>
      <c r="Z43" s="52">
        <v>0</v>
      </c>
      <c r="AA43" s="52">
        <v>0</v>
      </c>
      <c r="AB43" s="52">
        <v>0</v>
      </c>
      <c r="AC43" s="52">
        <v>0</v>
      </c>
      <c r="AD43" s="52">
        <v>0</v>
      </c>
      <c r="AE43" s="52">
        <v>0</v>
      </c>
      <c r="AF43" s="52">
        <v>0</v>
      </c>
      <c r="AG43" s="52">
        <v>0</v>
      </c>
      <c r="AH43" s="52">
        <v>0</v>
      </c>
      <c r="AI43" s="52">
        <v>0</v>
      </c>
      <c r="AJ43" s="52">
        <v>0</v>
      </c>
      <c r="AK43" s="52">
        <v>0</v>
      </c>
      <c r="AL43" s="52">
        <v>0</v>
      </c>
      <c r="AM43" s="52">
        <v>0</v>
      </c>
      <c r="AN43" s="52">
        <v>0</v>
      </c>
      <c r="AO43" s="52">
        <v>0</v>
      </c>
      <c r="AP43" s="52">
        <v>0</v>
      </c>
      <c r="AQ43" s="52">
        <v>0</v>
      </c>
      <c r="AR43" s="52">
        <v>0</v>
      </c>
      <c r="AS43" s="52">
        <v>0</v>
      </c>
      <c r="AT43" s="52">
        <v>0</v>
      </c>
      <c r="AU43" s="52">
        <v>0</v>
      </c>
      <c r="AV43" s="52">
        <v>0</v>
      </c>
      <c r="AW43" s="52">
        <v>0</v>
      </c>
      <c r="AX43" s="52">
        <v>0</v>
      </c>
      <c r="AY43" s="52">
        <v>0</v>
      </c>
      <c r="AZ43" s="52">
        <v>0</v>
      </c>
      <c r="BA43" s="52">
        <v>0</v>
      </c>
      <c r="BB43" s="52">
        <v>0</v>
      </c>
      <c r="BC43" s="52">
        <v>0</v>
      </c>
      <c r="BD43" s="52">
        <v>0</v>
      </c>
      <c r="BE43" s="52">
        <v>0</v>
      </c>
      <c r="BF43" s="52">
        <v>0</v>
      </c>
      <c r="BG43" s="52">
        <v>0</v>
      </c>
      <c r="BH43" s="52">
        <v>0</v>
      </c>
      <c r="BI43" s="52">
        <v>0</v>
      </c>
      <c r="BJ43" s="52">
        <v>0</v>
      </c>
      <c r="BK43" s="52">
        <v>0</v>
      </c>
      <c r="BL43" s="52">
        <v>0</v>
      </c>
      <c r="BM43" s="52">
        <v>0</v>
      </c>
      <c r="BN43" s="52">
        <v>0</v>
      </c>
      <c r="BO43" s="52">
        <v>0</v>
      </c>
      <c r="BP43" s="52">
        <v>0</v>
      </c>
      <c r="BQ43" s="52">
        <v>0</v>
      </c>
      <c r="BR43" s="52">
        <v>0</v>
      </c>
      <c r="BS43" s="52">
        <v>0</v>
      </c>
      <c r="BT43" s="52">
        <v>0</v>
      </c>
      <c r="BU43" s="52">
        <v>0</v>
      </c>
      <c r="BV43" s="52">
        <v>0</v>
      </c>
      <c r="BW43" s="52">
        <v>0</v>
      </c>
      <c r="BX43" s="52">
        <v>0</v>
      </c>
      <c r="BY43" s="52">
        <v>0</v>
      </c>
      <c r="BZ43" s="52">
        <v>0</v>
      </c>
      <c r="CA43" s="52">
        <v>0</v>
      </c>
      <c r="CB43" s="52">
        <v>0</v>
      </c>
      <c r="CC43" s="52">
        <v>0</v>
      </c>
      <c r="CD43" s="52">
        <v>0</v>
      </c>
      <c r="CE43" s="52">
        <v>0</v>
      </c>
      <c r="CF43" s="52">
        <v>0</v>
      </c>
      <c r="CG43" s="52">
        <v>0</v>
      </c>
      <c r="CH43" s="52">
        <v>0</v>
      </c>
      <c r="CI43" s="52">
        <v>0</v>
      </c>
      <c r="CJ43" s="52">
        <v>0</v>
      </c>
      <c r="CK43" s="52">
        <v>0</v>
      </c>
      <c r="CL43" s="52">
        <v>0</v>
      </c>
      <c r="CM43" s="52">
        <v>0</v>
      </c>
      <c r="CN43" s="52">
        <v>0</v>
      </c>
      <c r="CO43" s="52">
        <v>0</v>
      </c>
      <c r="CP43" s="52">
        <v>0</v>
      </c>
      <c r="CQ43" s="52">
        <v>0</v>
      </c>
      <c r="CR43" s="52">
        <v>0</v>
      </c>
      <c r="CS43" s="52">
        <v>0</v>
      </c>
      <c r="CT43" s="52">
        <v>0</v>
      </c>
      <c r="CU43" s="52">
        <v>0</v>
      </c>
      <c r="CV43" s="52">
        <v>0</v>
      </c>
      <c r="CW43" s="52">
        <v>0</v>
      </c>
      <c r="CX43" s="52">
        <v>0</v>
      </c>
      <c r="CY43" s="52">
        <v>0</v>
      </c>
      <c r="CZ43" s="52">
        <v>0</v>
      </c>
      <c r="DA43" s="52">
        <v>0</v>
      </c>
      <c r="DB43" s="52">
        <v>0</v>
      </c>
      <c r="DC43" s="52">
        <v>0</v>
      </c>
      <c r="DD43" s="52">
        <v>0</v>
      </c>
      <c r="DE43" s="52">
        <v>0</v>
      </c>
      <c r="DF43" s="52">
        <v>0</v>
      </c>
      <c r="DG43" s="52">
        <v>0</v>
      </c>
      <c r="DH43" s="52">
        <v>0</v>
      </c>
      <c r="DI43" s="52">
        <v>0</v>
      </c>
      <c r="DJ43" s="52">
        <v>0</v>
      </c>
      <c r="DK43" s="52">
        <v>0</v>
      </c>
      <c r="DL43" s="52">
        <v>0</v>
      </c>
      <c r="DM43" s="52">
        <v>0</v>
      </c>
      <c r="DN43" s="52">
        <v>0</v>
      </c>
      <c r="DO43" s="52">
        <v>0</v>
      </c>
      <c r="DP43" s="52">
        <v>0</v>
      </c>
      <c r="DQ43" s="52">
        <v>0</v>
      </c>
      <c r="DR43" s="52">
        <v>0</v>
      </c>
      <c r="DS43" s="52">
        <v>0</v>
      </c>
      <c r="DT43" s="52">
        <v>0</v>
      </c>
      <c r="DU43" s="52">
        <v>0</v>
      </c>
      <c r="DV43" s="52">
        <v>0</v>
      </c>
      <c r="DW43" s="52">
        <v>0</v>
      </c>
      <c r="DX43" s="52">
        <v>0</v>
      </c>
      <c r="DY43" s="52">
        <v>0</v>
      </c>
      <c r="DZ43" s="52">
        <v>0</v>
      </c>
      <c r="EA43" s="52">
        <v>0</v>
      </c>
      <c r="EB43" s="52">
        <v>0</v>
      </c>
      <c r="EC43" s="52">
        <v>0</v>
      </c>
      <c r="ED43" s="52">
        <v>0</v>
      </c>
      <c r="EE43" s="52">
        <v>0</v>
      </c>
      <c r="EF43" s="52">
        <v>0</v>
      </c>
      <c r="EG43" s="52">
        <v>0</v>
      </c>
      <c r="EH43" s="52">
        <v>0</v>
      </c>
      <c r="EI43" s="52">
        <v>0</v>
      </c>
      <c r="EJ43" s="52">
        <v>0</v>
      </c>
      <c r="EK43" s="52">
        <v>0</v>
      </c>
      <c r="EL43" s="52">
        <v>0</v>
      </c>
      <c r="EM43" s="52">
        <v>0</v>
      </c>
      <c r="EN43" s="52">
        <v>0</v>
      </c>
      <c r="EO43" s="52">
        <v>0</v>
      </c>
      <c r="EP43" s="52">
        <v>0</v>
      </c>
      <c r="EQ43" s="52">
        <v>0</v>
      </c>
      <c r="ER43" s="52">
        <v>0</v>
      </c>
      <c r="ES43" s="52">
        <v>0</v>
      </c>
      <c r="ET43" s="52">
        <v>0</v>
      </c>
      <c r="EU43" s="52">
        <v>0</v>
      </c>
      <c r="EV43" s="52">
        <v>0</v>
      </c>
      <c r="EW43" s="52">
        <v>67.636359999999996</v>
      </c>
      <c r="EX43" s="52">
        <v>66.477270000000004</v>
      </c>
      <c r="EY43" s="52">
        <v>65.409090000000006</v>
      </c>
      <c r="EZ43" s="52">
        <v>64.409090000000006</v>
      </c>
      <c r="FA43" s="52">
        <v>63.545459999999999</v>
      </c>
      <c r="FB43" s="52">
        <v>62.659089999999999</v>
      </c>
      <c r="FC43" s="52">
        <v>62.659089999999999</v>
      </c>
      <c r="FD43" s="52">
        <v>64.931820000000002</v>
      </c>
      <c r="FE43" s="52">
        <v>68.022729999999996</v>
      </c>
      <c r="FF43" s="52">
        <v>71.318179999999998</v>
      </c>
      <c r="FG43" s="52">
        <v>74.659090000000006</v>
      </c>
      <c r="FH43" s="52">
        <v>77.818179999999998</v>
      </c>
      <c r="FI43" s="52">
        <v>80.863640000000004</v>
      </c>
      <c r="FJ43" s="52">
        <v>83.659090000000006</v>
      </c>
      <c r="FK43" s="52">
        <v>85.545460000000006</v>
      </c>
      <c r="FL43" s="52">
        <v>86.659090000000006</v>
      </c>
      <c r="FM43" s="52">
        <v>86.863640000000004</v>
      </c>
      <c r="FN43" s="52">
        <v>86.090909999999994</v>
      </c>
      <c r="FO43" s="52">
        <v>84.386359999999996</v>
      </c>
      <c r="FP43" s="52">
        <v>81.159090000000006</v>
      </c>
      <c r="FQ43" s="52">
        <v>76.613640000000004</v>
      </c>
      <c r="FR43" s="52">
        <v>73.340909999999994</v>
      </c>
      <c r="FS43" s="52">
        <v>71.113640000000004</v>
      </c>
      <c r="FT43" s="52">
        <v>69.363640000000004</v>
      </c>
      <c r="FU43" s="52">
        <v>3</v>
      </c>
      <c r="FV43" s="52">
        <v>178.99850000000001</v>
      </c>
      <c r="FW43" s="52">
        <v>78.164540000000002</v>
      </c>
      <c r="FX43" s="52">
        <v>0</v>
      </c>
    </row>
    <row r="44" spans="1:180" x14ac:dyDescent="0.3">
      <c r="A44" t="s">
        <v>174</v>
      </c>
      <c r="B44" t="s">
        <v>247</v>
      </c>
      <c r="C44" t="s">
        <v>180</v>
      </c>
      <c r="D44" t="s">
        <v>244</v>
      </c>
      <c r="E44" t="s">
        <v>190</v>
      </c>
      <c r="F44" t="s">
        <v>232</v>
      </c>
      <c r="G44" t="s">
        <v>240</v>
      </c>
      <c r="H44" s="52">
        <v>21</v>
      </c>
      <c r="I44" s="52">
        <v>0</v>
      </c>
      <c r="J44" s="52">
        <v>0</v>
      </c>
      <c r="K44" s="52">
        <v>0</v>
      </c>
      <c r="L44" s="52">
        <v>0</v>
      </c>
      <c r="M44" s="52">
        <v>0</v>
      </c>
      <c r="N44" s="52">
        <v>0</v>
      </c>
      <c r="O44" s="52">
        <v>0</v>
      </c>
      <c r="P44" s="52">
        <v>0</v>
      </c>
      <c r="Q44" s="52">
        <v>0</v>
      </c>
      <c r="R44" s="52">
        <v>0</v>
      </c>
      <c r="S44" s="52">
        <v>0</v>
      </c>
      <c r="T44" s="52">
        <v>0</v>
      </c>
      <c r="U44" s="52">
        <v>0</v>
      </c>
      <c r="V44" s="52">
        <v>0</v>
      </c>
      <c r="W44" s="52">
        <v>0</v>
      </c>
      <c r="X44" s="52">
        <v>0</v>
      </c>
      <c r="Y44" s="52">
        <v>0</v>
      </c>
      <c r="Z44" s="52">
        <v>0</v>
      </c>
      <c r="AA44" s="52">
        <v>0</v>
      </c>
      <c r="AB44" s="52">
        <v>0</v>
      </c>
      <c r="AC44" s="52">
        <v>0</v>
      </c>
      <c r="AD44" s="52">
        <v>0</v>
      </c>
      <c r="AE44" s="52">
        <v>0</v>
      </c>
      <c r="AF44" s="52">
        <v>0</v>
      </c>
      <c r="AG44" s="52">
        <v>0</v>
      </c>
      <c r="AH44" s="52">
        <v>0</v>
      </c>
      <c r="AI44" s="52">
        <v>0</v>
      </c>
      <c r="AJ44" s="52">
        <v>0</v>
      </c>
      <c r="AK44" s="52">
        <v>0</v>
      </c>
      <c r="AL44" s="52">
        <v>0</v>
      </c>
      <c r="AM44" s="52">
        <v>0</v>
      </c>
      <c r="AN44" s="52">
        <v>0</v>
      </c>
      <c r="AO44" s="52">
        <v>0</v>
      </c>
      <c r="AP44" s="52">
        <v>0</v>
      </c>
      <c r="AQ44" s="52">
        <v>0</v>
      </c>
      <c r="AR44" s="52">
        <v>0</v>
      </c>
      <c r="AS44" s="52">
        <v>0</v>
      </c>
      <c r="AT44" s="52">
        <v>0</v>
      </c>
      <c r="AU44" s="52">
        <v>0</v>
      </c>
      <c r="AV44" s="52">
        <v>0</v>
      </c>
      <c r="AW44" s="52">
        <v>0</v>
      </c>
      <c r="AX44" s="52">
        <v>0</v>
      </c>
      <c r="AY44" s="52">
        <v>0</v>
      </c>
      <c r="AZ44" s="52">
        <v>0</v>
      </c>
      <c r="BA44" s="52">
        <v>0</v>
      </c>
      <c r="BB44" s="52">
        <v>0</v>
      </c>
      <c r="BC44" s="52">
        <v>0</v>
      </c>
      <c r="BD44" s="52">
        <v>0</v>
      </c>
      <c r="BE44" s="52">
        <v>0</v>
      </c>
      <c r="BF44" s="52">
        <v>0</v>
      </c>
      <c r="BG44" s="52">
        <v>0</v>
      </c>
      <c r="BH44" s="52">
        <v>0</v>
      </c>
      <c r="BI44" s="52">
        <v>0</v>
      </c>
      <c r="BJ44" s="52">
        <v>0</v>
      </c>
      <c r="BK44" s="52">
        <v>0</v>
      </c>
      <c r="BL44" s="52">
        <v>0</v>
      </c>
      <c r="BM44" s="52">
        <v>0</v>
      </c>
      <c r="BN44" s="52">
        <v>0</v>
      </c>
      <c r="BO44" s="52">
        <v>0</v>
      </c>
      <c r="BP44" s="52">
        <v>0</v>
      </c>
      <c r="BQ44" s="52">
        <v>0</v>
      </c>
      <c r="BR44" s="52">
        <v>0</v>
      </c>
      <c r="BS44" s="52">
        <v>0</v>
      </c>
      <c r="BT44" s="52">
        <v>0</v>
      </c>
      <c r="BU44" s="52">
        <v>0</v>
      </c>
      <c r="BV44" s="52">
        <v>0</v>
      </c>
      <c r="BW44" s="52">
        <v>0</v>
      </c>
      <c r="BX44" s="52">
        <v>0</v>
      </c>
      <c r="BY44" s="52">
        <v>0</v>
      </c>
      <c r="BZ44" s="52">
        <v>0</v>
      </c>
      <c r="CA44" s="52">
        <v>0</v>
      </c>
      <c r="CB44" s="52">
        <v>0</v>
      </c>
      <c r="CC44" s="52">
        <v>0</v>
      </c>
      <c r="CD44" s="52">
        <v>0</v>
      </c>
      <c r="CE44" s="52">
        <v>0</v>
      </c>
      <c r="CF44" s="52">
        <v>0</v>
      </c>
      <c r="CG44" s="52">
        <v>0</v>
      </c>
      <c r="CH44" s="52">
        <v>0</v>
      </c>
      <c r="CI44" s="52">
        <v>0</v>
      </c>
      <c r="CJ44" s="52">
        <v>0</v>
      </c>
      <c r="CK44" s="52">
        <v>0</v>
      </c>
      <c r="CL44" s="52">
        <v>0</v>
      </c>
      <c r="CM44" s="52">
        <v>0</v>
      </c>
      <c r="CN44" s="52">
        <v>0</v>
      </c>
      <c r="CO44" s="52">
        <v>0</v>
      </c>
      <c r="CP44" s="52">
        <v>0</v>
      </c>
      <c r="CQ44" s="52">
        <v>0</v>
      </c>
      <c r="CR44" s="52">
        <v>0</v>
      </c>
      <c r="CS44" s="52">
        <v>0</v>
      </c>
      <c r="CT44" s="52">
        <v>0</v>
      </c>
      <c r="CU44" s="52">
        <v>0</v>
      </c>
      <c r="CV44" s="52">
        <v>0</v>
      </c>
      <c r="CW44" s="52">
        <v>0</v>
      </c>
      <c r="CX44" s="52">
        <v>0</v>
      </c>
      <c r="CY44" s="52">
        <v>0</v>
      </c>
      <c r="CZ44" s="52">
        <v>0</v>
      </c>
      <c r="DA44" s="52">
        <v>0</v>
      </c>
      <c r="DB44" s="52">
        <v>0</v>
      </c>
      <c r="DC44" s="52">
        <v>0</v>
      </c>
      <c r="DD44" s="52">
        <v>0</v>
      </c>
      <c r="DE44" s="52">
        <v>0</v>
      </c>
      <c r="DF44" s="52">
        <v>0</v>
      </c>
      <c r="DG44" s="52">
        <v>0</v>
      </c>
      <c r="DH44" s="52">
        <v>0</v>
      </c>
      <c r="DI44" s="52">
        <v>0</v>
      </c>
      <c r="DJ44" s="52">
        <v>0</v>
      </c>
      <c r="DK44" s="52">
        <v>0</v>
      </c>
      <c r="DL44" s="52">
        <v>0</v>
      </c>
      <c r="DM44" s="52">
        <v>0</v>
      </c>
      <c r="DN44" s="52">
        <v>0</v>
      </c>
      <c r="DO44" s="52">
        <v>0</v>
      </c>
      <c r="DP44" s="52">
        <v>0</v>
      </c>
      <c r="DQ44" s="52">
        <v>0</v>
      </c>
      <c r="DR44" s="52">
        <v>0</v>
      </c>
      <c r="DS44" s="52">
        <v>0</v>
      </c>
      <c r="DT44" s="52">
        <v>0</v>
      </c>
      <c r="DU44" s="52">
        <v>0</v>
      </c>
      <c r="DV44" s="52">
        <v>0</v>
      </c>
      <c r="DW44" s="52">
        <v>0</v>
      </c>
      <c r="DX44" s="52">
        <v>0</v>
      </c>
      <c r="DY44" s="52">
        <v>0</v>
      </c>
      <c r="DZ44" s="52">
        <v>0</v>
      </c>
      <c r="EA44" s="52">
        <v>0</v>
      </c>
      <c r="EB44" s="52">
        <v>0</v>
      </c>
      <c r="EC44" s="52">
        <v>0</v>
      </c>
      <c r="ED44" s="52">
        <v>0</v>
      </c>
      <c r="EE44" s="52">
        <v>0</v>
      </c>
      <c r="EF44" s="52">
        <v>0</v>
      </c>
      <c r="EG44" s="52">
        <v>0</v>
      </c>
      <c r="EH44" s="52">
        <v>0</v>
      </c>
      <c r="EI44" s="52">
        <v>0</v>
      </c>
      <c r="EJ44" s="52">
        <v>0</v>
      </c>
      <c r="EK44" s="52">
        <v>0</v>
      </c>
      <c r="EL44" s="52">
        <v>0</v>
      </c>
      <c r="EM44" s="52">
        <v>0</v>
      </c>
      <c r="EN44" s="52">
        <v>0</v>
      </c>
      <c r="EO44" s="52">
        <v>0</v>
      </c>
      <c r="EP44" s="52">
        <v>0</v>
      </c>
      <c r="EQ44" s="52">
        <v>0</v>
      </c>
      <c r="ER44" s="52">
        <v>0</v>
      </c>
      <c r="ES44" s="52">
        <v>0</v>
      </c>
      <c r="ET44" s="52">
        <v>0</v>
      </c>
      <c r="EU44" s="52">
        <v>0</v>
      </c>
      <c r="EV44" s="52">
        <v>0</v>
      </c>
      <c r="EW44" s="52">
        <v>69.333340000000007</v>
      </c>
      <c r="EX44" s="52">
        <v>68.222219999999993</v>
      </c>
      <c r="EY44" s="52">
        <v>67.05556</v>
      </c>
      <c r="EZ44" s="52">
        <v>66.111109999999996</v>
      </c>
      <c r="FA44" s="52">
        <v>65.222219999999993</v>
      </c>
      <c r="FB44" s="52">
        <v>64.111109999999996</v>
      </c>
      <c r="FC44" s="52">
        <v>63.27778</v>
      </c>
      <c r="FD44" s="52">
        <v>63.888890000000004</v>
      </c>
      <c r="FE44" s="52">
        <v>66.722219999999993</v>
      </c>
      <c r="FF44" s="52">
        <v>70.388890000000004</v>
      </c>
      <c r="FG44" s="52">
        <v>73.777780000000007</v>
      </c>
      <c r="FH44" s="52">
        <v>77.222219999999993</v>
      </c>
      <c r="FI44" s="52">
        <v>80.94444</v>
      </c>
      <c r="FJ44" s="52">
        <v>84.166659999999993</v>
      </c>
      <c r="FK44" s="52">
        <v>86.55556</v>
      </c>
      <c r="FL44" s="52">
        <v>88</v>
      </c>
      <c r="FM44" s="52">
        <v>88.5</v>
      </c>
      <c r="FN44" s="52">
        <v>87.722219999999993</v>
      </c>
      <c r="FO44" s="52">
        <v>85.611109999999996</v>
      </c>
      <c r="FP44" s="52">
        <v>81.55556</v>
      </c>
      <c r="FQ44" s="52">
        <v>77.666659999999993</v>
      </c>
      <c r="FR44" s="52">
        <v>74.94444</v>
      </c>
      <c r="FS44" s="52">
        <v>73.222219999999993</v>
      </c>
      <c r="FT44" s="52">
        <v>71.55556</v>
      </c>
      <c r="FU44" s="52">
        <v>3</v>
      </c>
      <c r="FV44" s="52">
        <v>373.79840000000002</v>
      </c>
      <c r="FW44" s="52">
        <v>228.56</v>
      </c>
      <c r="FX44" s="52">
        <v>0</v>
      </c>
    </row>
    <row r="45" spans="1:180" x14ac:dyDescent="0.3">
      <c r="A45" t="s">
        <v>174</v>
      </c>
      <c r="B45" t="s">
        <v>247</v>
      </c>
      <c r="C45" t="s">
        <v>180</v>
      </c>
      <c r="D45" t="s">
        <v>224</v>
      </c>
      <c r="E45" t="s">
        <v>189</v>
      </c>
      <c r="F45" t="s">
        <v>232</v>
      </c>
      <c r="G45" t="s">
        <v>240</v>
      </c>
      <c r="H45" s="52">
        <v>21</v>
      </c>
      <c r="I45" s="52">
        <v>0</v>
      </c>
      <c r="J45" s="52">
        <v>0</v>
      </c>
      <c r="K45" s="52">
        <v>0</v>
      </c>
      <c r="L45" s="52">
        <v>0</v>
      </c>
      <c r="M45" s="52">
        <v>0</v>
      </c>
      <c r="N45" s="52">
        <v>0</v>
      </c>
      <c r="O45" s="52">
        <v>0</v>
      </c>
      <c r="P45" s="52">
        <v>0</v>
      </c>
      <c r="Q45" s="52">
        <v>0</v>
      </c>
      <c r="R45" s="52">
        <v>0</v>
      </c>
      <c r="S45" s="52">
        <v>0</v>
      </c>
      <c r="T45" s="52">
        <v>0</v>
      </c>
      <c r="U45" s="52">
        <v>0</v>
      </c>
      <c r="V45" s="52">
        <v>0</v>
      </c>
      <c r="W45" s="52">
        <v>0</v>
      </c>
      <c r="X45" s="52">
        <v>0</v>
      </c>
      <c r="Y45" s="52">
        <v>0</v>
      </c>
      <c r="Z45" s="52">
        <v>0</v>
      </c>
      <c r="AA45" s="52">
        <v>0</v>
      </c>
      <c r="AB45" s="52">
        <v>0</v>
      </c>
      <c r="AC45" s="52">
        <v>0</v>
      </c>
      <c r="AD45" s="52">
        <v>0</v>
      </c>
      <c r="AE45" s="52">
        <v>0</v>
      </c>
      <c r="AF45" s="52">
        <v>0</v>
      </c>
      <c r="AG45" s="52">
        <v>0</v>
      </c>
      <c r="AH45" s="52">
        <v>0</v>
      </c>
      <c r="AI45" s="52">
        <v>0</v>
      </c>
      <c r="AJ45" s="52">
        <v>0</v>
      </c>
      <c r="AK45" s="52">
        <v>0</v>
      </c>
      <c r="AL45" s="52">
        <v>0</v>
      </c>
      <c r="AM45" s="52">
        <v>0</v>
      </c>
      <c r="AN45" s="52">
        <v>0</v>
      </c>
      <c r="AO45" s="52">
        <v>0</v>
      </c>
      <c r="AP45" s="52">
        <v>0</v>
      </c>
      <c r="AQ45" s="52">
        <v>0</v>
      </c>
      <c r="AR45" s="52">
        <v>0</v>
      </c>
      <c r="AS45" s="52">
        <v>0</v>
      </c>
      <c r="AT45" s="52">
        <v>0</v>
      </c>
      <c r="AU45" s="52">
        <v>0</v>
      </c>
      <c r="AV45" s="52">
        <v>0</v>
      </c>
      <c r="AW45" s="52">
        <v>0</v>
      </c>
      <c r="AX45" s="52">
        <v>0</v>
      </c>
      <c r="AY45" s="52">
        <v>0</v>
      </c>
      <c r="AZ45" s="52">
        <v>0</v>
      </c>
      <c r="BA45" s="52">
        <v>0</v>
      </c>
      <c r="BB45" s="52">
        <v>0</v>
      </c>
      <c r="BC45" s="52">
        <v>0</v>
      </c>
      <c r="BD45" s="52">
        <v>0</v>
      </c>
      <c r="BE45" s="52">
        <v>0</v>
      </c>
      <c r="BF45" s="52">
        <v>0</v>
      </c>
      <c r="BG45" s="52">
        <v>0</v>
      </c>
      <c r="BH45" s="52">
        <v>0</v>
      </c>
      <c r="BI45" s="52">
        <v>0</v>
      </c>
      <c r="BJ45" s="52">
        <v>0</v>
      </c>
      <c r="BK45" s="52">
        <v>0</v>
      </c>
      <c r="BL45" s="52">
        <v>0</v>
      </c>
      <c r="BM45" s="52">
        <v>0</v>
      </c>
      <c r="BN45" s="52">
        <v>0</v>
      </c>
      <c r="BO45" s="52">
        <v>0</v>
      </c>
      <c r="BP45" s="52">
        <v>0</v>
      </c>
      <c r="BQ45" s="52">
        <v>0</v>
      </c>
      <c r="BR45" s="52">
        <v>0</v>
      </c>
      <c r="BS45" s="52">
        <v>0</v>
      </c>
      <c r="BT45" s="52">
        <v>0</v>
      </c>
      <c r="BU45" s="52">
        <v>0</v>
      </c>
      <c r="BV45" s="52">
        <v>0</v>
      </c>
      <c r="BW45" s="52">
        <v>0</v>
      </c>
      <c r="BX45" s="52">
        <v>0</v>
      </c>
      <c r="BY45" s="52">
        <v>0</v>
      </c>
      <c r="BZ45" s="52">
        <v>0</v>
      </c>
      <c r="CA45" s="52">
        <v>0</v>
      </c>
      <c r="CB45" s="52">
        <v>0</v>
      </c>
      <c r="CC45" s="52">
        <v>0</v>
      </c>
      <c r="CD45" s="52">
        <v>0</v>
      </c>
      <c r="CE45" s="52">
        <v>0</v>
      </c>
      <c r="CF45" s="52">
        <v>0</v>
      </c>
      <c r="CG45" s="52">
        <v>0</v>
      </c>
      <c r="CH45" s="52">
        <v>0</v>
      </c>
      <c r="CI45" s="52">
        <v>0</v>
      </c>
      <c r="CJ45" s="52">
        <v>0</v>
      </c>
      <c r="CK45" s="52">
        <v>0</v>
      </c>
      <c r="CL45" s="52">
        <v>0</v>
      </c>
      <c r="CM45" s="52">
        <v>0</v>
      </c>
      <c r="CN45" s="52">
        <v>0</v>
      </c>
      <c r="CO45" s="52">
        <v>0</v>
      </c>
      <c r="CP45" s="52">
        <v>0</v>
      </c>
      <c r="CQ45" s="52">
        <v>0</v>
      </c>
      <c r="CR45" s="52">
        <v>0</v>
      </c>
      <c r="CS45" s="52">
        <v>0</v>
      </c>
      <c r="CT45" s="52">
        <v>0</v>
      </c>
      <c r="CU45" s="52">
        <v>0</v>
      </c>
      <c r="CV45" s="52">
        <v>0</v>
      </c>
      <c r="CW45" s="52">
        <v>0</v>
      </c>
      <c r="CX45" s="52">
        <v>0</v>
      </c>
      <c r="CY45" s="52">
        <v>0</v>
      </c>
      <c r="CZ45" s="52">
        <v>0</v>
      </c>
      <c r="DA45" s="52">
        <v>0</v>
      </c>
      <c r="DB45" s="52">
        <v>0</v>
      </c>
      <c r="DC45" s="52">
        <v>0</v>
      </c>
      <c r="DD45" s="52">
        <v>0</v>
      </c>
      <c r="DE45" s="52">
        <v>0</v>
      </c>
      <c r="DF45" s="52">
        <v>0</v>
      </c>
      <c r="DG45" s="52">
        <v>0</v>
      </c>
      <c r="DH45" s="52">
        <v>0</v>
      </c>
      <c r="DI45" s="52">
        <v>0</v>
      </c>
      <c r="DJ45" s="52">
        <v>0</v>
      </c>
      <c r="DK45" s="52">
        <v>0</v>
      </c>
      <c r="DL45" s="52">
        <v>0</v>
      </c>
      <c r="DM45" s="52">
        <v>0</v>
      </c>
      <c r="DN45" s="52">
        <v>0</v>
      </c>
      <c r="DO45" s="52">
        <v>0</v>
      </c>
      <c r="DP45" s="52">
        <v>0</v>
      </c>
      <c r="DQ45" s="52">
        <v>0</v>
      </c>
      <c r="DR45" s="52">
        <v>0</v>
      </c>
      <c r="DS45" s="52">
        <v>0</v>
      </c>
      <c r="DT45" s="52">
        <v>0</v>
      </c>
      <c r="DU45" s="52">
        <v>0</v>
      </c>
      <c r="DV45" s="52">
        <v>0</v>
      </c>
      <c r="DW45" s="52">
        <v>0</v>
      </c>
      <c r="DX45" s="52">
        <v>0</v>
      </c>
      <c r="DY45" s="52">
        <v>0</v>
      </c>
      <c r="DZ45" s="52">
        <v>0</v>
      </c>
      <c r="EA45" s="52">
        <v>0</v>
      </c>
      <c r="EB45" s="52">
        <v>0</v>
      </c>
      <c r="EC45" s="52">
        <v>0</v>
      </c>
      <c r="ED45" s="52">
        <v>0</v>
      </c>
      <c r="EE45" s="52">
        <v>0</v>
      </c>
      <c r="EF45" s="52">
        <v>0</v>
      </c>
      <c r="EG45" s="52">
        <v>0</v>
      </c>
      <c r="EH45" s="52">
        <v>0</v>
      </c>
      <c r="EI45" s="52">
        <v>0</v>
      </c>
      <c r="EJ45" s="52">
        <v>0</v>
      </c>
      <c r="EK45" s="52">
        <v>0</v>
      </c>
      <c r="EL45" s="52">
        <v>0</v>
      </c>
      <c r="EM45" s="52">
        <v>0</v>
      </c>
      <c r="EN45" s="52">
        <v>0</v>
      </c>
      <c r="EO45" s="52">
        <v>0</v>
      </c>
      <c r="EP45" s="52">
        <v>0</v>
      </c>
      <c r="EQ45" s="52">
        <v>0</v>
      </c>
      <c r="ER45" s="52">
        <v>0</v>
      </c>
      <c r="ES45" s="52">
        <v>0</v>
      </c>
      <c r="ET45" s="52">
        <v>0</v>
      </c>
      <c r="EU45" s="52">
        <v>0</v>
      </c>
      <c r="EV45" s="52">
        <v>0</v>
      </c>
      <c r="EW45" s="52">
        <v>71.113640000000004</v>
      </c>
      <c r="EX45" s="52">
        <v>69.681820000000002</v>
      </c>
      <c r="EY45" s="52">
        <v>68.590909999999994</v>
      </c>
      <c r="EZ45" s="52">
        <v>67.386359999999996</v>
      </c>
      <c r="FA45" s="52">
        <v>66.386359999999996</v>
      </c>
      <c r="FB45" s="52">
        <v>65.318179999999998</v>
      </c>
      <c r="FC45" s="52">
        <v>64.409090000000006</v>
      </c>
      <c r="FD45" s="52">
        <v>65.227270000000004</v>
      </c>
      <c r="FE45" s="52">
        <v>67.840909999999994</v>
      </c>
      <c r="FF45" s="52">
        <v>71.227270000000004</v>
      </c>
      <c r="FG45" s="52">
        <v>75.113640000000004</v>
      </c>
      <c r="FH45" s="52">
        <v>78.659090000000006</v>
      </c>
      <c r="FI45" s="52">
        <v>81.886359999999996</v>
      </c>
      <c r="FJ45" s="52">
        <v>85.113640000000004</v>
      </c>
      <c r="FK45" s="52">
        <v>88</v>
      </c>
      <c r="FL45" s="52">
        <v>89.977270000000004</v>
      </c>
      <c r="FM45" s="52">
        <v>90.75</v>
      </c>
      <c r="FN45" s="52">
        <v>90.363640000000004</v>
      </c>
      <c r="FO45" s="52">
        <v>88.295460000000006</v>
      </c>
      <c r="FP45" s="52">
        <v>84.545460000000006</v>
      </c>
      <c r="FQ45" s="52">
        <v>80.340909999999994</v>
      </c>
      <c r="FR45" s="52">
        <v>77.227270000000004</v>
      </c>
      <c r="FS45" s="52">
        <v>75.272729999999996</v>
      </c>
      <c r="FT45" s="52">
        <v>73.25</v>
      </c>
      <c r="FU45" s="52">
        <v>3</v>
      </c>
      <c r="FV45" s="52">
        <v>318.40679999999998</v>
      </c>
      <c r="FW45" s="52">
        <v>160.80850000000001</v>
      </c>
      <c r="FX45" s="52">
        <v>0</v>
      </c>
    </row>
    <row r="46" spans="1:180" x14ac:dyDescent="0.3">
      <c r="A46" t="s">
        <v>174</v>
      </c>
      <c r="B46" t="s">
        <v>247</v>
      </c>
      <c r="C46" t="s">
        <v>180</v>
      </c>
      <c r="D46" t="s">
        <v>224</v>
      </c>
      <c r="E46" t="s">
        <v>190</v>
      </c>
      <c r="F46" t="s">
        <v>232</v>
      </c>
      <c r="G46" t="s">
        <v>240</v>
      </c>
      <c r="H46" s="52">
        <v>21</v>
      </c>
      <c r="I46" s="52">
        <v>0</v>
      </c>
      <c r="J46" s="52">
        <v>0</v>
      </c>
      <c r="K46" s="52">
        <v>0</v>
      </c>
      <c r="L46" s="52">
        <v>0</v>
      </c>
      <c r="M46" s="52">
        <v>0</v>
      </c>
      <c r="N46" s="52">
        <v>0</v>
      </c>
      <c r="O46" s="52">
        <v>0</v>
      </c>
      <c r="P46" s="52">
        <v>0</v>
      </c>
      <c r="Q46" s="52">
        <v>0</v>
      </c>
      <c r="R46" s="52">
        <v>0</v>
      </c>
      <c r="S46" s="52">
        <v>0</v>
      </c>
      <c r="T46" s="52">
        <v>0</v>
      </c>
      <c r="U46" s="52">
        <v>0</v>
      </c>
      <c r="V46" s="52">
        <v>0</v>
      </c>
      <c r="W46" s="52">
        <v>0</v>
      </c>
      <c r="X46" s="52">
        <v>0</v>
      </c>
      <c r="Y46" s="52">
        <v>0</v>
      </c>
      <c r="Z46" s="52">
        <v>0</v>
      </c>
      <c r="AA46" s="52">
        <v>0</v>
      </c>
      <c r="AB46" s="52">
        <v>0</v>
      </c>
      <c r="AC46" s="52">
        <v>0</v>
      </c>
      <c r="AD46" s="52">
        <v>0</v>
      </c>
      <c r="AE46" s="52">
        <v>0</v>
      </c>
      <c r="AF46" s="52">
        <v>0</v>
      </c>
      <c r="AG46" s="52">
        <v>0</v>
      </c>
      <c r="AH46" s="52">
        <v>0</v>
      </c>
      <c r="AI46" s="52">
        <v>0</v>
      </c>
      <c r="AJ46" s="52">
        <v>0</v>
      </c>
      <c r="AK46" s="52">
        <v>0</v>
      </c>
      <c r="AL46" s="52">
        <v>0</v>
      </c>
      <c r="AM46" s="52">
        <v>0</v>
      </c>
      <c r="AN46" s="52">
        <v>0</v>
      </c>
      <c r="AO46" s="52">
        <v>0</v>
      </c>
      <c r="AP46" s="52">
        <v>0</v>
      </c>
      <c r="AQ46" s="52">
        <v>0</v>
      </c>
      <c r="AR46" s="52">
        <v>0</v>
      </c>
      <c r="AS46" s="52">
        <v>0</v>
      </c>
      <c r="AT46" s="52">
        <v>0</v>
      </c>
      <c r="AU46" s="52">
        <v>0</v>
      </c>
      <c r="AV46" s="52">
        <v>0</v>
      </c>
      <c r="AW46" s="52">
        <v>0</v>
      </c>
      <c r="AX46" s="52">
        <v>0</v>
      </c>
      <c r="AY46" s="52">
        <v>0</v>
      </c>
      <c r="AZ46" s="52">
        <v>0</v>
      </c>
      <c r="BA46" s="52">
        <v>0</v>
      </c>
      <c r="BB46" s="52">
        <v>0</v>
      </c>
      <c r="BC46" s="52">
        <v>0</v>
      </c>
      <c r="BD46" s="52">
        <v>0</v>
      </c>
      <c r="BE46" s="52">
        <v>0</v>
      </c>
      <c r="BF46" s="52">
        <v>0</v>
      </c>
      <c r="BG46" s="52">
        <v>0</v>
      </c>
      <c r="BH46" s="52">
        <v>0</v>
      </c>
      <c r="BI46" s="52">
        <v>0</v>
      </c>
      <c r="BJ46" s="52">
        <v>0</v>
      </c>
      <c r="BK46" s="52">
        <v>0</v>
      </c>
      <c r="BL46" s="52">
        <v>0</v>
      </c>
      <c r="BM46" s="52">
        <v>0</v>
      </c>
      <c r="BN46" s="52">
        <v>0</v>
      </c>
      <c r="BO46" s="52">
        <v>0</v>
      </c>
      <c r="BP46" s="52">
        <v>0</v>
      </c>
      <c r="BQ46" s="52">
        <v>0</v>
      </c>
      <c r="BR46" s="52">
        <v>0</v>
      </c>
      <c r="BS46" s="52">
        <v>0</v>
      </c>
      <c r="BT46" s="52">
        <v>0</v>
      </c>
      <c r="BU46" s="52">
        <v>0</v>
      </c>
      <c r="BV46" s="52">
        <v>0</v>
      </c>
      <c r="BW46" s="52">
        <v>0</v>
      </c>
      <c r="BX46" s="52">
        <v>0</v>
      </c>
      <c r="BY46" s="52">
        <v>0</v>
      </c>
      <c r="BZ46" s="52">
        <v>0</v>
      </c>
      <c r="CA46" s="52">
        <v>0</v>
      </c>
      <c r="CB46" s="52">
        <v>0</v>
      </c>
      <c r="CC46" s="52">
        <v>0</v>
      </c>
      <c r="CD46" s="52">
        <v>0</v>
      </c>
      <c r="CE46" s="52">
        <v>0</v>
      </c>
      <c r="CF46" s="52">
        <v>0</v>
      </c>
      <c r="CG46" s="52">
        <v>0</v>
      </c>
      <c r="CH46" s="52">
        <v>0</v>
      </c>
      <c r="CI46" s="52">
        <v>0</v>
      </c>
      <c r="CJ46" s="52">
        <v>0</v>
      </c>
      <c r="CK46" s="52">
        <v>0</v>
      </c>
      <c r="CL46" s="52">
        <v>0</v>
      </c>
      <c r="CM46" s="52">
        <v>0</v>
      </c>
      <c r="CN46" s="52">
        <v>0</v>
      </c>
      <c r="CO46" s="52">
        <v>0</v>
      </c>
      <c r="CP46" s="52">
        <v>0</v>
      </c>
      <c r="CQ46" s="52">
        <v>0</v>
      </c>
      <c r="CR46" s="52">
        <v>0</v>
      </c>
      <c r="CS46" s="52">
        <v>0</v>
      </c>
      <c r="CT46" s="52">
        <v>0</v>
      </c>
      <c r="CU46" s="52">
        <v>0</v>
      </c>
      <c r="CV46" s="52">
        <v>0</v>
      </c>
      <c r="CW46" s="52">
        <v>0</v>
      </c>
      <c r="CX46" s="52">
        <v>0</v>
      </c>
      <c r="CY46" s="52">
        <v>0</v>
      </c>
      <c r="CZ46" s="52">
        <v>0</v>
      </c>
      <c r="DA46" s="52">
        <v>0</v>
      </c>
      <c r="DB46" s="52">
        <v>0</v>
      </c>
      <c r="DC46" s="52">
        <v>0</v>
      </c>
      <c r="DD46" s="52">
        <v>0</v>
      </c>
      <c r="DE46" s="52">
        <v>0</v>
      </c>
      <c r="DF46" s="52">
        <v>0</v>
      </c>
      <c r="DG46" s="52">
        <v>0</v>
      </c>
      <c r="DH46" s="52">
        <v>0</v>
      </c>
      <c r="DI46" s="52">
        <v>0</v>
      </c>
      <c r="DJ46" s="52">
        <v>0</v>
      </c>
      <c r="DK46" s="52">
        <v>0</v>
      </c>
      <c r="DL46" s="52">
        <v>0</v>
      </c>
      <c r="DM46" s="52">
        <v>0</v>
      </c>
      <c r="DN46" s="52">
        <v>0</v>
      </c>
      <c r="DO46" s="52">
        <v>0</v>
      </c>
      <c r="DP46" s="52">
        <v>0</v>
      </c>
      <c r="DQ46" s="52">
        <v>0</v>
      </c>
      <c r="DR46" s="52">
        <v>0</v>
      </c>
      <c r="DS46" s="52">
        <v>0</v>
      </c>
      <c r="DT46" s="52">
        <v>0</v>
      </c>
      <c r="DU46" s="52">
        <v>0</v>
      </c>
      <c r="DV46" s="52">
        <v>0</v>
      </c>
      <c r="DW46" s="52">
        <v>0</v>
      </c>
      <c r="DX46" s="52">
        <v>0</v>
      </c>
      <c r="DY46" s="52">
        <v>0</v>
      </c>
      <c r="DZ46" s="52">
        <v>0</v>
      </c>
      <c r="EA46" s="52">
        <v>0</v>
      </c>
      <c r="EB46" s="52">
        <v>0</v>
      </c>
      <c r="EC46" s="52">
        <v>0</v>
      </c>
      <c r="ED46" s="52">
        <v>0</v>
      </c>
      <c r="EE46" s="52">
        <v>0</v>
      </c>
      <c r="EF46" s="52">
        <v>0</v>
      </c>
      <c r="EG46" s="52">
        <v>0</v>
      </c>
      <c r="EH46" s="52">
        <v>0</v>
      </c>
      <c r="EI46" s="52">
        <v>0</v>
      </c>
      <c r="EJ46" s="52">
        <v>0</v>
      </c>
      <c r="EK46" s="52">
        <v>0</v>
      </c>
      <c r="EL46" s="52">
        <v>0</v>
      </c>
      <c r="EM46" s="52">
        <v>0</v>
      </c>
      <c r="EN46" s="52">
        <v>0</v>
      </c>
      <c r="EO46" s="52">
        <v>0</v>
      </c>
      <c r="EP46" s="52">
        <v>0</v>
      </c>
      <c r="EQ46" s="52">
        <v>0</v>
      </c>
      <c r="ER46" s="52">
        <v>0</v>
      </c>
      <c r="ES46" s="52">
        <v>0</v>
      </c>
      <c r="ET46" s="52">
        <v>0</v>
      </c>
      <c r="EU46" s="52">
        <v>0</v>
      </c>
      <c r="EV46" s="52">
        <v>0</v>
      </c>
      <c r="EW46" s="52">
        <v>70.142859999999999</v>
      </c>
      <c r="EX46" s="52">
        <v>68.690479999999994</v>
      </c>
      <c r="EY46" s="52">
        <v>67.452380000000005</v>
      </c>
      <c r="EZ46" s="52">
        <v>66.166659999999993</v>
      </c>
      <c r="FA46" s="52">
        <v>65.142859999999999</v>
      </c>
      <c r="FB46" s="52">
        <v>64.380949999999999</v>
      </c>
      <c r="FC46" s="52">
        <v>63.714289999999998</v>
      </c>
      <c r="FD46" s="52">
        <v>63.952379999999998</v>
      </c>
      <c r="FE46" s="52">
        <v>66.833340000000007</v>
      </c>
      <c r="FF46" s="52">
        <v>70.714290000000005</v>
      </c>
      <c r="FG46" s="52">
        <v>74.595240000000004</v>
      </c>
      <c r="FH46" s="52">
        <v>78.166659999999993</v>
      </c>
      <c r="FI46" s="52">
        <v>81.261899999999997</v>
      </c>
      <c r="FJ46" s="52">
        <v>84.119050000000001</v>
      </c>
      <c r="FK46" s="52">
        <v>86.642859999999999</v>
      </c>
      <c r="FL46" s="52">
        <v>88.285709999999995</v>
      </c>
      <c r="FM46" s="52">
        <v>88.738100000000003</v>
      </c>
      <c r="FN46" s="52">
        <v>87.785709999999995</v>
      </c>
      <c r="FO46" s="52">
        <v>85.523809999999997</v>
      </c>
      <c r="FP46" s="52">
        <v>81.190479999999994</v>
      </c>
      <c r="FQ46" s="52">
        <v>76.857140000000001</v>
      </c>
      <c r="FR46" s="52">
        <v>73.833340000000007</v>
      </c>
      <c r="FS46" s="52">
        <v>72.119050000000001</v>
      </c>
      <c r="FT46" s="52">
        <v>70.880949999999999</v>
      </c>
      <c r="FU46" s="52">
        <v>3</v>
      </c>
      <c r="FV46" s="52">
        <v>373.79840000000002</v>
      </c>
      <c r="FW46" s="52">
        <v>228.56</v>
      </c>
      <c r="FX46" s="52">
        <v>0</v>
      </c>
    </row>
    <row r="47" spans="1:180" x14ac:dyDescent="0.3">
      <c r="A47" t="s">
        <v>174</v>
      </c>
      <c r="B47" t="s">
        <v>247</v>
      </c>
      <c r="C47" t="s">
        <v>180</v>
      </c>
      <c r="D47" t="s">
        <v>244</v>
      </c>
      <c r="E47" t="s">
        <v>187</v>
      </c>
      <c r="F47" t="s">
        <v>232</v>
      </c>
      <c r="G47" t="s">
        <v>240</v>
      </c>
      <c r="H47" s="52">
        <v>21</v>
      </c>
      <c r="I47" s="52">
        <v>0</v>
      </c>
      <c r="J47" s="52">
        <v>0</v>
      </c>
      <c r="K47" s="52">
        <v>0</v>
      </c>
      <c r="L47" s="52">
        <v>0</v>
      </c>
      <c r="M47" s="52">
        <v>0</v>
      </c>
      <c r="N47" s="52">
        <v>0</v>
      </c>
      <c r="O47" s="52">
        <v>0</v>
      </c>
      <c r="P47" s="52">
        <v>0</v>
      </c>
      <c r="Q47" s="52">
        <v>0</v>
      </c>
      <c r="R47" s="52">
        <v>0</v>
      </c>
      <c r="S47" s="52">
        <v>0</v>
      </c>
      <c r="T47" s="52">
        <v>0</v>
      </c>
      <c r="U47" s="52">
        <v>0</v>
      </c>
      <c r="V47" s="52">
        <v>0</v>
      </c>
      <c r="W47" s="52">
        <v>0</v>
      </c>
      <c r="X47" s="52">
        <v>0</v>
      </c>
      <c r="Y47" s="52">
        <v>0</v>
      </c>
      <c r="Z47" s="52">
        <v>0</v>
      </c>
      <c r="AA47" s="52">
        <v>0</v>
      </c>
      <c r="AB47" s="52">
        <v>0</v>
      </c>
      <c r="AC47" s="52">
        <v>0</v>
      </c>
      <c r="AD47" s="52">
        <v>0</v>
      </c>
      <c r="AE47" s="52">
        <v>0</v>
      </c>
      <c r="AF47" s="52">
        <v>0</v>
      </c>
      <c r="AG47" s="52">
        <v>0</v>
      </c>
      <c r="AH47" s="52">
        <v>0</v>
      </c>
      <c r="AI47" s="52">
        <v>0</v>
      </c>
      <c r="AJ47" s="52">
        <v>0</v>
      </c>
      <c r="AK47" s="52">
        <v>0</v>
      </c>
      <c r="AL47" s="52">
        <v>0</v>
      </c>
      <c r="AM47" s="52">
        <v>0</v>
      </c>
      <c r="AN47" s="52">
        <v>0</v>
      </c>
      <c r="AO47" s="52">
        <v>0</v>
      </c>
      <c r="AP47" s="52">
        <v>0</v>
      </c>
      <c r="AQ47" s="52">
        <v>0</v>
      </c>
      <c r="AR47" s="52">
        <v>0</v>
      </c>
      <c r="AS47" s="52">
        <v>0</v>
      </c>
      <c r="AT47" s="52">
        <v>0</v>
      </c>
      <c r="AU47" s="52">
        <v>0</v>
      </c>
      <c r="AV47" s="52">
        <v>0</v>
      </c>
      <c r="AW47" s="52">
        <v>0</v>
      </c>
      <c r="AX47" s="52">
        <v>0</v>
      </c>
      <c r="AY47" s="52">
        <v>0</v>
      </c>
      <c r="AZ47" s="52">
        <v>0</v>
      </c>
      <c r="BA47" s="52">
        <v>0</v>
      </c>
      <c r="BB47" s="52">
        <v>0</v>
      </c>
      <c r="BC47" s="52">
        <v>0</v>
      </c>
      <c r="BD47" s="52">
        <v>0</v>
      </c>
      <c r="BE47" s="52">
        <v>0</v>
      </c>
      <c r="BF47" s="52">
        <v>0</v>
      </c>
      <c r="BG47" s="52">
        <v>0</v>
      </c>
      <c r="BH47" s="52">
        <v>0</v>
      </c>
      <c r="BI47" s="52">
        <v>0</v>
      </c>
      <c r="BJ47" s="52">
        <v>0</v>
      </c>
      <c r="BK47" s="52">
        <v>0</v>
      </c>
      <c r="BL47" s="52">
        <v>0</v>
      </c>
      <c r="BM47" s="52">
        <v>0</v>
      </c>
      <c r="BN47" s="52">
        <v>0</v>
      </c>
      <c r="BO47" s="52">
        <v>0</v>
      </c>
      <c r="BP47" s="52">
        <v>0</v>
      </c>
      <c r="BQ47" s="52">
        <v>0</v>
      </c>
      <c r="BR47" s="52">
        <v>0</v>
      </c>
      <c r="BS47" s="52">
        <v>0</v>
      </c>
      <c r="BT47" s="52">
        <v>0</v>
      </c>
      <c r="BU47" s="52">
        <v>0</v>
      </c>
      <c r="BV47" s="52">
        <v>0</v>
      </c>
      <c r="BW47" s="52">
        <v>0</v>
      </c>
      <c r="BX47" s="52">
        <v>0</v>
      </c>
      <c r="BY47" s="52">
        <v>0</v>
      </c>
      <c r="BZ47" s="52">
        <v>0</v>
      </c>
      <c r="CA47" s="52">
        <v>0</v>
      </c>
      <c r="CB47" s="52">
        <v>0</v>
      </c>
      <c r="CC47" s="52">
        <v>0</v>
      </c>
      <c r="CD47" s="52">
        <v>0</v>
      </c>
      <c r="CE47" s="52">
        <v>0</v>
      </c>
      <c r="CF47" s="52">
        <v>0</v>
      </c>
      <c r="CG47" s="52">
        <v>0</v>
      </c>
      <c r="CH47" s="52">
        <v>0</v>
      </c>
      <c r="CI47" s="52">
        <v>0</v>
      </c>
      <c r="CJ47" s="52">
        <v>0</v>
      </c>
      <c r="CK47" s="52">
        <v>0</v>
      </c>
      <c r="CL47" s="52">
        <v>0</v>
      </c>
      <c r="CM47" s="52">
        <v>0</v>
      </c>
      <c r="CN47" s="52">
        <v>0</v>
      </c>
      <c r="CO47" s="52">
        <v>0</v>
      </c>
      <c r="CP47" s="52">
        <v>0</v>
      </c>
      <c r="CQ47" s="52">
        <v>0</v>
      </c>
      <c r="CR47" s="52">
        <v>0</v>
      </c>
      <c r="CS47" s="52">
        <v>0</v>
      </c>
      <c r="CT47" s="52">
        <v>0</v>
      </c>
      <c r="CU47" s="52">
        <v>0</v>
      </c>
      <c r="CV47" s="52">
        <v>0</v>
      </c>
      <c r="CW47" s="52">
        <v>0</v>
      </c>
      <c r="CX47" s="52">
        <v>0</v>
      </c>
      <c r="CY47" s="52">
        <v>0</v>
      </c>
      <c r="CZ47" s="52">
        <v>0</v>
      </c>
      <c r="DA47" s="52">
        <v>0</v>
      </c>
      <c r="DB47" s="52">
        <v>0</v>
      </c>
      <c r="DC47" s="52">
        <v>0</v>
      </c>
      <c r="DD47" s="52">
        <v>0</v>
      </c>
      <c r="DE47" s="52">
        <v>0</v>
      </c>
      <c r="DF47" s="52">
        <v>0</v>
      </c>
      <c r="DG47" s="52">
        <v>0</v>
      </c>
      <c r="DH47" s="52">
        <v>0</v>
      </c>
      <c r="DI47" s="52">
        <v>0</v>
      </c>
      <c r="DJ47" s="52">
        <v>0</v>
      </c>
      <c r="DK47" s="52">
        <v>0</v>
      </c>
      <c r="DL47" s="52">
        <v>0</v>
      </c>
      <c r="DM47" s="52">
        <v>0</v>
      </c>
      <c r="DN47" s="52">
        <v>0</v>
      </c>
      <c r="DO47" s="52">
        <v>0</v>
      </c>
      <c r="DP47" s="52">
        <v>0</v>
      </c>
      <c r="DQ47" s="52">
        <v>0</v>
      </c>
      <c r="DR47" s="52">
        <v>0</v>
      </c>
      <c r="DS47" s="52">
        <v>0</v>
      </c>
      <c r="DT47" s="52">
        <v>0</v>
      </c>
      <c r="DU47" s="52">
        <v>0</v>
      </c>
      <c r="DV47" s="52">
        <v>0</v>
      </c>
      <c r="DW47" s="52">
        <v>0</v>
      </c>
      <c r="DX47" s="52">
        <v>0</v>
      </c>
      <c r="DY47" s="52">
        <v>0</v>
      </c>
      <c r="DZ47" s="52">
        <v>0</v>
      </c>
      <c r="EA47" s="52">
        <v>0</v>
      </c>
      <c r="EB47" s="52">
        <v>0</v>
      </c>
      <c r="EC47" s="52">
        <v>0</v>
      </c>
      <c r="ED47" s="52">
        <v>0</v>
      </c>
      <c r="EE47" s="52">
        <v>0</v>
      </c>
      <c r="EF47" s="52">
        <v>0</v>
      </c>
      <c r="EG47" s="52">
        <v>0</v>
      </c>
      <c r="EH47" s="52">
        <v>0</v>
      </c>
      <c r="EI47" s="52">
        <v>0</v>
      </c>
      <c r="EJ47" s="52">
        <v>0</v>
      </c>
      <c r="EK47" s="52">
        <v>0</v>
      </c>
      <c r="EL47" s="52">
        <v>0</v>
      </c>
      <c r="EM47" s="52">
        <v>0</v>
      </c>
      <c r="EN47" s="52">
        <v>0</v>
      </c>
      <c r="EO47" s="52">
        <v>0</v>
      </c>
      <c r="EP47" s="52">
        <v>0</v>
      </c>
      <c r="EQ47" s="52">
        <v>0</v>
      </c>
      <c r="ER47" s="52">
        <v>0</v>
      </c>
      <c r="ES47" s="52">
        <v>0</v>
      </c>
      <c r="ET47" s="52">
        <v>0</v>
      </c>
      <c r="EU47" s="52">
        <v>0</v>
      </c>
      <c r="EV47" s="52">
        <v>0</v>
      </c>
      <c r="EW47" s="52">
        <v>71.3125</v>
      </c>
      <c r="EX47" s="52">
        <v>70.125</v>
      </c>
      <c r="EY47" s="52">
        <v>68.75</v>
      </c>
      <c r="EZ47" s="52">
        <v>67.5</v>
      </c>
      <c r="FA47" s="52">
        <v>66.0625</v>
      </c>
      <c r="FB47" s="52">
        <v>65</v>
      </c>
      <c r="FC47" s="52">
        <v>64.625</v>
      </c>
      <c r="FD47" s="52">
        <v>66.4375</v>
      </c>
      <c r="FE47" s="52">
        <v>69.625</v>
      </c>
      <c r="FF47" s="52">
        <v>73.125</v>
      </c>
      <c r="FG47" s="52">
        <v>76.6875</v>
      </c>
      <c r="FH47" s="52">
        <v>80.5</v>
      </c>
      <c r="FI47" s="52">
        <v>83.75</v>
      </c>
      <c r="FJ47" s="52">
        <v>86.6875</v>
      </c>
      <c r="FK47" s="52">
        <v>89.5</v>
      </c>
      <c r="FL47" s="52">
        <v>91.25</v>
      </c>
      <c r="FM47" s="52">
        <v>91.4375</v>
      </c>
      <c r="FN47" s="52">
        <v>90.375</v>
      </c>
      <c r="FO47" s="52">
        <v>88.1875</v>
      </c>
      <c r="FP47" s="52">
        <v>85.0625</v>
      </c>
      <c r="FQ47" s="52">
        <v>80.3125</v>
      </c>
      <c r="FR47" s="52">
        <v>76.4375</v>
      </c>
      <c r="FS47" s="52">
        <v>73.375</v>
      </c>
      <c r="FT47" s="52">
        <v>71.0625</v>
      </c>
      <c r="FU47" s="52">
        <v>3</v>
      </c>
      <c r="FV47" s="52">
        <v>178.99850000000001</v>
      </c>
      <c r="FW47" s="52">
        <v>78.164540000000002</v>
      </c>
      <c r="FX47" s="52">
        <v>0</v>
      </c>
    </row>
    <row r="48" spans="1:180" x14ac:dyDescent="0.3">
      <c r="A48" t="s">
        <v>174</v>
      </c>
      <c r="B48" t="s">
        <v>247</v>
      </c>
      <c r="C48" t="s">
        <v>180</v>
      </c>
      <c r="D48" t="s">
        <v>224</v>
      </c>
      <c r="E48" t="s">
        <v>188</v>
      </c>
      <c r="F48" t="s">
        <v>232</v>
      </c>
      <c r="G48" t="s">
        <v>240</v>
      </c>
      <c r="H48" s="52">
        <v>21</v>
      </c>
      <c r="I48" s="52">
        <v>0</v>
      </c>
      <c r="J48" s="52">
        <v>0</v>
      </c>
      <c r="K48" s="52">
        <v>0</v>
      </c>
      <c r="L48" s="52">
        <v>0</v>
      </c>
      <c r="M48" s="52">
        <v>0</v>
      </c>
      <c r="N48" s="52">
        <v>0</v>
      </c>
      <c r="O48" s="52">
        <v>0</v>
      </c>
      <c r="P48" s="52">
        <v>0</v>
      </c>
      <c r="Q48" s="52">
        <v>0</v>
      </c>
      <c r="R48" s="52">
        <v>0</v>
      </c>
      <c r="S48" s="52">
        <v>0</v>
      </c>
      <c r="T48" s="52">
        <v>0</v>
      </c>
      <c r="U48" s="52">
        <v>0</v>
      </c>
      <c r="V48" s="52">
        <v>0</v>
      </c>
      <c r="W48" s="52">
        <v>0</v>
      </c>
      <c r="X48" s="52">
        <v>0</v>
      </c>
      <c r="Y48" s="52">
        <v>0</v>
      </c>
      <c r="Z48" s="52">
        <v>0</v>
      </c>
      <c r="AA48" s="52">
        <v>0</v>
      </c>
      <c r="AB48" s="52">
        <v>0</v>
      </c>
      <c r="AC48" s="52">
        <v>0</v>
      </c>
      <c r="AD48" s="52">
        <v>0</v>
      </c>
      <c r="AE48" s="52">
        <v>0</v>
      </c>
      <c r="AF48" s="52">
        <v>0</v>
      </c>
      <c r="AG48" s="52">
        <v>0</v>
      </c>
      <c r="AH48" s="52">
        <v>0</v>
      </c>
      <c r="AI48" s="52">
        <v>0</v>
      </c>
      <c r="AJ48" s="52">
        <v>0</v>
      </c>
      <c r="AK48" s="52">
        <v>0</v>
      </c>
      <c r="AL48" s="52">
        <v>0</v>
      </c>
      <c r="AM48" s="52">
        <v>0</v>
      </c>
      <c r="AN48" s="52">
        <v>0</v>
      </c>
      <c r="AO48" s="52">
        <v>0</v>
      </c>
      <c r="AP48" s="52">
        <v>0</v>
      </c>
      <c r="AQ48" s="52">
        <v>0</v>
      </c>
      <c r="AR48" s="52">
        <v>0</v>
      </c>
      <c r="AS48" s="52">
        <v>0</v>
      </c>
      <c r="AT48" s="52">
        <v>0</v>
      </c>
      <c r="AU48" s="52">
        <v>0</v>
      </c>
      <c r="AV48" s="52">
        <v>0</v>
      </c>
      <c r="AW48" s="52">
        <v>0</v>
      </c>
      <c r="AX48" s="52">
        <v>0</v>
      </c>
      <c r="AY48" s="52">
        <v>0</v>
      </c>
      <c r="AZ48" s="52">
        <v>0</v>
      </c>
      <c r="BA48" s="52">
        <v>0</v>
      </c>
      <c r="BB48" s="52">
        <v>0</v>
      </c>
      <c r="BC48" s="52">
        <v>0</v>
      </c>
      <c r="BD48" s="52">
        <v>0</v>
      </c>
      <c r="BE48" s="52">
        <v>0</v>
      </c>
      <c r="BF48" s="52">
        <v>0</v>
      </c>
      <c r="BG48" s="52">
        <v>0</v>
      </c>
      <c r="BH48" s="52">
        <v>0</v>
      </c>
      <c r="BI48" s="52">
        <v>0</v>
      </c>
      <c r="BJ48" s="52">
        <v>0</v>
      </c>
      <c r="BK48" s="52">
        <v>0</v>
      </c>
      <c r="BL48" s="52">
        <v>0</v>
      </c>
      <c r="BM48" s="52">
        <v>0</v>
      </c>
      <c r="BN48" s="52">
        <v>0</v>
      </c>
      <c r="BO48" s="52">
        <v>0</v>
      </c>
      <c r="BP48" s="52">
        <v>0</v>
      </c>
      <c r="BQ48" s="52">
        <v>0</v>
      </c>
      <c r="BR48" s="52">
        <v>0</v>
      </c>
      <c r="BS48" s="52">
        <v>0</v>
      </c>
      <c r="BT48" s="52">
        <v>0</v>
      </c>
      <c r="BU48" s="52">
        <v>0</v>
      </c>
      <c r="BV48" s="52">
        <v>0</v>
      </c>
      <c r="BW48" s="52">
        <v>0</v>
      </c>
      <c r="BX48" s="52">
        <v>0</v>
      </c>
      <c r="BY48" s="52">
        <v>0</v>
      </c>
      <c r="BZ48" s="52">
        <v>0</v>
      </c>
      <c r="CA48" s="52">
        <v>0</v>
      </c>
      <c r="CB48" s="52">
        <v>0</v>
      </c>
      <c r="CC48" s="52">
        <v>0</v>
      </c>
      <c r="CD48" s="52">
        <v>0</v>
      </c>
      <c r="CE48" s="52">
        <v>0</v>
      </c>
      <c r="CF48" s="52">
        <v>0</v>
      </c>
      <c r="CG48" s="52">
        <v>0</v>
      </c>
      <c r="CH48" s="52">
        <v>0</v>
      </c>
      <c r="CI48" s="52">
        <v>0</v>
      </c>
      <c r="CJ48" s="52">
        <v>0</v>
      </c>
      <c r="CK48" s="52">
        <v>0</v>
      </c>
      <c r="CL48" s="52">
        <v>0</v>
      </c>
      <c r="CM48" s="52">
        <v>0</v>
      </c>
      <c r="CN48" s="52">
        <v>0</v>
      </c>
      <c r="CO48" s="52">
        <v>0</v>
      </c>
      <c r="CP48" s="52">
        <v>0</v>
      </c>
      <c r="CQ48" s="52">
        <v>0</v>
      </c>
      <c r="CR48" s="52">
        <v>0</v>
      </c>
      <c r="CS48" s="52">
        <v>0</v>
      </c>
      <c r="CT48" s="52">
        <v>0</v>
      </c>
      <c r="CU48" s="52">
        <v>0</v>
      </c>
      <c r="CV48" s="52">
        <v>0</v>
      </c>
      <c r="CW48" s="52">
        <v>0</v>
      </c>
      <c r="CX48" s="52">
        <v>0</v>
      </c>
      <c r="CY48" s="52">
        <v>0</v>
      </c>
      <c r="CZ48" s="52">
        <v>0</v>
      </c>
      <c r="DA48" s="52">
        <v>0</v>
      </c>
      <c r="DB48" s="52">
        <v>0</v>
      </c>
      <c r="DC48" s="52">
        <v>0</v>
      </c>
      <c r="DD48" s="52">
        <v>0</v>
      </c>
      <c r="DE48" s="52">
        <v>0</v>
      </c>
      <c r="DF48" s="52">
        <v>0</v>
      </c>
      <c r="DG48" s="52">
        <v>0</v>
      </c>
      <c r="DH48" s="52">
        <v>0</v>
      </c>
      <c r="DI48" s="52">
        <v>0</v>
      </c>
      <c r="DJ48" s="52">
        <v>0</v>
      </c>
      <c r="DK48" s="52">
        <v>0</v>
      </c>
      <c r="DL48" s="52">
        <v>0</v>
      </c>
      <c r="DM48" s="52">
        <v>0</v>
      </c>
      <c r="DN48" s="52">
        <v>0</v>
      </c>
      <c r="DO48" s="52">
        <v>0</v>
      </c>
      <c r="DP48" s="52">
        <v>0</v>
      </c>
      <c r="DQ48" s="52">
        <v>0</v>
      </c>
      <c r="DR48" s="52">
        <v>0</v>
      </c>
      <c r="DS48" s="52">
        <v>0</v>
      </c>
      <c r="DT48" s="52">
        <v>0</v>
      </c>
      <c r="DU48" s="52">
        <v>0</v>
      </c>
      <c r="DV48" s="52">
        <v>0</v>
      </c>
      <c r="DW48" s="52">
        <v>0</v>
      </c>
      <c r="DX48" s="52">
        <v>0</v>
      </c>
      <c r="DY48" s="52">
        <v>0</v>
      </c>
      <c r="DZ48" s="52">
        <v>0</v>
      </c>
      <c r="EA48" s="52">
        <v>0</v>
      </c>
      <c r="EB48" s="52">
        <v>0</v>
      </c>
      <c r="EC48" s="52">
        <v>0</v>
      </c>
      <c r="ED48" s="52">
        <v>0</v>
      </c>
      <c r="EE48" s="52">
        <v>0</v>
      </c>
      <c r="EF48" s="52">
        <v>0</v>
      </c>
      <c r="EG48" s="52">
        <v>0</v>
      </c>
      <c r="EH48" s="52">
        <v>0</v>
      </c>
      <c r="EI48" s="52">
        <v>0</v>
      </c>
      <c r="EJ48" s="52">
        <v>0</v>
      </c>
      <c r="EK48" s="52">
        <v>0</v>
      </c>
      <c r="EL48" s="52">
        <v>0</v>
      </c>
      <c r="EM48" s="52">
        <v>0</v>
      </c>
      <c r="EN48" s="52">
        <v>0</v>
      </c>
      <c r="EO48" s="52">
        <v>0</v>
      </c>
      <c r="EP48" s="52">
        <v>0</v>
      </c>
      <c r="EQ48" s="52">
        <v>0</v>
      </c>
      <c r="ER48" s="52">
        <v>0</v>
      </c>
      <c r="ES48" s="52">
        <v>0</v>
      </c>
      <c r="ET48" s="52">
        <v>0</v>
      </c>
      <c r="EU48" s="52">
        <v>0</v>
      </c>
      <c r="EV48" s="52">
        <v>0</v>
      </c>
      <c r="EW48" s="52">
        <v>71.904759999999996</v>
      </c>
      <c r="EX48" s="52">
        <v>70.238100000000003</v>
      </c>
      <c r="EY48" s="52">
        <v>68.833340000000007</v>
      </c>
      <c r="EZ48" s="52">
        <v>67.619050000000001</v>
      </c>
      <c r="FA48" s="52">
        <v>66.476190000000003</v>
      </c>
      <c r="FB48" s="52">
        <v>65.428569999999993</v>
      </c>
      <c r="FC48" s="52">
        <v>65.119050000000001</v>
      </c>
      <c r="FD48" s="52">
        <v>66.666659999999993</v>
      </c>
      <c r="FE48" s="52">
        <v>69.523809999999997</v>
      </c>
      <c r="FF48" s="52">
        <v>72.952380000000005</v>
      </c>
      <c r="FG48" s="52">
        <v>76.738100000000003</v>
      </c>
      <c r="FH48" s="52">
        <v>80.523809999999997</v>
      </c>
      <c r="FI48" s="52">
        <v>84.119050000000001</v>
      </c>
      <c r="FJ48" s="52">
        <v>87.619050000000001</v>
      </c>
      <c r="FK48" s="52">
        <v>90.166659999999993</v>
      </c>
      <c r="FL48" s="52">
        <v>92.214290000000005</v>
      </c>
      <c r="FM48" s="52">
        <v>93.142859999999999</v>
      </c>
      <c r="FN48" s="52">
        <v>92.952380000000005</v>
      </c>
      <c r="FO48" s="52">
        <v>91.285709999999995</v>
      </c>
      <c r="FP48" s="52">
        <v>87.785709999999995</v>
      </c>
      <c r="FQ48" s="52">
        <v>83</v>
      </c>
      <c r="FR48" s="52">
        <v>79.214290000000005</v>
      </c>
      <c r="FS48" s="52">
        <v>76.309520000000006</v>
      </c>
      <c r="FT48" s="52">
        <v>74.285709999999995</v>
      </c>
      <c r="FU48" s="52">
        <v>3</v>
      </c>
      <c r="FV48" s="52">
        <v>221.71170000000001</v>
      </c>
      <c r="FW48" s="52">
        <v>100.8977</v>
      </c>
      <c r="FX48" s="52">
        <v>0</v>
      </c>
    </row>
    <row r="49" spans="1:180" x14ac:dyDescent="0.3">
      <c r="A49" t="s">
        <v>174</v>
      </c>
      <c r="B49" t="s">
        <v>247</v>
      </c>
      <c r="C49" t="s">
        <v>180</v>
      </c>
      <c r="D49" t="s">
        <v>244</v>
      </c>
      <c r="E49" t="s">
        <v>188</v>
      </c>
      <c r="F49" t="s">
        <v>232</v>
      </c>
      <c r="G49" t="s">
        <v>240</v>
      </c>
      <c r="H49" s="52">
        <v>21</v>
      </c>
      <c r="I49" s="52">
        <v>0</v>
      </c>
      <c r="J49" s="52">
        <v>0</v>
      </c>
      <c r="K49" s="52">
        <v>0</v>
      </c>
      <c r="L49" s="52">
        <v>0</v>
      </c>
      <c r="M49" s="52">
        <v>0</v>
      </c>
      <c r="N49" s="52">
        <v>0</v>
      </c>
      <c r="O49" s="52">
        <v>0</v>
      </c>
      <c r="P49" s="52">
        <v>0</v>
      </c>
      <c r="Q49" s="52">
        <v>0</v>
      </c>
      <c r="R49" s="52">
        <v>0</v>
      </c>
      <c r="S49" s="52">
        <v>0</v>
      </c>
      <c r="T49" s="52">
        <v>0</v>
      </c>
      <c r="U49" s="52">
        <v>0</v>
      </c>
      <c r="V49" s="52">
        <v>0</v>
      </c>
      <c r="W49" s="52">
        <v>0</v>
      </c>
      <c r="X49" s="52">
        <v>0</v>
      </c>
      <c r="Y49" s="52">
        <v>0</v>
      </c>
      <c r="Z49" s="52">
        <v>0</v>
      </c>
      <c r="AA49" s="52">
        <v>0</v>
      </c>
      <c r="AB49" s="52">
        <v>0</v>
      </c>
      <c r="AC49" s="52">
        <v>0</v>
      </c>
      <c r="AD49" s="52">
        <v>0</v>
      </c>
      <c r="AE49" s="52">
        <v>0</v>
      </c>
      <c r="AF49" s="52">
        <v>0</v>
      </c>
      <c r="AG49" s="52">
        <v>0</v>
      </c>
      <c r="AH49" s="52">
        <v>0</v>
      </c>
      <c r="AI49" s="52">
        <v>0</v>
      </c>
      <c r="AJ49" s="52">
        <v>0</v>
      </c>
      <c r="AK49" s="52">
        <v>0</v>
      </c>
      <c r="AL49" s="52">
        <v>0</v>
      </c>
      <c r="AM49" s="52">
        <v>0</v>
      </c>
      <c r="AN49" s="52">
        <v>0</v>
      </c>
      <c r="AO49" s="52">
        <v>0</v>
      </c>
      <c r="AP49" s="52">
        <v>0</v>
      </c>
      <c r="AQ49" s="52">
        <v>0</v>
      </c>
      <c r="AR49" s="52">
        <v>0</v>
      </c>
      <c r="AS49" s="52">
        <v>0</v>
      </c>
      <c r="AT49" s="52">
        <v>0</v>
      </c>
      <c r="AU49" s="52">
        <v>0</v>
      </c>
      <c r="AV49" s="52">
        <v>0</v>
      </c>
      <c r="AW49" s="52">
        <v>0</v>
      </c>
      <c r="AX49" s="52">
        <v>0</v>
      </c>
      <c r="AY49" s="52">
        <v>0</v>
      </c>
      <c r="AZ49" s="52">
        <v>0</v>
      </c>
      <c r="BA49" s="52">
        <v>0</v>
      </c>
      <c r="BB49" s="52">
        <v>0</v>
      </c>
      <c r="BC49" s="52">
        <v>0</v>
      </c>
      <c r="BD49" s="52">
        <v>0</v>
      </c>
      <c r="BE49" s="52">
        <v>0</v>
      </c>
      <c r="BF49" s="52">
        <v>0</v>
      </c>
      <c r="BG49" s="52">
        <v>0</v>
      </c>
      <c r="BH49" s="52">
        <v>0</v>
      </c>
      <c r="BI49" s="52">
        <v>0</v>
      </c>
      <c r="BJ49" s="52">
        <v>0</v>
      </c>
      <c r="BK49" s="52">
        <v>0</v>
      </c>
      <c r="BL49" s="52">
        <v>0</v>
      </c>
      <c r="BM49" s="52">
        <v>0</v>
      </c>
      <c r="BN49" s="52">
        <v>0</v>
      </c>
      <c r="BO49" s="52">
        <v>0</v>
      </c>
      <c r="BP49" s="52">
        <v>0</v>
      </c>
      <c r="BQ49" s="52">
        <v>0</v>
      </c>
      <c r="BR49" s="52">
        <v>0</v>
      </c>
      <c r="BS49" s="52">
        <v>0</v>
      </c>
      <c r="BT49" s="52">
        <v>0</v>
      </c>
      <c r="BU49" s="52">
        <v>0</v>
      </c>
      <c r="BV49" s="52">
        <v>0</v>
      </c>
      <c r="BW49" s="52">
        <v>0</v>
      </c>
      <c r="BX49" s="52">
        <v>0</v>
      </c>
      <c r="BY49" s="52">
        <v>0</v>
      </c>
      <c r="BZ49" s="52">
        <v>0</v>
      </c>
      <c r="CA49" s="52">
        <v>0</v>
      </c>
      <c r="CB49" s="52">
        <v>0</v>
      </c>
      <c r="CC49" s="52">
        <v>0</v>
      </c>
      <c r="CD49" s="52">
        <v>0</v>
      </c>
      <c r="CE49" s="52">
        <v>0</v>
      </c>
      <c r="CF49" s="52">
        <v>0</v>
      </c>
      <c r="CG49" s="52">
        <v>0</v>
      </c>
      <c r="CH49" s="52">
        <v>0</v>
      </c>
      <c r="CI49" s="52">
        <v>0</v>
      </c>
      <c r="CJ49" s="52">
        <v>0</v>
      </c>
      <c r="CK49" s="52">
        <v>0</v>
      </c>
      <c r="CL49" s="52">
        <v>0</v>
      </c>
      <c r="CM49" s="52">
        <v>0</v>
      </c>
      <c r="CN49" s="52">
        <v>0</v>
      </c>
      <c r="CO49" s="52">
        <v>0</v>
      </c>
      <c r="CP49" s="52">
        <v>0</v>
      </c>
      <c r="CQ49" s="52">
        <v>0</v>
      </c>
      <c r="CR49" s="52">
        <v>0</v>
      </c>
      <c r="CS49" s="52">
        <v>0</v>
      </c>
      <c r="CT49" s="52">
        <v>0</v>
      </c>
      <c r="CU49" s="52">
        <v>0</v>
      </c>
      <c r="CV49" s="52">
        <v>0</v>
      </c>
      <c r="CW49" s="52">
        <v>0</v>
      </c>
      <c r="CX49" s="52">
        <v>0</v>
      </c>
      <c r="CY49" s="52">
        <v>0</v>
      </c>
      <c r="CZ49" s="52">
        <v>0</v>
      </c>
      <c r="DA49" s="52">
        <v>0</v>
      </c>
      <c r="DB49" s="52">
        <v>0</v>
      </c>
      <c r="DC49" s="52">
        <v>0</v>
      </c>
      <c r="DD49" s="52">
        <v>0</v>
      </c>
      <c r="DE49" s="52">
        <v>0</v>
      </c>
      <c r="DF49" s="52">
        <v>0</v>
      </c>
      <c r="DG49" s="52">
        <v>0</v>
      </c>
      <c r="DH49" s="52">
        <v>0</v>
      </c>
      <c r="DI49" s="52">
        <v>0</v>
      </c>
      <c r="DJ49" s="52">
        <v>0</v>
      </c>
      <c r="DK49" s="52">
        <v>0</v>
      </c>
      <c r="DL49" s="52">
        <v>0</v>
      </c>
      <c r="DM49" s="52">
        <v>0</v>
      </c>
      <c r="DN49" s="52">
        <v>0</v>
      </c>
      <c r="DO49" s="52">
        <v>0</v>
      </c>
      <c r="DP49" s="52">
        <v>0</v>
      </c>
      <c r="DQ49" s="52">
        <v>0</v>
      </c>
      <c r="DR49" s="52">
        <v>0</v>
      </c>
      <c r="DS49" s="52">
        <v>0</v>
      </c>
      <c r="DT49" s="52">
        <v>0</v>
      </c>
      <c r="DU49" s="52">
        <v>0</v>
      </c>
      <c r="DV49" s="52">
        <v>0</v>
      </c>
      <c r="DW49" s="52">
        <v>0</v>
      </c>
      <c r="DX49" s="52">
        <v>0</v>
      </c>
      <c r="DY49" s="52">
        <v>0</v>
      </c>
      <c r="DZ49" s="52">
        <v>0</v>
      </c>
      <c r="EA49" s="52">
        <v>0</v>
      </c>
      <c r="EB49" s="52">
        <v>0</v>
      </c>
      <c r="EC49" s="52">
        <v>0</v>
      </c>
      <c r="ED49" s="52">
        <v>0</v>
      </c>
      <c r="EE49" s="52">
        <v>0</v>
      </c>
      <c r="EF49" s="52">
        <v>0</v>
      </c>
      <c r="EG49" s="52">
        <v>0</v>
      </c>
      <c r="EH49" s="52">
        <v>0</v>
      </c>
      <c r="EI49" s="52">
        <v>0</v>
      </c>
      <c r="EJ49" s="52">
        <v>0</v>
      </c>
      <c r="EK49" s="52">
        <v>0</v>
      </c>
      <c r="EL49" s="52">
        <v>0</v>
      </c>
      <c r="EM49" s="52">
        <v>0</v>
      </c>
      <c r="EN49" s="52">
        <v>0</v>
      </c>
      <c r="EO49" s="52">
        <v>0</v>
      </c>
      <c r="EP49" s="52">
        <v>0</v>
      </c>
      <c r="EQ49" s="52">
        <v>0</v>
      </c>
      <c r="ER49" s="52">
        <v>0</v>
      </c>
      <c r="ES49" s="52">
        <v>0</v>
      </c>
      <c r="ET49" s="52">
        <v>0</v>
      </c>
      <c r="EU49" s="52">
        <v>0</v>
      </c>
      <c r="EV49" s="52">
        <v>0</v>
      </c>
      <c r="EW49" s="52">
        <v>75.8</v>
      </c>
      <c r="EX49" s="52">
        <v>73.599999999999994</v>
      </c>
      <c r="EY49" s="52">
        <v>71.25</v>
      </c>
      <c r="EZ49" s="52">
        <v>69.2</v>
      </c>
      <c r="FA49" s="52">
        <v>67.95</v>
      </c>
      <c r="FB49" s="52">
        <v>66.650000000000006</v>
      </c>
      <c r="FC49" s="52">
        <v>65.900000000000006</v>
      </c>
      <c r="FD49" s="52">
        <v>67.3</v>
      </c>
      <c r="FE49" s="52">
        <v>70.650000000000006</v>
      </c>
      <c r="FF49" s="52">
        <v>74.3</v>
      </c>
      <c r="FG49" s="52">
        <v>78.349999999999994</v>
      </c>
      <c r="FH49" s="52">
        <v>82.2</v>
      </c>
      <c r="FI49" s="52">
        <v>86.1</v>
      </c>
      <c r="FJ49" s="52">
        <v>89.4</v>
      </c>
      <c r="FK49" s="52">
        <v>92.25</v>
      </c>
      <c r="FL49" s="52">
        <v>93.8</v>
      </c>
      <c r="FM49" s="52">
        <v>94.2</v>
      </c>
      <c r="FN49" s="52">
        <v>93.75</v>
      </c>
      <c r="FO49" s="52">
        <v>91.75</v>
      </c>
      <c r="FP49" s="52">
        <v>88.4</v>
      </c>
      <c r="FQ49" s="52">
        <v>83.95</v>
      </c>
      <c r="FR49" s="52">
        <v>80.150000000000006</v>
      </c>
      <c r="FS49" s="52">
        <v>77.599999999999994</v>
      </c>
      <c r="FT49" s="52">
        <v>75.75</v>
      </c>
      <c r="FU49" s="52">
        <v>3</v>
      </c>
      <c r="FV49" s="52">
        <v>221.71170000000001</v>
      </c>
      <c r="FW49" s="52">
        <v>100.8977</v>
      </c>
      <c r="FX49" s="52">
        <v>0</v>
      </c>
    </row>
    <row r="50" spans="1:180" x14ac:dyDescent="0.3">
      <c r="A50" t="s">
        <v>174</v>
      </c>
      <c r="B50" t="s">
        <v>248</v>
      </c>
      <c r="C50" t="s">
        <v>180</v>
      </c>
      <c r="D50" t="s">
        <v>224</v>
      </c>
      <c r="E50" t="s">
        <v>189</v>
      </c>
      <c r="F50" t="s">
        <v>238</v>
      </c>
      <c r="G50" t="s">
        <v>239</v>
      </c>
      <c r="H50" s="52">
        <v>804</v>
      </c>
      <c r="I50" s="52">
        <v>1.7792275</v>
      </c>
      <c r="J50" s="52">
        <v>1.7029704999999999</v>
      </c>
      <c r="K50" s="52">
        <v>1.7172025</v>
      </c>
      <c r="L50" s="52">
        <v>1.6711948000000001</v>
      </c>
      <c r="M50" s="52">
        <v>1.64652</v>
      </c>
      <c r="N50" s="52">
        <v>1.8282707</v>
      </c>
      <c r="O50" s="52">
        <v>2.1637852</v>
      </c>
      <c r="P50" s="52">
        <v>2.3578635000000001</v>
      </c>
      <c r="Q50" s="52">
        <v>2.4009765000000001</v>
      </c>
      <c r="R50" s="52">
        <v>2.0017703</v>
      </c>
      <c r="S50" s="52">
        <v>1.7102046</v>
      </c>
      <c r="T50" s="52">
        <v>1.5930666</v>
      </c>
      <c r="U50" s="52">
        <v>1.5420682999999999</v>
      </c>
      <c r="V50" s="52">
        <v>1.6808551</v>
      </c>
      <c r="W50" s="52">
        <v>1.8150945999999999</v>
      </c>
      <c r="X50" s="52">
        <v>2.0856409999999999</v>
      </c>
      <c r="Y50" s="52">
        <v>2.3368091999999998</v>
      </c>
      <c r="Z50" s="52">
        <v>2.1548284999999998</v>
      </c>
      <c r="AA50" s="52">
        <v>2.163443</v>
      </c>
      <c r="AB50" s="52">
        <v>2.3112235999999999</v>
      </c>
      <c r="AC50" s="52">
        <v>2.2887135999999999</v>
      </c>
      <c r="AD50" s="52">
        <v>2.0877024</v>
      </c>
      <c r="AE50" s="52">
        <v>2.0112266999999999</v>
      </c>
      <c r="AF50" s="52">
        <v>1.8569735000000001</v>
      </c>
      <c r="AG50" s="52">
        <v>-0.17652008999999999</v>
      </c>
      <c r="AH50" s="52">
        <v>-0.2003028</v>
      </c>
      <c r="AI50" s="52">
        <v>-0.20037659999999999</v>
      </c>
      <c r="AJ50" s="52">
        <v>-0.20961050000000001</v>
      </c>
      <c r="AK50" s="52">
        <v>-0.244478</v>
      </c>
      <c r="AL50" s="52">
        <v>-0.18008170000000001</v>
      </c>
      <c r="AM50" s="52">
        <v>-0.11487360000000001</v>
      </c>
      <c r="AN50" s="52">
        <v>-0.25525219999999998</v>
      </c>
      <c r="AO50" s="52">
        <v>-0.21148130000000001</v>
      </c>
      <c r="AP50" s="52">
        <v>-0.25918219999999997</v>
      </c>
      <c r="AQ50" s="52">
        <v>-0.3025061</v>
      </c>
      <c r="AR50" s="52">
        <v>-0.2613451</v>
      </c>
      <c r="AS50" s="52">
        <v>-0.28463319999999998</v>
      </c>
      <c r="AT50" s="52">
        <v>-0.3243432</v>
      </c>
      <c r="AU50" s="52">
        <v>-0.37460260000000001</v>
      </c>
      <c r="AV50" s="52">
        <v>-0.43834820000000002</v>
      </c>
      <c r="AW50" s="52">
        <v>-0.37309930000000002</v>
      </c>
      <c r="AX50" s="52">
        <v>-0.30624479999999998</v>
      </c>
      <c r="AY50" s="52">
        <v>-0.23368800000000001</v>
      </c>
      <c r="AZ50" s="52">
        <v>-0.37992710000000002</v>
      </c>
      <c r="BA50" s="52">
        <v>-0.36765239999999999</v>
      </c>
      <c r="BB50" s="52">
        <v>-0.34791680000000003</v>
      </c>
      <c r="BC50" s="52">
        <v>-0.2026878</v>
      </c>
      <c r="BD50" s="52">
        <v>-0.21011640000000001</v>
      </c>
      <c r="BE50" s="52">
        <v>-7.2376899999999994E-2</v>
      </c>
      <c r="BF50" s="52">
        <v>-9.8755499999999996E-2</v>
      </c>
      <c r="BG50" s="52">
        <v>-8.0102599999999996E-2</v>
      </c>
      <c r="BH50" s="52">
        <v>-0.1020108</v>
      </c>
      <c r="BI50" s="52">
        <v>-0.13852490000000001</v>
      </c>
      <c r="BJ50" s="52">
        <v>-5.18138E-2</v>
      </c>
      <c r="BK50" s="52">
        <v>4.2225699999999998E-2</v>
      </c>
      <c r="BL50" s="52">
        <v>-1.54071E-2</v>
      </c>
      <c r="BM50" s="52">
        <v>3.2724799999999998E-2</v>
      </c>
      <c r="BN50" s="52">
        <v>-3.09947E-2</v>
      </c>
      <c r="BO50" s="52">
        <v>-6.2718599999999999E-2</v>
      </c>
      <c r="BP50" s="52">
        <v>-1.8595500000000001E-2</v>
      </c>
      <c r="BQ50" s="52">
        <v>-4.9087100000000002E-2</v>
      </c>
      <c r="BR50" s="52">
        <v>-5.75776E-2</v>
      </c>
      <c r="BS50" s="52">
        <v>-0.14225109999999999</v>
      </c>
      <c r="BT50" s="52">
        <v>-0.18370610000000001</v>
      </c>
      <c r="BU50" s="52">
        <v>-0.14305970000000001</v>
      </c>
      <c r="BV50" s="52">
        <v>-0.10381269999999999</v>
      </c>
      <c r="BW50" s="52">
        <v>-4.8096699999999999E-2</v>
      </c>
      <c r="BX50" s="52">
        <v>-0.20280780000000001</v>
      </c>
      <c r="BY50" s="52">
        <v>-0.2062456</v>
      </c>
      <c r="BZ50" s="52">
        <v>-0.18516479999999999</v>
      </c>
      <c r="CA50" s="52">
        <v>-7.5560500000000003E-2</v>
      </c>
      <c r="CB50" s="52">
        <v>-9.0935299999999997E-2</v>
      </c>
      <c r="CC50" s="52">
        <v>-2.476E-4</v>
      </c>
      <c r="CD50" s="52">
        <v>-2.8424100000000001E-2</v>
      </c>
      <c r="CE50" s="52">
        <v>3.1987999999999999E-3</v>
      </c>
      <c r="CF50" s="52">
        <v>-2.7487600000000001E-2</v>
      </c>
      <c r="CG50" s="52">
        <v>-6.5142000000000005E-2</v>
      </c>
      <c r="CH50" s="52">
        <v>3.70242E-2</v>
      </c>
      <c r="CI50" s="52">
        <v>0.15103220000000001</v>
      </c>
      <c r="CJ50" s="52">
        <v>0.1507088</v>
      </c>
      <c r="CK50" s="52">
        <v>0.20186109999999999</v>
      </c>
      <c r="CL50" s="52">
        <v>0.1270472</v>
      </c>
      <c r="CM50" s="52">
        <v>0.1033575</v>
      </c>
      <c r="CN50" s="52">
        <v>0.1495322</v>
      </c>
      <c r="CO50" s="52">
        <v>0.1140514</v>
      </c>
      <c r="CP50" s="52">
        <v>0.1271835</v>
      </c>
      <c r="CQ50" s="52">
        <v>1.8674799999999998E-2</v>
      </c>
      <c r="CR50" s="52">
        <v>-7.3417999999999999E-3</v>
      </c>
      <c r="CS50" s="52">
        <v>1.6265100000000001E-2</v>
      </c>
      <c r="CT50" s="52">
        <v>3.6391199999999999E-2</v>
      </c>
      <c r="CU50" s="52">
        <v>8.0443299999999995E-2</v>
      </c>
      <c r="CV50" s="52">
        <v>-8.0135499999999998E-2</v>
      </c>
      <c r="CW50" s="52">
        <v>-9.4455700000000004E-2</v>
      </c>
      <c r="CX50" s="52">
        <v>-7.2443300000000002E-2</v>
      </c>
      <c r="CY50" s="52">
        <v>1.24875E-2</v>
      </c>
      <c r="CZ50" s="52">
        <v>-8.3908000000000003E-3</v>
      </c>
      <c r="DA50" s="52">
        <v>7.1881600000000004E-2</v>
      </c>
      <c r="DB50" s="52">
        <v>4.1907300000000001E-2</v>
      </c>
      <c r="DC50" s="52">
        <v>8.6500199999999999E-2</v>
      </c>
      <c r="DD50" s="52">
        <v>4.70357E-2</v>
      </c>
      <c r="DE50" s="52">
        <v>8.2407999999999995E-3</v>
      </c>
      <c r="DF50" s="52">
        <v>0.1258621</v>
      </c>
      <c r="DG50" s="52">
        <v>0.25983869999999998</v>
      </c>
      <c r="DH50" s="52">
        <v>0.31682470000000001</v>
      </c>
      <c r="DI50" s="52">
        <v>0.37099739999999998</v>
      </c>
      <c r="DJ50" s="52">
        <v>0.28508919999999999</v>
      </c>
      <c r="DK50" s="52">
        <v>0.2694336</v>
      </c>
      <c r="DL50" s="52">
        <v>0.31765979999999999</v>
      </c>
      <c r="DM50" s="52">
        <v>0.27718989999999999</v>
      </c>
      <c r="DN50" s="52">
        <v>0.31194450000000001</v>
      </c>
      <c r="DO50" s="52">
        <v>0.1796008</v>
      </c>
      <c r="DP50" s="52">
        <v>0.16902249999999999</v>
      </c>
      <c r="DQ50" s="52">
        <v>0.17558979999999999</v>
      </c>
      <c r="DR50" s="52">
        <v>0.1765951</v>
      </c>
      <c r="DS50" s="52">
        <v>0.20898330000000001</v>
      </c>
      <c r="DT50" s="52">
        <v>4.25368E-2</v>
      </c>
      <c r="DU50" s="52">
        <v>1.7334100000000002E-2</v>
      </c>
      <c r="DV50" s="52">
        <v>4.0278300000000003E-2</v>
      </c>
      <c r="DW50" s="52">
        <v>0.1005356</v>
      </c>
      <c r="DX50" s="52">
        <v>7.4153700000000003E-2</v>
      </c>
      <c r="DY50" s="52">
        <v>0.17602490000000001</v>
      </c>
      <c r="DZ50" s="52">
        <v>0.14345469999999999</v>
      </c>
      <c r="EA50" s="52">
        <v>0.20677419999999999</v>
      </c>
      <c r="EB50" s="52">
        <v>0.15463540000000001</v>
      </c>
      <c r="EC50" s="52">
        <v>0.114194</v>
      </c>
      <c r="ED50" s="52">
        <v>0.25413000000000002</v>
      </c>
      <c r="EE50" s="52">
        <v>0.41693799999999998</v>
      </c>
      <c r="EF50" s="52">
        <v>0.55666970000000005</v>
      </c>
      <c r="EG50" s="52">
        <v>0.61520350000000001</v>
      </c>
      <c r="EH50" s="52">
        <v>0.51327670000000003</v>
      </c>
      <c r="EI50" s="52">
        <v>0.50922109999999998</v>
      </c>
      <c r="EJ50" s="52">
        <v>0.5604095</v>
      </c>
      <c r="EK50" s="52">
        <v>0.51273599999999997</v>
      </c>
      <c r="EL50" s="52">
        <v>0.57871010000000001</v>
      </c>
      <c r="EM50" s="52">
        <v>0.41195229999999999</v>
      </c>
      <c r="EN50" s="52">
        <v>0.4236646</v>
      </c>
      <c r="EO50" s="52">
        <v>0.40562939999999997</v>
      </c>
      <c r="EP50" s="52">
        <v>0.37902730000000001</v>
      </c>
      <c r="EQ50" s="52">
        <v>0.3945746</v>
      </c>
      <c r="ER50" s="52">
        <v>0.21965609999999999</v>
      </c>
      <c r="ES50" s="52">
        <v>0.17874100000000001</v>
      </c>
      <c r="ET50" s="52">
        <v>0.2030303</v>
      </c>
      <c r="EU50" s="52">
        <v>0.2276629</v>
      </c>
      <c r="EV50" s="52">
        <v>0.1933348</v>
      </c>
      <c r="EW50" s="52">
        <v>66.520520000000005</v>
      </c>
      <c r="EX50" s="52">
        <v>65.707409999999996</v>
      </c>
      <c r="EY50" s="52">
        <v>64.875479999999996</v>
      </c>
      <c r="EZ50" s="52">
        <v>64.134060000000005</v>
      </c>
      <c r="FA50" s="52">
        <v>63.43056</v>
      </c>
      <c r="FB50" s="52">
        <v>63.367759999999997</v>
      </c>
      <c r="FC50" s="52">
        <v>63.251510000000003</v>
      </c>
      <c r="FD50" s="52">
        <v>64.522540000000006</v>
      </c>
      <c r="FE50" s="52">
        <v>67.951769999999996</v>
      </c>
      <c r="FF50" s="52">
        <v>72.020290000000003</v>
      </c>
      <c r="FG50" s="52">
        <v>76.026139999999998</v>
      </c>
      <c r="FH50" s="52">
        <v>79.858540000000005</v>
      </c>
      <c r="FI50" s="52">
        <v>82.964590000000001</v>
      </c>
      <c r="FJ50" s="52">
        <v>85.297929999999994</v>
      </c>
      <c r="FK50" s="52">
        <v>86.890860000000004</v>
      </c>
      <c r="FL50" s="52">
        <v>87.551640000000006</v>
      </c>
      <c r="FM50" s="52">
        <v>86.466449999999995</v>
      </c>
      <c r="FN50" s="52">
        <v>84.414529999999999</v>
      </c>
      <c r="FO50" s="52">
        <v>81.581050000000005</v>
      </c>
      <c r="FP50" s="52">
        <v>77.543710000000004</v>
      </c>
      <c r="FQ50" s="52">
        <v>73.716880000000003</v>
      </c>
      <c r="FR50" s="52">
        <v>71.412899999999993</v>
      </c>
      <c r="FS50" s="52">
        <v>69.406670000000005</v>
      </c>
      <c r="FT50" s="52">
        <v>67.953590000000005</v>
      </c>
      <c r="FU50" s="52">
        <v>240</v>
      </c>
      <c r="FV50" s="52">
        <v>516.20060000000001</v>
      </c>
      <c r="FW50" s="52">
        <v>11.19655</v>
      </c>
      <c r="FX50" s="52">
        <v>1</v>
      </c>
    </row>
    <row r="51" spans="1:180" x14ac:dyDescent="0.3">
      <c r="A51" t="s">
        <v>174</v>
      </c>
      <c r="B51" t="s">
        <v>248</v>
      </c>
      <c r="C51" t="s">
        <v>180</v>
      </c>
      <c r="D51" t="s">
        <v>244</v>
      </c>
      <c r="E51" t="s">
        <v>188</v>
      </c>
      <c r="F51" t="s">
        <v>238</v>
      </c>
      <c r="G51" t="s">
        <v>239</v>
      </c>
      <c r="H51" s="52">
        <v>804</v>
      </c>
      <c r="I51" s="52">
        <v>1.9222163000000001</v>
      </c>
      <c r="J51" s="52">
        <v>1.8006461</v>
      </c>
      <c r="K51" s="52">
        <v>1.7797731000000001</v>
      </c>
      <c r="L51" s="52">
        <v>1.7121328</v>
      </c>
      <c r="M51" s="52">
        <v>1.7272263000000001</v>
      </c>
      <c r="N51" s="52">
        <v>1.7415784999999999</v>
      </c>
      <c r="O51" s="52">
        <v>1.6742866999999999</v>
      </c>
      <c r="P51" s="52">
        <v>1.353537</v>
      </c>
      <c r="Q51" s="52">
        <v>1.0765416000000001</v>
      </c>
      <c r="R51" s="52">
        <v>0.78128682000000005</v>
      </c>
      <c r="S51" s="52">
        <v>0.65653130000000004</v>
      </c>
      <c r="T51" s="52">
        <v>0.61429624999999999</v>
      </c>
      <c r="U51" s="52">
        <v>0.64490919999999996</v>
      </c>
      <c r="V51" s="52">
        <v>0.69677683999999995</v>
      </c>
      <c r="W51" s="52">
        <v>0.83384082999999998</v>
      </c>
      <c r="X51" s="52">
        <v>0.95798024999999998</v>
      </c>
      <c r="Y51" s="52">
        <v>1.2576421</v>
      </c>
      <c r="Z51" s="52">
        <v>1.5534531</v>
      </c>
      <c r="AA51" s="52">
        <v>1.7683126</v>
      </c>
      <c r="AB51" s="52">
        <v>2.2339114000000002</v>
      </c>
      <c r="AC51" s="52">
        <v>2.3281717999999998</v>
      </c>
      <c r="AD51" s="52">
        <v>2.2413946</v>
      </c>
      <c r="AE51" s="52">
        <v>2.1247902000000001</v>
      </c>
      <c r="AF51" s="52">
        <v>1.9852247999999999</v>
      </c>
      <c r="AG51" s="52">
        <v>-0.17167760000000001</v>
      </c>
      <c r="AH51" s="52">
        <v>-0.26351039999999998</v>
      </c>
      <c r="AI51" s="52">
        <v>-0.2471169</v>
      </c>
      <c r="AJ51" s="52">
        <v>-0.2710185</v>
      </c>
      <c r="AK51" s="52">
        <v>-0.1965942</v>
      </c>
      <c r="AL51" s="52">
        <v>-0.18095230000000001</v>
      </c>
      <c r="AM51" s="52">
        <v>-0.16472200000000001</v>
      </c>
      <c r="AN51" s="52">
        <v>-0.33186680000000002</v>
      </c>
      <c r="AO51" s="52">
        <v>-0.2108226</v>
      </c>
      <c r="AP51" s="52">
        <v>-0.2407339</v>
      </c>
      <c r="AQ51" s="52">
        <v>-0.26997860000000001</v>
      </c>
      <c r="AR51" s="52">
        <v>-0.24800939999999999</v>
      </c>
      <c r="AS51" s="52">
        <v>-0.26286939999999998</v>
      </c>
      <c r="AT51" s="52">
        <v>-0.32090930000000001</v>
      </c>
      <c r="AU51" s="52">
        <v>-0.34081869999999997</v>
      </c>
      <c r="AV51" s="52">
        <v>-0.39772689999999999</v>
      </c>
      <c r="AW51" s="52">
        <v>-0.32075569999999998</v>
      </c>
      <c r="AX51" s="52">
        <v>-0.24561620000000001</v>
      </c>
      <c r="AY51" s="52">
        <v>-0.47426380000000001</v>
      </c>
      <c r="AZ51" s="52">
        <v>-0.43379820000000002</v>
      </c>
      <c r="BA51" s="52">
        <v>-0.56025539999999996</v>
      </c>
      <c r="BB51" s="52">
        <v>-0.42336430000000003</v>
      </c>
      <c r="BC51" s="52">
        <v>-0.25074689999999999</v>
      </c>
      <c r="BD51" s="52">
        <v>-0.14460880000000001</v>
      </c>
      <c r="BE51" s="52">
        <v>-4.555E-2</v>
      </c>
      <c r="BF51" s="52">
        <v>-0.1249948</v>
      </c>
      <c r="BG51" s="52">
        <v>-0.1049134</v>
      </c>
      <c r="BH51" s="52">
        <v>-0.12911159999999999</v>
      </c>
      <c r="BI51" s="52">
        <v>-6.9960999999999995E-2</v>
      </c>
      <c r="BJ51" s="52">
        <v>-5.5211200000000002E-2</v>
      </c>
      <c r="BK51" s="52">
        <v>-3.5991999999999999E-3</v>
      </c>
      <c r="BL51" s="52">
        <v>-0.119795</v>
      </c>
      <c r="BM51" s="52">
        <v>-2.5940899999999999E-2</v>
      </c>
      <c r="BN51" s="52">
        <v>-9.3398300000000004E-2</v>
      </c>
      <c r="BO51" s="52">
        <v>-0.12196659999999999</v>
      </c>
      <c r="BP51" s="52">
        <v>-0.1002691</v>
      </c>
      <c r="BQ51" s="52">
        <v>-9.1233800000000004E-2</v>
      </c>
      <c r="BR51" s="52">
        <v>-0.13849629999999999</v>
      </c>
      <c r="BS51" s="52">
        <v>-0.1273582</v>
      </c>
      <c r="BT51" s="52">
        <v>-0.19595029999999999</v>
      </c>
      <c r="BU51" s="52">
        <v>-0.12935730000000001</v>
      </c>
      <c r="BV51" s="52">
        <v>-6.4257099999999998E-2</v>
      </c>
      <c r="BW51" s="52">
        <v>-0.25069409999999998</v>
      </c>
      <c r="BX51" s="52">
        <v>-0.21168909999999999</v>
      </c>
      <c r="BY51" s="52">
        <v>-0.311365</v>
      </c>
      <c r="BZ51" s="52">
        <v>-0.22272900000000001</v>
      </c>
      <c r="CA51" s="52">
        <v>-0.1014907</v>
      </c>
      <c r="CB51" s="52">
        <v>-2.64199E-2</v>
      </c>
      <c r="CC51" s="52">
        <v>4.1805500000000002E-2</v>
      </c>
      <c r="CD51" s="52">
        <v>-2.9059399999999999E-2</v>
      </c>
      <c r="CE51" s="52">
        <v>-6.4237000000000001E-3</v>
      </c>
      <c r="CF51" s="52">
        <v>-3.0827400000000001E-2</v>
      </c>
      <c r="CG51" s="52">
        <v>1.7744699999999999E-2</v>
      </c>
      <c r="CH51" s="52">
        <v>3.1876700000000001E-2</v>
      </c>
      <c r="CI51" s="52">
        <v>0.10799400000000001</v>
      </c>
      <c r="CJ51" s="52">
        <v>2.70853E-2</v>
      </c>
      <c r="CK51" s="52">
        <v>0.10210760000000001</v>
      </c>
      <c r="CL51" s="52">
        <v>8.6458999999999998E-3</v>
      </c>
      <c r="CM51" s="52">
        <v>-1.94539E-2</v>
      </c>
      <c r="CN51" s="52">
        <v>2.0552999999999999E-3</v>
      </c>
      <c r="CO51" s="52">
        <v>2.7640399999999999E-2</v>
      </c>
      <c r="CP51" s="52">
        <v>-1.2157599999999999E-2</v>
      </c>
      <c r="CQ51" s="52">
        <v>2.0483899999999999E-2</v>
      </c>
      <c r="CR51" s="52">
        <v>-5.6200399999999998E-2</v>
      </c>
      <c r="CS51" s="52">
        <v>3.2046000000000002E-3</v>
      </c>
      <c r="CT51" s="52">
        <v>6.1351599999999999E-2</v>
      </c>
      <c r="CU51" s="52">
        <v>-9.5850400000000002E-2</v>
      </c>
      <c r="CV51" s="52">
        <v>-5.7857100000000002E-2</v>
      </c>
      <c r="CW51" s="52">
        <v>-0.13898430000000001</v>
      </c>
      <c r="CX51" s="52">
        <v>-8.37696E-2</v>
      </c>
      <c r="CY51" s="52">
        <v>1.8837999999999999E-3</v>
      </c>
      <c r="CZ51" s="52">
        <v>5.5437399999999998E-2</v>
      </c>
      <c r="DA51" s="52">
        <v>0.1291611</v>
      </c>
      <c r="DB51" s="52">
        <v>6.6876000000000005E-2</v>
      </c>
      <c r="DC51" s="52">
        <v>9.2065999999999995E-2</v>
      </c>
      <c r="DD51" s="52">
        <v>6.7456799999999997E-2</v>
      </c>
      <c r="DE51" s="52">
        <v>0.1054505</v>
      </c>
      <c r="DF51" s="52">
        <v>0.1189646</v>
      </c>
      <c r="DG51" s="52">
        <v>0.21958720000000001</v>
      </c>
      <c r="DH51" s="52">
        <v>0.1739656</v>
      </c>
      <c r="DI51" s="52">
        <v>0.2301561</v>
      </c>
      <c r="DJ51" s="52">
        <v>0.1106901</v>
      </c>
      <c r="DK51" s="52">
        <v>8.3058800000000002E-2</v>
      </c>
      <c r="DL51" s="52">
        <v>0.10437979999999999</v>
      </c>
      <c r="DM51" s="52">
        <v>0.1465147</v>
      </c>
      <c r="DN51" s="52">
        <v>0.11418109999999999</v>
      </c>
      <c r="DO51" s="52">
        <v>0.1683259</v>
      </c>
      <c r="DP51" s="52">
        <v>8.3549399999999996E-2</v>
      </c>
      <c r="DQ51" s="52">
        <v>0.13576650000000001</v>
      </c>
      <c r="DR51" s="52">
        <v>0.1869603</v>
      </c>
      <c r="DS51" s="52">
        <v>5.8993299999999999E-2</v>
      </c>
      <c r="DT51" s="52">
        <v>9.5974900000000002E-2</v>
      </c>
      <c r="DU51" s="52">
        <v>3.3396500000000003E-2</v>
      </c>
      <c r="DV51" s="52">
        <v>5.51899E-2</v>
      </c>
      <c r="DW51" s="52">
        <v>0.1052582</v>
      </c>
      <c r="DX51" s="52">
        <v>0.13729469999999999</v>
      </c>
      <c r="DY51" s="52">
        <v>0.25528868999999998</v>
      </c>
      <c r="DZ51" s="52">
        <v>0.20539160000000001</v>
      </c>
      <c r="EA51" s="52">
        <v>0.23426949999999999</v>
      </c>
      <c r="EB51" s="52">
        <v>0.20936360000000001</v>
      </c>
      <c r="EC51" s="52">
        <v>0.2320837</v>
      </c>
      <c r="ED51" s="52">
        <v>0.2447057</v>
      </c>
      <c r="EE51" s="52">
        <v>0.3807101</v>
      </c>
      <c r="EF51" s="52">
        <v>0.38603739999999998</v>
      </c>
      <c r="EG51" s="52">
        <v>0.41503770000000001</v>
      </c>
      <c r="EH51" s="52">
        <v>0.25802570000000002</v>
      </c>
      <c r="EI51" s="52">
        <v>0.23107079999999999</v>
      </c>
      <c r="EJ51" s="52">
        <v>0.25212000000000001</v>
      </c>
      <c r="EK51" s="52">
        <v>0.31815019999999999</v>
      </c>
      <c r="EL51" s="52">
        <v>0.29659400000000002</v>
      </c>
      <c r="EM51" s="52">
        <v>0.38178640000000003</v>
      </c>
      <c r="EN51" s="52">
        <v>0.28532600000000002</v>
      </c>
      <c r="EO51" s="52">
        <v>0.32716479999999998</v>
      </c>
      <c r="EP51" s="52">
        <v>0.36831940000000002</v>
      </c>
      <c r="EQ51" s="52">
        <v>0.28256290000000001</v>
      </c>
      <c r="ER51" s="52">
        <v>0.31808389999999997</v>
      </c>
      <c r="ES51" s="52">
        <v>0.28228690000000001</v>
      </c>
      <c r="ET51" s="52">
        <v>0.25582519999999997</v>
      </c>
      <c r="EU51" s="52">
        <v>0.25451449999999998</v>
      </c>
      <c r="EV51" s="52">
        <v>0.25548359999999998</v>
      </c>
      <c r="EW51" s="52">
        <v>69.040049999999994</v>
      </c>
      <c r="EX51" s="52">
        <v>67.719440000000006</v>
      </c>
      <c r="EY51" s="52">
        <v>66.527100000000004</v>
      </c>
      <c r="EZ51" s="52">
        <v>65.759649999999993</v>
      </c>
      <c r="FA51" s="52">
        <v>64.939700000000002</v>
      </c>
      <c r="FB51" s="52">
        <v>64.621849999999995</v>
      </c>
      <c r="FC51" s="52">
        <v>65.095389999999995</v>
      </c>
      <c r="FD51" s="52">
        <v>67.149249999999995</v>
      </c>
      <c r="FE51" s="52">
        <v>70.397059999999996</v>
      </c>
      <c r="FF51" s="52">
        <v>74.241349999999997</v>
      </c>
      <c r="FG51" s="52">
        <v>78.463629999999995</v>
      </c>
      <c r="FH51" s="52">
        <v>83.168189999999996</v>
      </c>
      <c r="FI51" s="52">
        <v>86.829570000000004</v>
      </c>
      <c r="FJ51" s="52">
        <v>89.20102</v>
      </c>
      <c r="FK51" s="52">
        <v>90.691800000000001</v>
      </c>
      <c r="FL51" s="52">
        <v>91.151629999999997</v>
      </c>
      <c r="FM51" s="52">
        <v>90.593829999999997</v>
      </c>
      <c r="FN51" s="52">
        <v>89.027320000000003</v>
      </c>
      <c r="FO51" s="52">
        <v>85.572379999999995</v>
      </c>
      <c r="FP51" s="52">
        <v>81.713419999999999</v>
      </c>
      <c r="FQ51" s="52">
        <v>77.852890000000002</v>
      </c>
      <c r="FR51" s="52">
        <v>74.634990000000002</v>
      </c>
      <c r="FS51" s="52">
        <v>71.929040000000001</v>
      </c>
      <c r="FT51" s="52">
        <v>70.234319999999997</v>
      </c>
      <c r="FU51" s="52">
        <v>240</v>
      </c>
      <c r="FV51" s="52">
        <v>516.84059999999999</v>
      </c>
      <c r="FW51" s="52">
        <v>11.95692</v>
      </c>
      <c r="FX51" s="52">
        <v>1</v>
      </c>
    </row>
    <row r="52" spans="1:180" x14ac:dyDescent="0.3">
      <c r="A52" t="s">
        <v>174</v>
      </c>
      <c r="B52" t="s">
        <v>248</v>
      </c>
      <c r="C52" t="s">
        <v>180</v>
      </c>
      <c r="D52" t="s">
        <v>224</v>
      </c>
      <c r="E52" t="s">
        <v>188</v>
      </c>
      <c r="F52" t="s">
        <v>238</v>
      </c>
      <c r="G52" t="s">
        <v>239</v>
      </c>
      <c r="H52" s="52">
        <v>804</v>
      </c>
      <c r="I52" s="52">
        <v>1.8548319</v>
      </c>
      <c r="J52" s="52">
        <v>1.7563301</v>
      </c>
      <c r="K52" s="52">
        <v>1.7767994</v>
      </c>
      <c r="L52" s="52">
        <v>1.7503057</v>
      </c>
      <c r="M52" s="52">
        <v>1.7745603000000001</v>
      </c>
      <c r="N52" s="52">
        <v>1.9164897000000001</v>
      </c>
      <c r="O52" s="52">
        <v>2.1004063999999998</v>
      </c>
      <c r="P52" s="52">
        <v>2.1702050000000002</v>
      </c>
      <c r="Q52" s="52">
        <v>2.2853838</v>
      </c>
      <c r="R52" s="52">
        <v>1.9522472</v>
      </c>
      <c r="S52" s="52">
        <v>1.6605764000000001</v>
      </c>
      <c r="T52" s="52">
        <v>1.6297902</v>
      </c>
      <c r="U52" s="52">
        <v>1.5521465000000001</v>
      </c>
      <c r="V52" s="52">
        <v>1.6674931</v>
      </c>
      <c r="W52" s="52">
        <v>1.84436</v>
      </c>
      <c r="X52" s="52">
        <v>2.1051517999999998</v>
      </c>
      <c r="Y52" s="52">
        <v>2.3277264999999998</v>
      </c>
      <c r="Z52" s="52">
        <v>2.1385486999999999</v>
      </c>
      <c r="AA52" s="52">
        <v>1.9650413</v>
      </c>
      <c r="AB52" s="52">
        <v>2.2193904</v>
      </c>
      <c r="AC52" s="52">
        <v>2.2875488000000002</v>
      </c>
      <c r="AD52" s="52">
        <v>2.1706075</v>
      </c>
      <c r="AE52" s="52">
        <v>2.0736949999999998</v>
      </c>
      <c r="AF52" s="52">
        <v>1.9526574000000001</v>
      </c>
      <c r="AG52" s="52">
        <v>-0.16051809</v>
      </c>
      <c r="AH52" s="52">
        <v>-0.2174006</v>
      </c>
      <c r="AI52" s="52">
        <v>-0.21299609999999999</v>
      </c>
      <c r="AJ52" s="52">
        <v>-0.24147199999999999</v>
      </c>
      <c r="AK52" s="52">
        <v>-0.2053131</v>
      </c>
      <c r="AL52" s="52">
        <v>-0.13020760000000001</v>
      </c>
      <c r="AM52" s="52">
        <v>-0.16931280000000001</v>
      </c>
      <c r="AN52" s="52">
        <v>-0.3891983</v>
      </c>
      <c r="AO52" s="52">
        <v>-0.23794599999999999</v>
      </c>
      <c r="AP52" s="52">
        <v>-0.24715999999999999</v>
      </c>
      <c r="AQ52" s="52">
        <v>-0.32086510000000001</v>
      </c>
      <c r="AR52" s="52">
        <v>-0.22011919999999999</v>
      </c>
      <c r="AS52" s="52">
        <v>-0.24443100000000001</v>
      </c>
      <c r="AT52" s="52">
        <v>-0.27179300000000001</v>
      </c>
      <c r="AU52" s="52">
        <v>-0.32704739999999999</v>
      </c>
      <c r="AV52" s="52">
        <v>-0.31570179999999998</v>
      </c>
      <c r="AW52" s="52">
        <v>-0.28842669999999998</v>
      </c>
      <c r="AX52" s="52">
        <v>-0.2120505</v>
      </c>
      <c r="AY52" s="52">
        <v>-0.31294480000000002</v>
      </c>
      <c r="AZ52" s="52">
        <v>-0.46796919999999997</v>
      </c>
      <c r="BA52" s="52">
        <v>-0.57684369999999996</v>
      </c>
      <c r="BB52" s="52">
        <v>-0.4923246</v>
      </c>
      <c r="BC52" s="52">
        <v>-0.28729680000000002</v>
      </c>
      <c r="BD52" s="52">
        <v>-0.2080737</v>
      </c>
      <c r="BE52" s="52">
        <v>-5.5394199999999998E-2</v>
      </c>
      <c r="BF52" s="52">
        <v>-0.1090184</v>
      </c>
      <c r="BG52" s="52">
        <v>-8.0025799999999994E-2</v>
      </c>
      <c r="BH52" s="52">
        <v>-9.7653100000000007E-2</v>
      </c>
      <c r="BI52" s="52">
        <v>-6.2727699999999997E-2</v>
      </c>
      <c r="BJ52" s="52">
        <v>1.31352E-2</v>
      </c>
      <c r="BK52" s="52">
        <v>2.7978300000000001E-2</v>
      </c>
      <c r="BL52" s="52">
        <v>-0.1607768</v>
      </c>
      <c r="BM52" s="52">
        <v>-2.0115000000000001E-2</v>
      </c>
      <c r="BN52" s="52">
        <v>-3.4890600000000001E-2</v>
      </c>
      <c r="BO52" s="52">
        <v>-0.1088692</v>
      </c>
      <c r="BP52" s="52">
        <v>3.0555000000000001E-3</v>
      </c>
      <c r="BQ52" s="52">
        <v>-3.2035399999999999E-2</v>
      </c>
      <c r="BR52" s="52">
        <v>-3.8585000000000001E-2</v>
      </c>
      <c r="BS52" s="52">
        <v>-7.8904100000000005E-2</v>
      </c>
      <c r="BT52" s="52">
        <v>-6.4572900000000003E-2</v>
      </c>
      <c r="BU52" s="52">
        <v>-5.1480600000000001E-2</v>
      </c>
      <c r="BV52" s="52">
        <v>-3.6549999999999998E-3</v>
      </c>
      <c r="BW52" s="52">
        <v>-0.13204360000000001</v>
      </c>
      <c r="BX52" s="52">
        <v>-0.27612130000000001</v>
      </c>
      <c r="BY52" s="52">
        <v>-0.36213780000000001</v>
      </c>
      <c r="BZ52" s="52">
        <v>-0.29178130000000002</v>
      </c>
      <c r="CA52" s="52">
        <v>-0.14758289999999999</v>
      </c>
      <c r="CB52" s="52">
        <v>-8.5203000000000001E-2</v>
      </c>
      <c r="CC52" s="52">
        <v>1.7414300000000001E-2</v>
      </c>
      <c r="CD52" s="52">
        <v>-3.3953200000000003E-2</v>
      </c>
      <c r="CE52" s="52">
        <v>1.2069E-2</v>
      </c>
      <c r="CF52" s="52">
        <v>1.9553999999999999E-3</v>
      </c>
      <c r="CG52" s="52">
        <v>3.6026500000000003E-2</v>
      </c>
      <c r="CH52" s="52">
        <v>0.1124139</v>
      </c>
      <c r="CI52" s="52">
        <v>0.1646215</v>
      </c>
      <c r="CJ52" s="52">
        <v>-2.5726999999999998E-3</v>
      </c>
      <c r="CK52" s="52">
        <v>0.13075400000000001</v>
      </c>
      <c r="CL52" s="52">
        <v>0.11212660000000001</v>
      </c>
      <c r="CM52" s="52">
        <v>3.7958499999999999E-2</v>
      </c>
      <c r="CN52" s="52">
        <v>0.15762570000000001</v>
      </c>
      <c r="CO52" s="52">
        <v>0.1150692</v>
      </c>
      <c r="CP52" s="52">
        <v>0.1229341</v>
      </c>
      <c r="CQ52" s="52">
        <v>9.2959100000000003E-2</v>
      </c>
      <c r="CR52" s="52">
        <v>0.1093582</v>
      </c>
      <c r="CS52" s="52">
        <v>0.11262759999999999</v>
      </c>
      <c r="CT52" s="52">
        <v>0.1406791</v>
      </c>
      <c r="CU52" s="52">
        <v>-6.7520000000000002E-3</v>
      </c>
      <c r="CV52" s="52">
        <v>-0.14324809999999999</v>
      </c>
      <c r="CW52" s="52">
        <v>-0.21343309999999999</v>
      </c>
      <c r="CX52" s="52">
        <v>-0.15288570000000001</v>
      </c>
      <c r="CY52" s="52">
        <v>-5.0817399999999999E-2</v>
      </c>
      <c r="CZ52" s="52">
        <v>-1.031E-4</v>
      </c>
      <c r="DA52" s="52">
        <v>9.0222800000000006E-2</v>
      </c>
      <c r="DB52" s="52">
        <v>4.1112000000000003E-2</v>
      </c>
      <c r="DC52" s="52">
        <v>0.1041638</v>
      </c>
      <c r="DD52" s="52">
        <v>0.1015639</v>
      </c>
      <c r="DE52" s="52">
        <v>0.1347807</v>
      </c>
      <c r="DF52" s="52">
        <v>0.21169260000000001</v>
      </c>
      <c r="DG52" s="52">
        <v>0.3012648</v>
      </c>
      <c r="DH52" s="52">
        <v>0.1556314</v>
      </c>
      <c r="DI52" s="52">
        <v>0.28162310000000002</v>
      </c>
      <c r="DJ52" s="52">
        <v>0.25914369999999998</v>
      </c>
      <c r="DK52" s="52">
        <v>0.18478629999999999</v>
      </c>
      <c r="DL52" s="52">
        <v>0.31219580000000002</v>
      </c>
      <c r="DM52" s="52">
        <v>0.26217370000000001</v>
      </c>
      <c r="DN52" s="52">
        <v>0.28445330000000002</v>
      </c>
      <c r="DO52" s="52">
        <v>0.26482240000000001</v>
      </c>
      <c r="DP52" s="52">
        <v>0.28328930000000002</v>
      </c>
      <c r="DQ52" s="52">
        <v>0.27673569999999997</v>
      </c>
      <c r="DR52" s="52">
        <v>0.28501320000000002</v>
      </c>
      <c r="DS52" s="52">
        <v>0.11853959999999999</v>
      </c>
      <c r="DT52" s="52">
        <v>-1.03748E-2</v>
      </c>
      <c r="DU52" s="52">
        <v>-6.4728400000000005E-2</v>
      </c>
      <c r="DV52" s="52">
        <v>-1.3990000000000001E-2</v>
      </c>
      <c r="DW52" s="52">
        <v>4.5948099999999999E-2</v>
      </c>
      <c r="DX52" s="52">
        <v>8.4996699999999994E-2</v>
      </c>
      <c r="DY52" s="52">
        <v>0.19534679999999999</v>
      </c>
      <c r="DZ52" s="52">
        <v>0.14949419999999999</v>
      </c>
      <c r="EA52" s="52">
        <v>0.23713409999999999</v>
      </c>
      <c r="EB52" s="52">
        <v>0.24538280000000001</v>
      </c>
      <c r="EC52" s="52">
        <v>0.2773661</v>
      </c>
      <c r="ED52" s="52">
        <v>0.3550353</v>
      </c>
      <c r="EE52" s="52">
        <v>0.4985559</v>
      </c>
      <c r="EF52" s="52">
        <v>0.38405289999999997</v>
      </c>
      <c r="EG52" s="52">
        <v>0.49945410000000001</v>
      </c>
      <c r="EH52" s="52">
        <v>0.47141309999999997</v>
      </c>
      <c r="EI52" s="52">
        <v>0.39678210000000003</v>
      </c>
      <c r="EJ52" s="52">
        <v>0.53537060000000003</v>
      </c>
      <c r="EK52" s="52">
        <v>0.47456939999999997</v>
      </c>
      <c r="EL52" s="52">
        <v>0.51766129999999999</v>
      </c>
      <c r="EM52" s="52">
        <v>0.51296560000000002</v>
      </c>
      <c r="EN52" s="52">
        <v>0.53441810000000001</v>
      </c>
      <c r="EO52" s="52">
        <v>0.51368179999999997</v>
      </c>
      <c r="EP52" s="52">
        <v>0.49340869999999998</v>
      </c>
      <c r="EQ52" s="52">
        <v>0.29944080000000001</v>
      </c>
      <c r="ER52" s="52">
        <v>0.1814731</v>
      </c>
      <c r="ES52" s="52">
        <v>0.14997759999999999</v>
      </c>
      <c r="ET52" s="52">
        <v>0.18655330000000001</v>
      </c>
      <c r="EU52" s="52">
        <v>0.1856621</v>
      </c>
      <c r="EV52" s="52">
        <v>0.20786740000000001</v>
      </c>
      <c r="EW52" s="52">
        <v>67.677379999999999</v>
      </c>
      <c r="EX52" s="52">
        <v>66.606769999999997</v>
      </c>
      <c r="EY52" s="52">
        <v>65.701390000000004</v>
      </c>
      <c r="EZ52" s="52">
        <v>64.927999999999997</v>
      </c>
      <c r="FA52" s="52">
        <v>64.203419999999994</v>
      </c>
      <c r="FB52" s="52">
        <v>64.231290000000001</v>
      </c>
      <c r="FC52" s="52">
        <v>64.522130000000004</v>
      </c>
      <c r="FD52" s="52">
        <v>66.478740000000002</v>
      </c>
      <c r="FE52" s="52">
        <v>70.319630000000004</v>
      </c>
      <c r="FF52" s="52">
        <v>74.288730000000001</v>
      </c>
      <c r="FG52" s="52">
        <v>77.927409999999995</v>
      </c>
      <c r="FH52" s="52">
        <v>81.471400000000003</v>
      </c>
      <c r="FI52" s="52">
        <v>85.071719999999999</v>
      </c>
      <c r="FJ52" s="52">
        <v>87.481909999999999</v>
      </c>
      <c r="FK52" s="52">
        <v>88.865459999999999</v>
      </c>
      <c r="FL52" s="52">
        <v>89.662859999999995</v>
      </c>
      <c r="FM52" s="52">
        <v>89.245649999999998</v>
      </c>
      <c r="FN52" s="52">
        <v>86.975650000000002</v>
      </c>
      <c r="FO52" s="52">
        <v>84.000979999999998</v>
      </c>
      <c r="FP52" s="52">
        <v>80.447040000000001</v>
      </c>
      <c r="FQ52" s="52">
        <v>76.304050000000004</v>
      </c>
      <c r="FR52" s="52">
        <v>73.346980000000002</v>
      </c>
      <c r="FS52" s="52">
        <v>71.111109999999996</v>
      </c>
      <c r="FT52" s="52">
        <v>69.338319999999996</v>
      </c>
      <c r="FU52" s="52">
        <v>240</v>
      </c>
      <c r="FV52" s="52">
        <v>516.84059999999999</v>
      </c>
      <c r="FW52" s="52">
        <v>11.95692</v>
      </c>
      <c r="FX52" s="52">
        <v>1</v>
      </c>
    </row>
    <row r="53" spans="1:180" x14ac:dyDescent="0.3">
      <c r="A53" t="s">
        <v>174</v>
      </c>
      <c r="B53" t="s">
        <v>248</v>
      </c>
      <c r="C53" t="s">
        <v>180</v>
      </c>
      <c r="D53" t="s">
        <v>224</v>
      </c>
      <c r="E53" t="s">
        <v>190</v>
      </c>
      <c r="F53" t="s">
        <v>238</v>
      </c>
      <c r="G53" t="s">
        <v>239</v>
      </c>
      <c r="H53" s="52">
        <v>804</v>
      </c>
      <c r="I53" s="52">
        <v>1.6300783999999999</v>
      </c>
      <c r="J53" s="52">
        <v>1.5997520999999999</v>
      </c>
      <c r="K53" s="52">
        <v>1.5770485999999999</v>
      </c>
      <c r="L53" s="52">
        <v>1.5608605</v>
      </c>
      <c r="M53" s="52">
        <v>1.5731567</v>
      </c>
      <c r="N53" s="52">
        <v>1.7515385000000001</v>
      </c>
      <c r="O53" s="52">
        <v>2.0221254000000002</v>
      </c>
      <c r="P53" s="52">
        <v>2.2606516000000001</v>
      </c>
      <c r="Q53" s="52">
        <v>2.1399914999999998</v>
      </c>
      <c r="R53" s="52">
        <v>1.7102044999999999</v>
      </c>
      <c r="S53" s="52">
        <v>1.3500025</v>
      </c>
      <c r="T53" s="52">
        <v>1.2489171999999999</v>
      </c>
      <c r="U53" s="52">
        <v>1.1883703000000001</v>
      </c>
      <c r="V53" s="52">
        <v>1.2685301</v>
      </c>
      <c r="W53" s="52">
        <v>1.4687345000000001</v>
      </c>
      <c r="X53" s="52">
        <v>1.7193072</v>
      </c>
      <c r="Y53" s="52">
        <v>1.9976776000000001</v>
      </c>
      <c r="Z53" s="52">
        <v>2.0431948000000002</v>
      </c>
      <c r="AA53" s="52">
        <v>2.1566041999999999</v>
      </c>
      <c r="AB53" s="52">
        <v>2.2523974</v>
      </c>
      <c r="AC53" s="52">
        <v>2.0645101000000001</v>
      </c>
      <c r="AD53" s="52">
        <v>1.9188159</v>
      </c>
      <c r="AE53" s="52">
        <v>1.8128214</v>
      </c>
      <c r="AF53" s="52">
        <v>1.6680404</v>
      </c>
      <c r="AG53" s="52">
        <v>-0.32378379000000002</v>
      </c>
      <c r="AH53" s="52">
        <v>-0.31371120000000002</v>
      </c>
      <c r="AI53" s="52">
        <v>-0.31903979999999998</v>
      </c>
      <c r="AJ53" s="52">
        <v>-0.31922040000000002</v>
      </c>
      <c r="AK53" s="52">
        <v>-0.33684940000000002</v>
      </c>
      <c r="AL53" s="52">
        <v>-0.28758610000000001</v>
      </c>
      <c r="AM53" s="52">
        <v>-0.30069299999999999</v>
      </c>
      <c r="AN53" s="52">
        <v>-0.27104489999999998</v>
      </c>
      <c r="AO53" s="52">
        <v>-0.33508490000000002</v>
      </c>
      <c r="AP53" s="52">
        <v>-0.44445289999999998</v>
      </c>
      <c r="AQ53" s="52">
        <v>-0.55359930000000002</v>
      </c>
      <c r="AR53" s="52">
        <v>-0.5101329</v>
      </c>
      <c r="AS53" s="52">
        <v>-0.5902115</v>
      </c>
      <c r="AT53" s="52">
        <v>-0.67138609999999999</v>
      </c>
      <c r="AU53" s="52">
        <v>-0.74726179999999998</v>
      </c>
      <c r="AV53" s="52">
        <v>-0.84278679999999995</v>
      </c>
      <c r="AW53" s="52">
        <v>-0.81969210000000003</v>
      </c>
      <c r="AX53" s="52">
        <v>-0.58226409999999995</v>
      </c>
      <c r="AY53" s="52">
        <v>-0.48603299999999999</v>
      </c>
      <c r="AZ53" s="52">
        <v>-0.42275780000000002</v>
      </c>
      <c r="BA53" s="52">
        <v>-0.41925410000000002</v>
      </c>
      <c r="BB53" s="52">
        <v>-0.36806470000000002</v>
      </c>
      <c r="BC53" s="52">
        <v>-0.31933410000000001</v>
      </c>
      <c r="BD53" s="52">
        <v>-0.33179920000000002</v>
      </c>
      <c r="BE53" s="52">
        <v>-0.19083860999999999</v>
      </c>
      <c r="BF53" s="52">
        <v>-0.18248529999999999</v>
      </c>
      <c r="BG53" s="52">
        <v>-0.18355060000000001</v>
      </c>
      <c r="BH53" s="52">
        <v>-0.1962602</v>
      </c>
      <c r="BI53" s="52">
        <v>-0.1991058</v>
      </c>
      <c r="BJ53" s="52">
        <v>-0.1234557</v>
      </c>
      <c r="BK53" s="52">
        <v>-0.13490150000000001</v>
      </c>
      <c r="BL53" s="52">
        <v>-9.2486600000000002E-2</v>
      </c>
      <c r="BM53" s="52">
        <v>-0.13068250000000001</v>
      </c>
      <c r="BN53" s="52">
        <v>-0.2201938</v>
      </c>
      <c r="BO53" s="52">
        <v>-0.32344139999999999</v>
      </c>
      <c r="BP53" s="52">
        <v>-0.2758813</v>
      </c>
      <c r="BQ53" s="52">
        <v>-0.34914869999999998</v>
      </c>
      <c r="BR53" s="52">
        <v>-0.40882639999999998</v>
      </c>
      <c r="BS53" s="52">
        <v>-0.46528000000000003</v>
      </c>
      <c r="BT53" s="52">
        <v>-0.56368739999999995</v>
      </c>
      <c r="BU53" s="52">
        <v>-0.56418570000000001</v>
      </c>
      <c r="BV53" s="52">
        <v>-0.3504372</v>
      </c>
      <c r="BW53" s="52">
        <v>-0.27980670000000002</v>
      </c>
      <c r="BX53" s="52">
        <v>-0.25398660000000001</v>
      </c>
      <c r="BY53" s="52">
        <v>-0.26184030000000003</v>
      </c>
      <c r="BZ53" s="52">
        <v>-0.21337100000000001</v>
      </c>
      <c r="CA53" s="52">
        <v>-0.18771579999999999</v>
      </c>
      <c r="CB53" s="52">
        <v>-0.20458879999999999</v>
      </c>
      <c r="CC53" s="52">
        <v>-9.8761199999999993E-2</v>
      </c>
      <c r="CD53" s="52">
        <v>-9.1598600000000002E-2</v>
      </c>
      <c r="CE53" s="52">
        <v>-8.9711100000000002E-2</v>
      </c>
      <c r="CF53" s="52">
        <v>-0.1110983</v>
      </c>
      <c r="CG53" s="52">
        <v>-0.10370509999999999</v>
      </c>
      <c r="CH53" s="52">
        <v>-9.7795E-3</v>
      </c>
      <c r="CI53" s="52">
        <v>-2.0074700000000001E-2</v>
      </c>
      <c r="CJ53" s="52">
        <v>3.1182399999999999E-2</v>
      </c>
      <c r="CK53" s="52">
        <v>1.08859E-2</v>
      </c>
      <c r="CL53" s="52">
        <v>-6.4872600000000002E-2</v>
      </c>
      <c r="CM53" s="52">
        <v>-0.16403480000000001</v>
      </c>
      <c r="CN53" s="52">
        <v>-0.1136395</v>
      </c>
      <c r="CO53" s="52">
        <v>-0.1821894</v>
      </c>
      <c r="CP53" s="52">
        <v>-0.22697829999999999</v>
      </c>
      <c r="CQ53" s="52">
        <v>-0.26998030000000001</v>
      </c>
      <c r="CR53" s="52">
        <v>-0.37038399999999999</v>
      </c>
      <c r="CS53" s="52">
        <v>-0.38722279999999998</v>
      </c>
      <c r="CT53" s="52">
        <v>-0.1898745</v>
      </c>
      <c r="CU53" s="52">
        <v>-0.13697500000000001</v>
      </c>
      <c r="CV53" s="52">
        <v>-0.1370962</v>
      </c>
      <c r="CW53" s="52">
        <v>-0.15281600000000001</v>
      </c>
      <c r="CX53" s="52">
        <v>-0.10623059999999999</v>
      </c>
      <c r="CY53" s="52">
        <v>-9.6557400000000002E-2</v>
      </c>
      <c r="CZ53" s="52">
        <v>-0.1164833</v>
      </c>
      <c r="DA53" s="52">
        <v>-6.6838000000000002E-3</v>
      </c>
      <c r="DB53" s="52">
        <v>-7.1190000000000001E-4</v>
      </c>
      <c r="DC53" s="52">
        <v>4.1282999999999997E-3</v>
      </c>
      <c r="DD53" s="52">
        <v>-2.5936500000000001E-2</v>
      </c>
      <c r="DE53" s="52">
        <v>-8.3043000000000006E-3</v>
      </c>
      <c r="DF53" s="52">
        <v>0.10389669999999999</v>
      </c>
      <c r="DG53" s="52">
        <v>9.4752000000000003E-2</v>
      </c>
      <c r="DH53" s="52">
        <v>0.1548514</v>
      </c>
      <c r="DI53" s="52">
        <v>0.15245439999999999</v>
      </c>
      <c r="DJ53" s="52">
        <v>9.0448600000000004E-2</v>
      </c>
      <c r="DK53" s="52">
        <v>-4.6280999999999996E-3</v>
      </c>
      <c r="DL53" s="52">
        <v>4.8602399999999997E-2</v>
      </c>
      <c r="DM53" s="52">
        <v>-1.523E-2</v>
      </c>
      <c r="DN53" s="52">
        <v>-4.5130200000000002E-2</v>
      </c>
      <c r="DO53" s="52">
        <v>-7.4680499999999997E-2</v>
      </c>
      <c r="DP53" s="52">
        <v>-0.1770806</v>
      </c>
      <c r="DQ53" s="52">
        <v>-0.2102598</v>
      </c>
      <c r="DR53" s="52">
        <v>-2.9311899999999998E-2</v>
      </c>
      <c r="DS53" s="52">
        <v>5.8567000000000003E-3</v>
      </c>
      <c r="DT53" s="52">
        <v>-2.0205799999999999E-2</v>
      </c>
      <c r="DU53" s="52">
        <v>-4.3791700000000003E-2</v>
      </c>
      <c r="DV53" s="52">
        <v>9.098E-4</v>
      </c>
      <c r="DW53" s="52">
        <v>-5.3990000000000002E-3</v>
      </c>
      <c r="DX53" s="52">
        <v>-2.8377800000000002E-2</v>
      </c>
      <c r="DY53" s="52">
        <v>0.1262614</v>
      </c>
      <c r="DZ53" s="52">
        <v>0.13051399999999999</v>
      </c>
      <c r="EA53" s="52">
        <v>0.13961760000000001</v>
      </c>
      <c r="EB53" s="52">
        <v>9.7023700000000004E-2</v>
      </c>
      <c r="EC53" s="52">
        <v>0.1294392</v>
      </c>
      <c r="ED53" s="52">
        <v>0.26802700000000002</v>
      </c>
      <c r="EE53" s="52">
        <v>0.26054349999999998</v>
      </c>
      <c r="EF53" s="52">
        <v>0.33340969999999998</v>
      </c>
      <c r="EG53" s="52">
        <v>0.35685679999999997</v>
      </c>
      <c r="EH53" s="52">
        <v>0.31470779999999998</v>
      </c>
      <c r="EI53" s="52">
        <v>0.2255297</v>
      </c>
      <c r="EJ53" s="52">
        <v>0.28285399999999999</v>
      </c>
      <c r="EK53" s="52">
        <v>0.2258328</v>
      </c>
      <c r="EL53" s="52">
        <v>0.2174296</v>
      </c>
      <c r="EM53" s="52">
        <v>0.20730129999999999</v>
      </c>
      <c r="EN53" s="52">
        <v>0.1020187</v>
      </c>
      <c r="EO53" s="52">
        <v>4.5246599999999998E-2</v>
      </c>
      <c r="EP53" s="52">
        <v>0.202515</v>
      </c>
      <c r="EQ53" s="52">
        <v>0.21208299999999999</v>
      </c>
      <c r="ER53" s="52">
        <v>0.14856539999999999</v>
      </c>
      <c r="ES53" s="52">
        <v>0.1136221</v>
      </c>
      <c r="ET53" s="52">
        <v>0.15560350000000001</v>
      </c>
      <c r="EU53" s="52">
        <v>0.12621930000000001</v>
      </c>
      <c r="EV53" s="52">
        <v>9.8832600000000007E-2</v>
      </c>
      <c r="EW53" s="52">
        <v>63.917180000000002</v>
      </c>
      <c r="EX53" s="52">
        <v>62.767769999999999</v>
      </c>
      <c r="EY53" s="52">
        <v>62.03942</v>
      </c>
      <c r="EZ53" s="52">
        <v>61.145530000000001</v>
      </c>
      <c r="FA53" s="52">
        <v>60.471899999999998</v>
      </c>
      <c r="FB53" s="52">
        <v>60.134779999999999</v>
      </c>
      <c r="FC53" s="52">
        <v>59.778289999999998</v>
      </c>
      <c r="FD53" s="52">
        <v>60.82432</v>
      </c>
      <c r="FE53" s="52">
        <v>64.644210000000001</v>
      </c>
      <c r="FF53" s="52">
        <v>69.379840000000002</v>
      </c>
      <c r="FG53" s="52">
        <v>73.862170000000006</v>
      </c>
      <c r="FH53" s="52">
        <v>77.456230000000005</v>
      </c>
      <c r="FI53" s="52">
        <v>80.350080000000005</v>
      </c>
      <c r="FJ53" s="52">
        <v>82.750870000000006</v>
      </c>
      <c r="FK53" s="52">
        <v>84.157139999999998</v>
      </c>
      <c r="FL53" s="52">
        <v>84.582030000000003</v>
      </c>
      <c r="FM53" s="52">
        <v>83.507549999999995</v>
      </c>
      <c r="FN53" s="52">
        <v>81.288060000000002</v>
      </c>
      <c r="FO53" s="52">
        <v>77.553470000000004</v>
      </c>
      <c r="FP53" s="52">
        <v>72.981449999999995</v>
      </c>
      <c r="FQ53" s="52">
        <v>70.092640000000003</v>
      </c>
      <c r="FR53" s="52">
        <v>67.974199999999996</v>
      </c>
      <c r="FS53" s="52">
        <v>66.163820000000001</v>
      </c>
      <c r="FT53" s="52">
        <v>64.719409999999996</v>
      </c>
      <c r="FU53" s="52">
        <v>240</v>
      </c>
      <c r="FV53" s="52">
        <v>504.32409999999999</v>
      </c>
      <c r="FW53" s="52">
        <v>11.48536</v>
      </c>
      <c r="FX53" s="52">
        <v>1</v>
      </c>
    </row>
    <row r="54" spans="1:180" x14ac:dyDescent="0.3">
      <c r="A54" t="s">
        <v>174</v>
      </c>
      <c r="B54" t="s">
        <v>248</v>
      </c>
      <c r="C54" t="s">
        <v>180</v>
      </c>
      <c r="D54" t="s">
        <v>224</v>
      </c>
      <c r="E54" t="s">
        <v>187</v>
      </c>
      <c r="F54" t="s">
        <v>238</v>
      </c>
      <c r="G54" t="s">
        <v>239</v>
      </c>
      <c r="H54" s="52">
        <v>804</v>
      </c>
      <c r="I54" s="52">
        <v>1.8325961</v>
      </c>
      <c r="J54" s="52">
        <v>1.7177612</v>
      </c>
      <c r="K54" s="52">
        <v>1.7284081</v>
      </c>
      <c r="L54" s="52">
        <v>1.6764418000000001</v>
      </c>
      <c r="M54" s="52">
        <v>1.6890896</v>
      </c>
      <c r="N54" s="52">
        <v>1.7309707000000001</v>
      </c>
      <c r="O54" s="52">
        <v>1.6812688</v>
      </c>
      <c r="P54" s="52">
        <v>1.6725691</v>
      </c>
      <c r="Q54" s="52">
        <v>1.8281057000000001</v>
      </c>
      <c r="R54" s="52">
        <v>1.5734437999999999</v>
      </c>
      <c r="S54" s="52">
        <v>1.3095034999999999</v>
      </c>
      <c r="T54" s="52">
        <v>1.1832609999999999</v>
      </c>
      <c r="U54" s="52">
        <v>1.1704888</v>
      </c>
      <c r="V54" s="52">
        <v>1.2477366999999999</v>
      </c>
      <c r="W54" s="52">
        <v>1.4466064000000001</v>
      </c>
      <c r="X54" s="52">
        <v>1.6770480000000001</v>
      </c>
      <c r="Y54" s="52">
        <v>1.9021458</v>
      </c>
      <c r="Z54" s="52">
        <v>1.7360829</v>
      </c>
      <c r="AA54" s="52">
        <v>1.7994511</v>
      </c>
      <c r="AB54" s="52">
        <v>2.1652537999999999</v>
      </c>
      <c r="AC54" s="52">
        <v>2.345024</v>
      </c>
      <c r="AD54" s="52">
        <v>2.2205333999999999</v>
      </c>
      <c r="AE54" s="52">
        <v>2.0426977000000002</v>
      </c>
      <c r="AF54" s="52">
        <v>1.9192587999999999</v>
      </c>
      <c r="AG54" s="52">
        <v>-0.125668</v>
      </c>
      <c r="AH54" s="52">
        <v>-0.19012039999999999</v>
      </c>
      <c r="AI54" s="52">
        <v>-0.14910010000000001</v>
      </c>
      <c r="AJ54" s="52">
        <v>-0.18534600000000001</v>
      </c>
      <c r="AK54" s="52">
        <v>-0.20133239999999999</v>
      </c>
      <c r="AL54" s="52">
        <v>-0.1853873</v>
      </c>
      <c r="AM54" s="52">
        <v>-0.2669745</v>
      </c>
      <c r="AN54" s="52">
        <v>-0.42304960000000003</v>
      </c>
      <c r="AO54" s="52">
        <v>-0.2205145</v>
      </c>
      <c r="AP54" s="52">
        <v>-0.16553599999999999</v>
      </c>
      <c r="AQ54" s="52">
        <v>-0.23019680000000001</v>
      </c>
      <c r="AR54" s="52">
        <v>-0.22459219999999999</v>
      </c>
      <c r="AS54" s="52">
        <v>-0.22942029999999999</v>
      </c>
      <c r="AT54" s="52">
        <v>-0.2272681</v>
      </c>
      <c r="AU54" s="52">
        <v>-0.2232961</v>
      </c>
      <c r="AV54" s="52">
        <v>-0.1729048</v>
      </c>
      <c r="AW54" s="52">
        <v>-0.1329748</v>
      </c>
      <c r="AX54" s="52">
        <v>-0.14933740000000001</v>
      </c>
      <c r="AY54" s="52">
        <v>-9.4089000000000006E-2</v>
      </c>
      <c r="AZ54" s="52">
        <v>-0.1692138</v>
      </c>
      <c r="BA54" s="52">
        <v>-0.16096389999999999</v>
      </c>
      <c r="BB54" s="52">
        <v>-0.1751569</v>
      </c>
      <c r="BC54" s="52">
        <v>-0.16095419999999999</v>
      </c>
      <c r="BD54" s="52">
        <v>-0.1102982</v>
      </c>
      <c r="BE54" s="52">
        <v>-2.4959000000000001E-3</v>
      </c>
      <c r="BF54" s="52">
        <v>-7.9712699999999997E-2</v>
      </c>
      <c r="BG54" s="52">
        <v>-3.4375700000000002E-2</v>
      </c>
      <c r="BH54" s="52">
        <v>-7.0813399999999999E-2</v>
      </c>
      <c r="BI54" s="52">
        <v>-7.4088200000000007E-2</v>
      </c>
      <c r="BJ54" s="52">
        <v>-7.6284400000000002E-2</v>
      </c>
      <c r="BK54" s="52">
        <v>-0.14411589999999999</v>
      </c>
      <c r="BL54" s="52">
        <v>-0.25027650000000001</v>
      </c>
      <c r="BM54" s="52">
        <v>-2.75391E-2</v>
      </c>
      <c r="BN54" s="52">
        <v>3.17688E-2</v>
      </c>
      <c r="BO54" s="52">
        <v>-4.52918E-2</v>
      </c>
      <c r="BP54" s="52">
        <v>-4.8211999999999998E-2</v>
      </c>
      <c r="BQ54" s="52">
        <v>-5.0787100000000002E-2</v>
      </c>
      <c r="BR54" s="52">
        <v>-4.2351100000000003E-2</v>
      </c>
      <c r="BS54" s="52">
        <v>-3.1331600000000001E-2</v>
      </c>
      <c r="BT54" s="52">
        <v>4.1208E-3</v>
      </c>
      <c r="BU54" s="52">
        <v>3.90572E-2</v>
      </c>
      <c r="BV54" s="52">
        <v>1.6527799999999999E-2</v>
      </c>
      <c r="BW54" s="52">
        <v>5.5664100000000001E-2</v>
      </c>
      <c r="BX54" s="52">
        <v>-9.0706999999999992E-3</v>
      </c>
      <c r="BY54" s="52">
        <v>-9.9276E-3</v>
      </c>
      <c r="BZ54" s="52">
        <v>-2.5402999999999998E-2</v>
      </c>
      <c r="CA54" s="52">
        <v>-3.0061600000000001E-2</v>
      </c>
      <c r="CB54" s="52">
        <v>4.7987999999999998E-3</v>
      </c>
      <c r="CC54" s="52">
        <v>8.2812700000000003E-2</v>
      </c>
      <c r="CD54" s="52">
        <v>-3.2447000000000001E-3</v>
      </c>
      <c r="CE54" s="52">
        <v>4.5081999999999997E-2</v>
      </c>
      <c r="CF54" s="52">
        <v>8.5115E-3</v>
      </c>
      <c r="CG54" s="52">
        <v>1.40407E-2</v>
      </c>
      <c r="CH54" s="52">
        <v>-7.2000000000000005E-4</v>
      </c>
      <c r="CI54" s="52">
        <v>-5.9024500000000001E-2</v>
      </c>
      <c r="CJ54" s="52">
        <v>-0.13061429999999999</v>
      </c>
      <c r="CK54" s="52">
        <v>0.106115</v>
      </c>
      <c r="CL54" s="52">
        <v>0.1684215</v>
      </c>
      <c r="CM54" s="52">
        <v>8.2772899999999996E-2</v>
      </c>
      <c r="CN54" s="52">
        <v>7.3948399999999997E-2</v>
      </c>
      <c r="CO54" s="52">
        <v>7.2933700000000004E-2</v>
      </c>
      <c r="CP54" s="52">
        <v>8.5721800000000001E-2</v>
      </c>
      <c r="CQ54" s="52">
        <v>0.1016224</v>
      </c>
      <c r="CR54" s="52">
        <v>0.12672829999999999</v>
      </c>
      <c r="CS54" s="52">
        <v>0.15820609999999999</v>
      </c>
      <c r="CT54" s="52">
        <v>0.13140560000000001</v>
      </c>
      <c r="CU54" s="52">
        <v>0.15938269999999999</v>
      </c>
      <c r="CV54" s="52">
        <v>0.1018439</v>
      </c>
      <c r="CW54" s="52">
        <v>9.4679700000000006E-2</v>
      </c>
      <c r="CX54" s="52">
        <v>7.8316200000000002E-2</v>
      </c>
      <c r="CY54" s="52">
        <v>6.0594200000000001E-2</v>
      </c>
      <c r="CZ54" s="52">
        <v>8.4514599999999995E-2</v>
      </c>
      <c r="DA54" s="52">
        <v>0.16812129000000001</v>
      </c>
      <c r="DB54" s="52">
        <v>7.3223300000000005E-2</v>
      </c>
      <c r="DC54" s="52">
        <v>0.12453980000000001</v>
      </c>
      <c r="DD54" s="52">
        <v>8.7836399999999995E-2</v>
      </c>
      <c r="DE54" s="52">
        <v>0.1021696</v>
      </c>
      <c r="DF54" s="52">
        <v>7.4844300000000002E-2</v>
      </c>
      <c r="DG54" s="52">
        <v>2.60669E-2</v>
      </c>
      <c r="DH54" s="52">
        <v>-1.09522E-2</v>
      </c>
      <c r="DI54" s="52">
        <v>0.23976910000000001</v>
      </c>
      <c r="DJ54" s="52">
        <v>0.30507420000000002</v>
      </c>
      <c r="DK54" s="52">
        <v>0.21083750000000001</v>
      </c>
      <c r="DL54" s="52">
        <v>0.1961088</v>
      </c>
      <c r="DM54" s="52">
        <v>0.19665450000000001</v>
      </c>
      <c r="DN54" s="52">
        <v>0.2137947</v>
      </c>
      <c r="DO54" s="52">
        <v>0.23457639999999999</v>
      </c>
      <c r="DP54" s="52">
        <v>0.24933569999999999</v>
      </c>
      <c r="DQ54" s="52">
        <v>0.27735500000000002</v>
      </c>
      <c r="DR54" s="52">
        <v>0.24628330000000001</v>
      </c>
      <c r="DS54" s="52">
        <v>0.26310129999999998</v>
      </c>
      <c r="DT54" s="52">
        <v>0.21275849999999999</v>
      </c>
      <c r="DU54" s="52">
        <v>0.19928699999999999</v>
      </c>
      <c r="DV54" s="52">
        <v>0.18203530000000001</v>
      </c>
      <c r="DW54" s="52">
        <v>0.15125</v>
      </c>
      <c r="DX54" s="52">
        <v>0.1642304</v>
      </c>
      <c r="DY54" s="52">
        <v>0.29129340999999997</v>
      </c>
      <c r="DZ54" s="52">
        <v>0.18363090000000001</v>
      </c>
      <c r="EA54" s="52">
        <v>0.23926420000000001</v>
      </c>
      <c r="EB54" s="52">
        <v>0.20236899999999999</v>
      </c>
      <c r="EC54" s="52">
        <v>0.2294138</v>
      </c>
      <c r="ED54" s="52">
        <v>0.18394730000000001</v>
      </c>
      <c r="EE54" s="52">
        <v>0.14892540000000001</v>
      </c>
      <c r="EF54" s="52">
        <v>0.16182089999999999</v>
      </c>
      <c r="EG54" s="52">
        <v>0.43274439999999997</v>
      </c>
      <c r="EH54" s="52">
        <v>0.50237900000000002</v>
      </c>
      <c r="EI54" s="52">
        <v>0.3957426</v>
      </c>
      <c r="EJ54" s="52">
        <v>0.37248900000000001</v>
      </c>
      <c r="EK54" s="52">
        <v>0.3752877</v>
      </c>
      <c r="EL54" s="52">
        <v>0.3987117</v>
      </c>
      <c r="EM54" s="52">
        <v>0.4265408</v>
      </c>
      <c r="EN54" s="52">
        <v>0.4263613</v>
      </c>
      <c r="EO54" s="52">
        <v>0.44938709999999998</v>
      </c>
      <c r="EP54" s="52">
        <v>0.41214849999999997</v>
      </c>
      <c r="EQ54" s="52">
        <v>0.41285450000000001</v>
      </c>
      <c r="ER54" s="52">
        <v>0.3729016</v>
      </c>
      <c r="ES54" s="52">
        <v>0.3503233</v>
      </c>
      <c r="ET54" s="52">
        <v>0.33178930000000001</v>
      </c>
      <c r="EU54" s="52">
        <v>0.28214260000000002</v>
      </c>
      <c r="EV54" s="52">
        <v>0.2793273</v>
      </c>
      <c r="EW54" s="52">
        <v>64.835769999999997</v>
      </c>
      <c r="EX54" s="52">
        <v>63.750529999999998</v>
      </c>
      <c r="EY54" s="52">
        <v>62.772080000000003</v>
      </c>
      <c r="EZ54" s="52">
        <v>61.914050000000003</v>
      </c>
      <c r="FA54" s="52">
        <v>61.074129999999997</v>
      </c>
      <c r="FB54" s="52">
        <v>60.67333</v>
      </c>
      <c r="FC54" s="52">
        <v>61.102220000000003</v>
      </c>
      <c r="FD54" s="52">
        <v>63.786790000000003</v>
      </c>
      <c r="FE54" s="52">
        <v>67.378690000000006</v>
      </c>
      <c r="FF54" s="52">
        <v>71.109899999999996</v>
      </c>
      <c r="FG54" s="52">
        <v>74.633750000000006</v>
      </c>
      <c r="FH54" s="52">
        <v>77.721959999999996</v>
      </c>
      <c r="FI54" s="52">
        <v>80.613640000000004</v>
      </c>
      <c r="FJ54" s="52">
        <v>82.637200000000007</v>
      </c>
      <c r="FK54" s="52">
        <v>83.767250000000004</v>
      </c>
      <c r="FL54" s="52">
        <v>84.075569999999999</v>
      </c>
      <c r="FM54" s="52">
        <v>83.813149999999993</v>
      </c>
      <c r="FN54" s="52">
        <v>82.906120000000001</v>
      </c>
      <c r="FO54" s="52">
        <v>80.422259999999994</v>
      </c>
      <c r="FP54" s="52">
        <v>77.250050000000002</v>
      </c>
      <c r="FQ54" s="52">
        <v>73.301850000000002</v>
      </c>
      <c r="FR54" s="52">
        <v>70.334689999999995</v>
      </c>
      <c r="FS54" s="52">
        <v>67.965040000000002</v>
      </c>
      <c r="FT54" s="52">
        <v>66.280559999999994</v>
      </c>
      <c r="FU54" s="52">
        <v>240.0333</v>
      </c>
      <c r="FV54" s="52">
        <v>456.39920000000001</v>
      </c>
      <c r="FW54" s="52">
        <v>11.138780000000001</v>
      </c>
      <c r="FX54" s="52">
        <v>1</v>
      </c>
    </row>
    <row r="55" spans="1:180" x14ac:dyDescent="0.3">
      <c r="A55" t="s">
        <v>174</v>
      </c>
      <c r="B55" t="s">
        <v>248</v>
      </c>
      <c r="C55" t="s">
        <v>180</v>
      </c>
      <c r="D55" t="s">
        <v>244</v>
      </c>
      <c r="E55" t="s">
        <v>187</v>
      </c>
      <c r="F55" t="s">
        <v>238</v>
      </c>
      <c r="G55" t="s">
        <v>239</v>
      </c>
      <c r="H55" s="52">
        <v>804</v>
      </c>
      <c r="I55" s="52">
        <v>1.9032712000000001</v>
      </c>
      <c r="J55" s="52">
        <v>1.7591496</v>
      </c>
      <c r="K55" s="52">
        <v>1.7658894000000001</v>
      </c>
      <c r="L55" s="52">
        <v>1.7083066</v>
      </c>
      <c r="M55" s="52">
        <v>1.7299975999999999</v>
      </c>
      <c r="N55" s="52">
        <v>1.6700988000000001</v>
      </c>
      <c r="O55" s="52">
        <v>1.4568543</v>
      </c>
      <c r="P55" s="52">
        <v>1.0671790999999999</v>
      </c>
      <c r="Q55" s="52">
        <v>0.79356804999999997</v>
      </c>
      <c r="R55" s="52">
        <v>0.61985703999999997</v>
      </c>
      <c r="S55" s="52">
        <v>0.54004322000000005</v>
      </c>
      <c r="T55" s="52">
        <v>0.51273668999999999</v>
      </c>
      <c r="U55" s="52">
        <v>0.44866760999999999</v>
      </c>
      <c r="V55" s="52">
        <v>0.47455733</v>
      </c>
      <c r="W55" s="52">
        <v>0.55916918000000004</v>
      </c>
      <c r="X55" s="52">
        <v>0.66578912000000001</v>
      </c>
      <c r="Y55" s="52">
        <v>0.94165418000000001</v>
      </c>
      <c r="Z55" s="52">
        <v>1.2425501999999999</v>
      </c>
      <c r="AA55" s="52">
        <v>1.6180242</v>
      </c>
      <c r="AB55" s="52">
        <v>2.1674064999999998</v>
      </c>
      <c r="AC55" s="52">
        <v>2.4065742999999999</v>
      </c>
      <c r="AD55" s="52">
        <v>2.2450453000000001</v>
      </c>
      <c r="AE55" s="52">
        <v>2.1007603000000001</v>
      </c>
      <c r="AF55" s="52">
        <v>1.9349373999999999</v>
      </c>
      <c r="AG55" s="52">
        <v>-0.1051092</v>
      </c>
      <c r="AH55" s="52">
        <v>-0.22335440000000001</v>
      </c>
      <c r="AI55" s="52">
        <v>-0.17583679999999999</v>
      </c>
      <c r="AJ55" s="52">
        <v>-0.17038590000000001</v>
      </c>
      <c r="AK55" s="52">
        <v>-0.1473168</v>
      </c>
      <c r="AL55" s="52">
        <v>-0.1737455</v>
      </c>
      <c r="AM55" s="52">
        <v>-0.1759983</v>
      </c>
      <c r="AN55" s="52">
        <v>-0.31560110000000002</v>
      </c>
      <c r="AO55" s="52">
        <v>-0.30134739999999999</v>
      </c>
      <c r="AP55" s="52">
        <v>-0.30719249999999998</v>
      </c>
      <c r="AQ55" s="52">
        <v>-0.25439119999999998</v>
      </c>
      <c r="AR55" s="52">
        <v>-0.22699150000000001</v>
      </c>
      <c r="AS55" s="52">
        <v>-0.28474909999999998</v>
      </c>
      <c r="AT55" s="52">
        <v>-0.35965819999999998</v>
      </c>
      <c r="AU55" s="52">
        <v>-0.33259339999999998</v>
      </c>
      <c r="AV55" s="52">
        <v>-0.4124718</v>
      </c>
      <c r="AW55" s="52">
        <v>-0.3368469</v>
      </c>
      <c r="AX55" s="52">
        <v>-0.29642950000000001</v>
      </c>
      <c r="AY55" s="52">
        <v>-0.39342050000000001</v>
      </c>
      <c r="AZ55" s="52">
        <v>-0.31506079999999997</v>
      </c>
      <c r="BA55" s="52">
        <v>-0.27428789999999997</v>
      </c>
      <c r="BB55" s="52">
        <v>-0.28159610000000002</v>
      </c>
      <c r="BC55" s="52">
        <v>-0.21147189999999999</v>
      </c>
      <c r="BD55" s="52">
        <v>-0.19108040000000001</v>
      </c>
      <c r="BE55" s="52">
        <v>4.6232500000000003E-2</v>
      </c>
      <c r="BF55" s="52">
        <v>-6.9934099999999999E-2</v>
      </c>
      <c r="BG55" s="52">
        <v>-2.2026199999999999E-2</v>
      </c>
      <c r="BH55" s="52">
        <v>-2.82741E-2</v>
      </c>
      <c r="BI55" s="52">
        <v>2.6859000000000002E-3</v>
      </c>
      <c r="BJ55" s="52">
        <v>-3.6281899999999999E-2</v>
      </c>
      <c r="BK55" s="52">
        <v>-4.5961700000000001E-2</v>
      </c>
      <c r="BL55" s="52">
        <v>-0.1748963</v>
      </c>
      <c r="BM55" s="52">
        <v>-0.14562849999999999</v>
      </c>
      <c r="BN55" s="52">
        <v>-0.1496748</v>
      </c>
      <c r="BO55" s="52">
        <v>-0.1103156</v>
      </c>
      <c r="BP55" s="52">
        <v>-7.9651399999999997E-2</v>
      </c>
      <c r="BQ55" s="52">
        <v>-0.1345123</v>
      </c>
      <c r="BR55" s="52">
        <v>-0.1697901</v>
      </c>
      <c r="BS55" s="52">
        <v>-0.1474742</v>
      </c>
      <c r="BT55" s="52">
        <v>-0.20114789999999999</v>
      </c>
      <c r="BU55" s="52">
        <v>-0.15220739999999999</v>
      </c>
      <c r="BV55" s="52">
        <v>-9.3304499999999999E-2</v>
      </c>
      <c r="BW55" s="52">
        <v>-0.18613109999999999</v>
      </c>
      <c r="BX55" s="52">
        <v>-9.7557599999999994E-2</v>
      </c>
      <c r="BY55" s="52">
        <v>-3.4207700000000001E-2</v>
      </c>
      <c r="BZ55" s="52">
        <v>-8.6696300000000004E-2</v>
      </c>
      <c r="CA55" s="52">
        <v>-3.9371499999999997E-2</v>
      </c>
      <c r="CB55" s="52">
        <v>-3.1992399999999997E-2</v>
      </c>
      <c r="CC55" s="52">
        <v>0.1510513</v>
      </c>
      <c r="CD55" s="52">
        <v>3.6324200000000001E-2</v>
      </c>
      <c r="CE55" s="52">
        <v>8.4502499999999994E-2</v>
      </c>
      <c r="CF55" s="52">
        <v>7.0152099999999995E-2</v>
      </c>
      <c r="CG55" s="52">
        <v>0.1065773</v>
      </c>
      <c r="CH55" s="52">
        <v>5.8924999999999998E-2</v>
      </c>
      <c r="CI55" s="52">
        <v>4.4101300000000003E-2</v>
      </c>
      <c r="CJ55" s="52">
        <v>-7.7444499999999999E-2</v>
      </c>
      <c r="CK55" s="52">
        <v>-3.7778100000000002E-2</v>
      </c>
      <c r="CL55" s="52">
        <v>-4.0578400000000001E-2</v>
      </c>
      <c r="CM55" s="52">
        <v>-1.05293E-2</v>
      </c>
      <c r="CN55" s="52">
        <v>2.23958E-2</v>
      </c>
      <c r="CO55" s="52">
        <v>-3.0458800000000001E-2</v>
      </c>
      <c r="CP55" s="52">
        <v>-3.8288000000000003E-2</v>
      </c>
      <c r="CQ55" s="52">
        <v>-1.9261199999999999E-2</v>
      </c>
      <c r="CR55" s="52">
        <v>-5.4785599999999997E-2</v>
      </c>
      <c r="CS55" s="52">
        <v>-2.43266E-2</v>
      </c>
      <c r="CT55" s="52">
        <v>4.7379299999999999E-2</v>
      </c>
      <c r="CU55" s="52">
        <v>-4.25631E-2</v>
      </c>
      <c r="CV55" s="52">
        <v>5.30845E-2</v>
      </c>
      <c r="CW55" s="52">
        <v>0.1320712</v>
      </c>
      <c r="CX55" s="52">
        <v>4.8290699999999999E-2</v>
      </c>
      <c r="CY55" s="52">
        <v>7.9824699999999998E-2</v>
      </c>
      <c r="CZ55" s="52">
        <v>7.8191499999999997E-2</v>
      </c>
      <c r="DA55" s="52">
        <v>0.25587019</v>
      </c>
      <c r="DB55" s="52">
        <v>0.1425826</v>
      </c>
      <c r="DC55" s="52">
        <v>0.19103129999999999</v>
      </c>
      <c r="DD55" s="52">
        <v>0.16857829999999999</v>
      </c>
      <c r="DE55" s="52">
        <v>0.21046870000000001</v>
      </c>
      <c r="DF55" s="52">
        <v>0.15413189999999999</v>
      </c>
      <c r="DG55" s="52">
        <v>0.13416420000000001</v>
      </c>
      <c r="DH55" s="52">
        <v>2.0007199999999999E-2</v>
      </c>
      <c r="DI55" s="52">
        <v>7.0072300000000004E-2</v>
      </c>
      <c r="DJ55" s="52">
        <v>6.8517900000000007E-2</v>
      </c>
      <c r="DK55" s="52">
        <v>8.92569E-2</v>
      </c>
      <c r="DL55" s="52">
        <v>0.1244431</v>
      </c>
      <c r="DM55" s="52">
        <v>7.3594800000000002E-2</v>
      </c>
      <c r="DN55" s="52">
        <v>9.3214099999999994E-2</v>
      </c>
      <c r="DO55" s="52">
        <v>0.1089517</v>
      </c>
      <c r="DP55" s="52">
        <v>9.1576699999999997E-2</v>
      </c>
      <c r="DQ55" s="52">
        <v>0.1035542</v>
      </c>
      <c r="DR55" s="52">
        <v>0.18806300000000001</v>
      </c>
      <c r="DS55" s="52">
        <v>0.10100480000000001</v>
      </c>
      <c r="DT55" s="52">
        <v>0.20372660000000001</v>
      </c>
      <c r="DU55" s="52">
        <v>0.29835</v>
      </c>
      <c r="DV55" s="52">
        <v>0.18327769999999999</v>
      </c>
      <c r="DW55" s="52">
        <v>0.1990209</v>
      </c>
      <c r="DX55" s="52">
        <v>0.1883754</v>
      </c>
      <c r="DY55" s="52">
        <v>0.40721190000000002</v>
      </c>
      <c r="DZ55" s="52">
        <v>0.29600290000000001</v>
      </c>
      <c r="EA55" s="52">
        <v>0.34484189999999998</v>
      </c>
      <c r="EB55" s="52">
        <v>0.31069010000000002</v>
      </c>
      <c r="EC55" s="52">
        <v>0.3604714</v>
      </c>
      <c r="ED55" s="52">
        <v>0.29159550000000001</v>
      </c>
      <c r="EE55" s="52">
        <v>0.26420080000000001</v>
      </c>
      <c r="EF55" s="52">
        <v>0.1607121</v>
      </c>
      <c r="EG55" s="52">
        <v>0.2257912</v>
      </c>
      <c r="EH55" s="52">
        <v>0.22603570000000001</v>
      </c>
      <c r="EI55" s="52">
        <v>0.2333325</v>
      </c>
      <c r="EJ55" s="52">
        <v>0.2717832</v>
      </c>
      <c r="EK55" s="52">
        <v>0.22383149999999999</v>
      </c>
      <c r="EL55" s="52">
        <v>0.28308230000000001</v>
      </c>
      <c r="EM55" s="52">
        <v>0.29407090000000002</v>
      </c>
      <c r="EN55" s="52">
        <v>0.30290060000000002</v>
      </c>
      <c r="EO55" s="52">
        <v>0.2881937</v>
      </c>
      <c r="EP55" s="52">
        <v>0.39118799999999998</v>
      </c>
      <c r="EQ55" s="52">
        <v>0.30829420000000002</v>
      </c>
      <c r="ER55" s="52">
        <v>0.42122969999999998</v>
      </c>
      <c r="ES55" s="52">
        <v>0.53843030000000003</v>
      </c>
      <c r="ET55" s="52">
        <v>0.3781774</v>
      </c>
      <c r="EU55" s="52">
        <v>0.37112129999999999</v>
      </c>
      <c r="EV55" s="52">
        <v>0.34746339999999998</v>
      </c>
      <c r="EW55" s="52">
        <v>67.132900000000006</v>
      </c>
      <c r="EX55" s="52">
        <v>66.073520000000002</v>
      </c>
      <c r="EY55" s="52">
        <v>64.926249999999996</v>
      </c>
      <c r="EZ55" s="52">
        <v>64.003320000000002</v>
      </c>
      <c r="FA55" s="52">
        <v>62.914250000000003</v>
      </c>
      <c r="FB55" s="52">
        <v>62.469749999999998</v>
      </c>
      <c r="FC55" s="52">
        <v>63.095669999999998</v>
      </c>
      <c r="FD55" s="52">
        <v>65.463149999999999</v>
      </c>
      <c r="FE55" s="52">
        <v>69.004279999999994</v>
      </c>
      <c r="FF55" s="52">
        <v>73.493870000000001</v>
      </c>
      <c r="FG55" s="52">
        <v>77.822010000000006</v>
      </c>
      <c r="FH55" s="52">
        <v>81.382850000000005</v>
      </c>
      <c r="FI55" s="52">
        <v>84.372910000000005</v>
      </c>
      <c r="FJ55" s="52">
        <v>86.92604</v>
      </c>
      <c r="FK55" s="52">
        <v>88.430340000000001</v>
      </c>
      <c r="FL55" s="52">
        <v>88.288250000000005</v>
      </c>
      <c r="FM55" s="52">
        <v>88.619110000000006</v>
      </c>
      <c r="FN55" s="52">
        <v>86.802629999999994</v>
      </c>
      <c r="FO55" s="52">
        <v>83.535510000000002</v>
      </c>
      <c r="FP55" s="52">
        <v>80.110280000000003</v>
      </c>
      <c r="FQ55" s="52">
        <v>75.775379999999998</v>
      </c>
      <c r="FR55" s="52">
        <v>72.623580000000004</v>
      </c>
      <c r="FS55" s="52">
        <v>70.028329999999997</v>
      </c>
      <c r="FT55" s="52">
        <v>68.12321</v>
      </c>
      <c r="FU55" s="52">
        <v>240.0333</v>
      </c>
      <c r="FV55" s="52">
        <v>456.39920000000001</v>
      </c>
      <c r="FW55" s="52">
        <v>11.138780000000001</v>
      </c>
      <c r="FX55" s="52">
        <v>1</v>
      </c>
    </row>
    <row r="56" spans="1:180" x14ac:dyDescent="0.3">
      <c r="A56" t="s">
        <v>174</v>
      </c>
      <c r="B56" t="s">
        <v>248</v>
      </c>
      <c r="C56" t="s">
        <v>180</v>
      </c>
      <c r="D56" t="s">
        <v>244</v>
      </c>
      <c r="E56" t="s">
        <v>190</v>
      </c>
      <c r="F56" t="s">
        <v>238</v>
      </c>
      <c r="G56" t="s">
        <v>239</v>
      </c>
      <c r="H56" s="52">
        <v>804</v>
      </c>
      <c r="I56" s="52">
        <v>1.6740854000000001</v>
      </c>
      <c r="J56" s="52">
        <v>1.6389716000000001</v>
      </c>
      <c r="K56" s="52">
        <v>1.6181158</v>
      </c>
      <c r="L56" s="52">
        <v>1.5778791000000001</v>
      </c>
      <c r="M56" s="52">
        <v>1.5705731000000001</v>
      </c>
      <c r="N56" s="52">
        <v>1.6433028000000001</v>
      </c>
      <c r="O56" s="52">
        <v>1.682847</v>
      </c>
      <c r="P56" s="52">
        <v>1.4510415999999999</v>
      </c>
      <c r="Q56" s="52">
        <v>1.0796288999999999</v>
      </c>
      <c r="R56" s="52">
        <v>0.78567377999999999</v>
      </c>
      <c r="S56" s="52">
        <v>0.56853803000000003</v>
      </c>
      <c r="T56" s="52">
        <v>0.53808113000000002</v>
      </c>
      <c r="U56" s="52">
        <v>0.47521826</v>
      </c>
      <c r="V56" s="52">
        <v>0.50819674000000004</v>
      </c>
      <c r="W56" s="52">
        <v>0.57603070000000001</v>
      </c>
      <c r="X56" s="52">
        <v>0.74318735000000002</v>
      </c>
      <c r="Y56" s="52">
        <v>0.98014635999999999</v>
      </c>
      <c r="Z56" s="52">
        <v>1.3389340000000001</v>
      </c>
      <c r="AA56" s="52">
        <v>1.8823266999999999</v>
      </c>
      <c r="AB56" s="52">
        <v>2.1700870999999999</v>
      </c>
      <c r="AC56" s="52">
        <v>2.0470820000000001</v>
      </c>
      <c r="AD56" s="52">
        <v>1.8669312</v>
      </c>
      <c r="AE56" s="52">
        <v>1.7688843000000001</v>
      </c>
      <c r="AF56" s="52">
        <v>1.6666023000000001</v>
      </c>
      <c r="AG56" s="52">
        <v>-0.2400706</v>
      </c>
      <c r="AH56" s="52">
        <v>-0.25446869999999999</v>
      </c>
      <c r="AI56" s="52">
        <v>-0.26537959999999999</v>
      </c>
      <c r="AJ56" s="52">
        <v>-0.2723952</v>
      </c>
      <c r="AK56" s="52">
        <v>-0.25836500000000001</v>
      </c>
      <c r="AL56" s="52">
        <v>-0.2103013</v>
      </c>
      <c r="AM56" s="52">
        <v>-0.19749800000000001</v>
      </c>
      <c r="AN56" s="52">
        <v>-0.27080490000000002</v>
      </c>
      <c r="AO56" s="52">
        <v>-0.24101880000000001</v>
      </c>
      <c r="AP56" s="52">
        <v>-0.22398460000000001</v>
      </c>
      <c r="AQ56" s="52">
        <v>-0.30347239999999998</v>
      </c>
      <c r="AR56" s="52">
        <v>-0.3255729</v>
      </c>
      <c r="AS56" s="52">
        <v>-0.4090722</v>
      </c>
      <c r="AT56" s="52">
        <v>-0.43111969999999999</v>
      </c>
      <c r="AU56" s="52">
        <v>-0.54003469999999998</v>
      </c>
      <c r="AV56" s="52">
        <v>-0.52730860000000002</v>
      </c>
      <c r="AW56" s="52">
        <v>-0.57941189999999998</v>
      </c>
      <c r="AX56" s="52">
        <v>-0.60103249999999997</v>
      </c>
      <c r="AY56" s="52">
        <v>-0.51129559999999996</v>
      </c>
      <c r="AZ56" s="52">
        <v>-0.4057096</v>
      </c>
      <c r="BA56" s="52">
        <v>-0.33983970000000002</v>
      </c>
      <c r="BB56" s="52">
        <v>-0.3903182</v>
      </c>
      <c r="BC56" s="52">
        <v>-0.36792619999999998</v>
      </c>
      <c r="BD56" s="52">
        <v>-0.33517639999999999</v>
      </c>
      <c r="BE56" s="52">
        <v>-0.10265009999999999</v>
      </c>
      <c r="BF56" s="52">
        <v>-0.1080824</v>
      </c>
      <c r="BG56" s="52">
        <v>-0.1131918</v>
      </c>
      <c r="BH56" s="52">
        <v>-0.1273386</v>
      </c>
      <c r="BI56" s="52">
        <v>-0.12376230000000001</v>
      </c>
      <c r="BJ56" s="52">
        <v>-8.2481299999999994E-2</v>
      </c>
      <c r="BK56" s="52">
        <v>-8.5096000000000005E-2</v>
      </c>
      <c r="BL56" s="52">
        <v>-0.1191165</v>
      </c>
      <c r="BM56" s="52">
        <v>-8.2210500000000006E-2</v>
      </c>
      <c r="BN56" s="52">
        <v>-8.1312200000000001E-2</v>
      </c>
      <c r="BO56" s="52">
        <v>-0.15744759999999999</v>
      </c>
      <c r="BP56" s="52">
        <v>-0.14219989999999999</v>
      </c>
      <c r="BQ56" s="52">
        <v>-0.2248068</v>
      </c>
      <c r="BR56" s="52">
        <v>-0.23610039999999999</v>
      </c>
      <c r="BS56" s="52">
        <v>-0.30942760000000002</v>
      </c>
      <c r="BT56" s="52">
        <v>-0.30719780000000002</v>
      </c>
      <c r="BU56" s="52">
        <v>-0.36021419999999998</v>
      </c>
      <c r="BV56" s="52">
        <v>-0.37106650000000002</v>
      </c>
      <c r="BW56" s="52">
        <v>-0.30610579999999998</v>
      </c>
      <c r="BX56" s="52">
        <v>-0.21850030000000001</v>
      </c>
      <c r="BY56" s="52">
        <v>-0.1718983</v>
      </c>
      <c r="BZ56" s="52">
        <v>-0.2218166</v>
      </c>
      <c r="CA56" s="52">
        <v>-0.20369960000000001</v>
      </c>
      <c r="CB56" s="52">
        <v>-0.1819952</v>
      </c>
      <c r="CC56" s="52">
        <v>-7.4730999999999999E-3</v>
      </c>
      <c r="CD56" s="52">
        <v>-6.6958E-3</v>
      </c>
      <c r="CE56" s="52">
        <v>-7.7869000000000002E-3</v>
      </c>
      <c r="CF56" s="52">
        <v>-2.6872900000000002E-2</v>
      </c>
      <c r="CG56" s="52">
        <v>-3.0536899999999999E-2</v>
      </c>
      <c r="CH56" s="52">
        <v>6.0464999999999998E-3</v>
      </c>
      <c r="CI56" s="52">
        <v>-7.2468000000000003E-3</v>
      </c>
      <c r="CJ56" s="52">
        <v>-1.40576E-2</v>
      </c>
      <c r="CK56" s="52">
        <v>2.7779700000000001E-2</v>
      </c>
      <c r="CL56" s="52">
        <v>1.7502199999999999E-2</v>
      </c>
      <c r="CM56" s="52">
        <v>-5.6311300000000002E-2</v>
      </c>
      <c r="CN56" s="52">
        <v>-1.51962E-2</v>
      </c>
      <c r="CO56" s="52">
        <v>-9.7185099999999996E-2</v>
      </c>
      <c r="CP56" s="52">
        <v>-0.1010306</v>
      </c>
      <c r="CQ56" s="52">
        <v>-0.14970990000000001</v>
      </c>
      <c r="CR56" s="52">
        <v>-0.15474969999999999</v>
      </c>
      <c r="CS56" s="52">
        <v>-0.20839869999999999</v>
      </c>
      <c r="CT56" s="52">
        <v>-0.2117928</v>
      </c>
      <c r="CU56" s="52">
        <v>-0.1639919</v>
      </c>
      <c r="CV56" s="52">
        <v>-8.8839699999999994E-2</v>
      </c>
      <c r="CW56" s="52">
        <v>-5.5582600000000003E-2</v>
      </c>
      <c r="CX56" s="52">
        <v>-0.1051129</v>
      </c>
      <c r="CY56" s="52">
        <v>-8.9956700000000001E-2</v>
      </c>
      <c r="CZ56" s="52">
        <v>-7.5902399999999995E-2</v>
      </c>
      <c r="DA56" s="52">
        <v>8.7703900000000001E-2</v>
      </c>
      <c r="DB56" s="52">
        <v>9.4690899999999995E-2</v>
      </c>
      <c r="DC56" s="52">
        <v>9.7617999999999996E-2</v>
      </c>
      <c r="DD56" s="52">
        <v>7.3592900000000003E-2</v>
      </c>
      <c r="DE56" s="52">
        <v>6.2688599999999997E-2</v>
      </c>
      <c r="DF56" s="52">
        <v>9.4574199999999997E-2</v>
      </c>
      <c r="DG56" s="52">
        <v>7.0602399999999996E-2</v>
      </c>
      <c r="DH56" s="52">
        <v>9.1001299999999993E-2</v>
      </c>
      <c r="DI56" s="52">
        <v>0.1377698</v>
      </c>
      <c r="DJ56" s="52">
        <v>0.11631660000000001</v>
      </c>
      <c r="DK56" s="52">
        <v>4.4824900000000001E-2</v>
      </c>
      <c r="DL56" s="52">
        <v>0.1118074</v>
      </c>
      <c r="DM56" s="52">
        <v>3.0436600000000001E-2</v>
      </c>
      <c r="DN56" s="52">
        <v>3.4039100000000003E-2</v>
      </c>
      <c r="DO56" s="52">
        <v>1.00079E-2</v>
      </c>
      <c r="DP56" s="52">
        <v>-2.3016999999999998E-3</v>
      </c>
      <c r="DQ56" s="52">
        <v>-5.6583099999999997E-2</v>
      </c>
      <c r="DR56" s="52">
        <v>-5.2519099999999999E-2</v>
      </c>
      <c r="DS56" s="52">
        <v>-2.1878100000000001E-2</v>
      </c>
      <c r="DT56" s="52">
        <v>4.0820799999999997E-2</v>
      </c>
      <c r="DU56" s="52">
        <v>6.0733099999999998E-2</v>
      </c>
      <c r="DV56" s="52">
        <v>1.1590700000000001E-2</v>
      </c>
      <c r="DW56" s="52">
        <v>2.37862E-2</v>
      </c>
      <c r="DX56" s="52">
        <v>3.0190499999999999E-2</v>
      </c>
      <c r="DY56" s="52">
        <v>0.2251244</v>
      </c>
      <c r="DZ56" s="52">
        <v>0.24107709999999999</v>
      </c>
      <c r="EA56" s="52">
        <v>0.2498059</v>
      </c>
      <c r="EB56" s="52">
        <v>0.21864939999999999</v>
      </c>
      <c r="EC56" s="52">
        <v>0.1972913</v>
      </c>
      <c r="ED56" s="52">
        <v>0.22239429999999999</v>
      </c>
      <c r="EE56" s="52">
        <v>0.18300440000000001</v>
      </c>
      <c r="EF56" s="52">
        <v>0.24268970000000001</v>
      </c>
      <c r="EG56" s="52">
        <v>0.29657820000000001</v>
      </c>
      <c r="EH56" s="52">
        <v>0.25898900000000002</v>
      </c>
      <c r="EI56" s="52">
        <v>0.19084970000000001</v>
      </c>
      <c r="EJ56" s="52">
        <v>0.29518050000000001</v>
      </c>
      <c r="EK56" s="52">
        <v>0.214702</v>
      </c>
      <c r="EL56" s="52">
        <v>0.2290584</v>
      </c>
      <c r="EM56" s="52">
        <v>0.240615</v>
      </c>
      <c r="EN56" s="52">
        <v>0.21780910000000001</v>
      </c>
      <c r="EO56" s="52">
        <v>0.1626146</v>
      </c>
      <c r="EP56" s="52">
        <v>0.17744689999999999</v>
      </c>
      <c r="EQ56" s="52">
        <v>0.18331169999999999</v>
      </c>
      <c r="ER56" s="52">
        <v>0.22803010000000001</v>
      </c>
      <c r="ES56" s="52">
        <v>0.2286745</v>
      </c>
      <c r="ET56" s="52">
        <v>0.18009230000000001</v>
      </c>
      <c r="EU56" s="52">
        <v>0.18801290000000001</v>
      </c>
      <c r="EV56" s="52">
        <v>0.1833716</v>
      </c>
      <c r="EW56" s="52">
        <v>63.848439999999997</v>
      </c>
      <c r="EX56" s="52">
        <v>62.83446</v>
      </c>
      <c r="EY56" s="52">
        <v>61.980600000000003</v>
      </c>
      <c r="EZ56" s="52">
        <v>61.273380000000003</v>
      </c>
      <c r="FA56" s="52">
        <v>60.659100000000002</v>
      </c>
      <c r="FB56" s="52">
        <v>60.158760000000001</v>
      </c>
      <c r="FC56" s="52">
        <v>59.68009</v>
      </c>
      <c r="FD56" s="52">
        <v>60.689410000000002</v>
      </c>
      <c r="FE56" s="52">
        <v>64.097160000000002</v>
      </c>
      <c r="FF56" s="52">
        <v>68.782449999999997</v>
      </c>
      <c r="FG56" s="52">
        <v>73.168729999999996</v>
      </c>
      <c r="FH56" s="52">
        <v>77.622020000000006</v>
      </c>
      <c r="FI56" s="52">
        <v>80.975549999999998</v>
      </c>
      <c r="FJ56" s="52">
        <v>83.607939999999999</v>
      </c>
      <c r="FK56" s="52">
        <v>84.980289999999997</v>
      </c>
      <c r="FL56" s="52">
        <v>85.236050000000006</v>
      </c>
      <c r="FM56" s="52">
        <v>84.218760000000003</v>
      </c>
      <c r="FN56" s="52">
        <v>81.92362</v>
      </c>
      <c r="FO56" s="52">
        <v>78.568579999999997</v>
      </c>
      <c r="FP56" s="52">
        <v>73.972149999999999</v>
      </c>
      <c r="FQ56" s="52">
        <v>70.871009999999998</v>
      </c>
      <c r="FR56" s="52">
        <v>68.670760000000001</v>
      </c>
      <c r="FS56" s="52">
        <v>67.104219999999998</v>
      </c>
      <c r="FT56" s="52">
        <v>65.821449999999999</v>
      </c>
      <c r="FU56" s="52">
        <v>240</v>
      </c>
      <c r="FV56" s="52">
        <v>504.32409999999999</v>
      </c>
      <c r="FW56" s="52">
        <v>11.48536</v>
      </c>
      <c r="FX56" s="52">
        <v>1</v>
      </c>
    </row>
    <row r="57" spans="1:180" x14ac:dyDescent="0.3">
      <c r="A57" t="s">
        <v>174</v>
      </c>
      <c r="B57" t="s">
        <v>248</v>
      </c>
      <c r="C57" t="s">
        <v>180</v>
      </c>
      <c r="D57" t="s">
        <v>244</v>
      </c>
      <c r="E57" t="s">
        <v>189</v>
      </c>
      <c r="F57" t="s">
        <v>238</v>
      </c>
      <c r="G57" t="s">
        <v>239</v>
      </c>
      <c r="H57" s="52">
        <v>804</v>
      </c>
      <c r="I57" s="52">
        <v>1.7627406000000001</v>
      </c>
      <c r="J57" s="52">
        <v>1.7199861000000001</v>
      </c>
      <c r="K57" s="52">
        <v>1.7235889</v>
      </c>
      <c r="L57" s="52">
        <v>1.6215539999999999</v>
      </c>
      <c r="M57" s="52">
        <v>1.5919821999999999</v>
      </c>
      <c r="N57" s="52">
        <v>1.6389617999999999</v>
      </c>
      <c r="O57" s="52">
        <v>1.6692045</v>
      </c>
      <c r="P57" s="52">
        <v>1.5150995</v>
      </c>
      <c r="Q57" s="52">
        <v>1.1353165000000001</v>
      </c>
      <c r="R57" s="52">
        <v>0.92687394000000001</v>
      </c>
      <c r="S57" s="52">
        <v>0.72967269999999995</v>
      </c>
      <c r="T57" s="52">
        <v>0.67716425000000002</v>
      </c>
      <c r="U57" s="52">
        <v>0.65229512999999995</v>
      </c>
      <c r="V57" s="52">
        <v>0.69629222999999996</v>
      </c>
      <c r="W57" s="52">
        <v>0.87680535000000004</v>
      </c>
      <c r="X57" s="52">
        <v>1.1403612999999999</v>
      </c>
      <c r="Y57" s="52">
        <v>1.3378563999999999</v>
      </c>
      <c r="Z57" s="52">
        <v>1.6592340999999999</v>
      </c>
      <c r="AA57" s="52">
        <v>1.9970994</v>
      </c>
      <c r="AB57" s="52">
        <v>2.2531933</v>
      </c>
      <c r="AC57" s="52">
        <v>2.2775514000000001</v>
      </c>
      <c r="AD57" s="52">
        <v>2.0471529999999998</v>
      </c>
      <c r="AE57" s="52">
        <v>1.9681647</v>
      </c>
      <c r="AF57" s="52">
        <v>1.8185315</v>
      </c>
      <c r="AG57" s="52">
        <v>-0.203621</v>
      </c>
      <c r="AH57" s="52">
        <v>-0.20088490000000001</v>
      </c>
      <c r="AI57" s="52">
        <v>-0.14893780000000001</v>
      </c>
      <c r="AJ57" s="52">
        <v>-0.21704209999999999</v>
      </c>
      <c r="AK57" s="52">
        <v>-0.24296329999999999</v>
      </c>
      <c r="AL57" s="52">
        <v>-0.25183260000000002</v>
      </c>
      <c r="AM57" s="52">
        <v>-0.18570780000000001</v>
      </c>
      <c r="AN57" s="52">
        <v>-0.20200019999999999</v>
      </c>
      <c r="AO57" s="52">
        <v>-0.30524089999999998</v>
      </c>
      <c r="AP57" s="52">
        <v>-0.2262634</v>
      </c>
      <c r="AQ57" s="52">
        <v>-0.2176013</v>
      </c>
      <c r="AR57" s="52">
        <v>-0.27861659999999999</v>
      </c>
      <c r="AS57" s="52">
        <v>-0.300645</v>
      </c>
      <c r="AT57" s="52">
        <v>-0.34215810000000002</v>
      </c>
      <c r="AU57" s="52">
        <v>-0.31304599999999999</v>
      </c>
      <c r="AV57" s="52">
        <v>-0.2527643</v>
      </c>
      <c r="AW57" s="52">
        <v>-0.280968</v>
      </c>
      <c r="AX57" s="52">
        <v>-0.29209360000000001</v>
      </c>
      <c r="AY57" s="52">
        <v>-0.33131119999999997</v>
      </c>
      <c r="AZ57" s="52">
        <v>-0.41745189999999999</v>
      </c>
      <c r="BA57" s="52">
        <v>-0.40568379999999998</v>
      </c>
      <c r="BB57" s="52">
        <v>-0.47069220000000001</v>
      </c>
      <c r="BC57" s="52">
        <v>-0.2579264</v>
      </c>
      <c r="BD57" s="52">
        <v>-0.24621950000000001</v>
      </c>
      <c r="BE57" s="52">
        <v>-8.5063700000000006E-2</v>
      </c>
      <c r="BF57" s="52">
        <v>-8.3425200000000005E-2</v>
      </c>
      <c r="BG57" s="52">
        <v>-3.4826999999999997E-2</v>
      </c>
      <c r="BH57" s="52">
        <v>-0.1096423</v>
      </c>
      <c r="BI57" s="52">
        <v>-0.12882260000000001</v>
      </c>
      <c r="BJ57" s="52">
        <v>-0.11651019999999999</v>
      </c>
      <c r="BK57" s="52">
        <v>-6.5302700000000005E-2</v>
      </c>
      <c r="BL57" s="52">
        <v>-1.1097900000000001E-2</v>
      </c>
      <c r="BM57" s="52">
        <v>-0.10585070000000001</v>
      </c>
      <c r="BN57" s="52">
        <v>-4.8492E-2</v>
      </c>
      <c r="BO57" s="52">
        <v>-7.7222200000000005E-2</v>
      </c>
      <c r="BP57" s="52">
        <v>-0.10835740000000001</v>
      </c>
      <c r="BQ57" s="52">
        <v>-0.12026199999999999</v>
      </c>
      <c r="BR57" s="52">
        <v>-0.1494974</v>
      </c>
      <c r="BS57" s="52">
        <v>-0.1052139</v>
      </c>
      <c r="BT57" s="52">
        <v>-3.0687099999999998E-2</v>
      </c>
      <c r="BU57" s="52">
        <v>-7.8638700000000006E-2</v>
      </c>
      <c r="BV57" s="52">
        <v>-7.7636200000000002E-2</v>
      </c>
      <c r="BW57" s="52">
        <v>-0.1315615</v>
      </c>
      <c r="BX57" s="52">
        <v>-0.23053660000000001</v>
      </c>
      <c r="BY57" s="52">
        <v>-0.2229535</v>
      </c>
      <c r="BZ57" s="52">
        <v>-0.2839372</v>
      </c>
      <c r="CA57" s="52">
        <v>-0.1290529</v>
      </c>
      <c r="CB57" s="52">
        <v>-0.12646460000000001</v>
      </c>
      <c r="CC57" s="52">
        <v>-2.9512000000000002E-3</v>
      </c>
      <c r="CD57" s="52">
        <v>-2.0730000000000002E-3</v>
      </c>
      <c r="CE57" s="52">
        <v>4.4205800000000003E-2</v>
      </c>
      <c r="CF57" s="52">
        <v>-3.5257499999999997E-2</v>
      </c>
      <c r="CG57" s="52">
        <v>-4.9769000000000001E-2</v>
      </c>
      <c r="CH57" s="52">
        <v>-2.2786299999999999E-2</v>
      </c>
      <c r="CI57" s="52">
        <v>1.8089500000000001E-2</v>
      </c>
      <c r="CJ57" s="52">
        <v>0.12112050000000001</v>
      </c>
      <c r="CK57" s="52">
        <v>3.2246400000000001E-2</v>
      </c>
      <c r="CL57" s="52">
        <v>7.4632000000000004E-2</v>
      </c>
      <c r="CM57" s="52">
        <v>2.0003900000000002E-2</v>
      </c>
      <c r="CN57" s="52">
        <v>9.5636000000000002E-3</v>
      </c>
      <c r="CO57" s="52">
        <v>4.6706999999999999E-3</v>
      </c>
      <c r="CP57" s="52">
        <v>-1.6061200000000001E-2</v>
      </c>
      <c r="CQ57" s="52">
        <v>3.8730000000000001E-2</v>
      </c>
      <c r="CR57" s="52">
        <v>0.12312289999999999</v>
      </c>
      <c r="CS57" s="52">
        <v>6.1494E-2</v>
      </c>
      <c r="CT57" s="52">
        <v>7.0896399999999998E-2</v>
      </c>
      <c r="CU57" s="52">
        <v>6.7844999999999997E-3</v>
      </c>
      <c r="CV57" s="52">
        <v>-0.10107960000000001</v>
      </c>
      <c r="CW57" s="52">
        <v>-9.6395099999999997E-2</v>
      </c>
      <c r="CX57" s="52">
        <v>-0.15459129999999999</v>
      </c>
      <c r="CY57" s="52">
        <v>-3.9795499999999998E-2</v>
      </c>
      <c r="CZ57" s="52">
        <v>-4.3522699999999997E-2</v>
      </c>
      <c r="DA57" s="52">
        <v>7.9161200000000001E-2</v>
      </c>
      <c r="DB57" s="52">
        <v>7.9279199999999994E-2</v>
      </c>
      <c r="DC57" s="52">
        <v>0.1232386</v>
      </c>
      <c r="DD57" s="52">
        <v>3.9127299999999997E-2</v>
      </c>
      <c r="DE57" s="52">
        <v>2.9284500000000002E-2</v>
      </c>
      <c r="DF57" s="52">
        <v>7.0937600000000003E-2</v>
      </c>
      <c r="DG57" s="52">
        <v>0.10148169999999999</v>
      </c>
      <c r="DH57" s="52">
        <v>0.25333889999999998</v>
      </c>
      <c r="DI57" s="52">
        <v>0.17034350000000001</v>
      </c>
      <c r="DJ57" s="52">
        <v>0.19775599999999999</v>
      </c>
      <c r="DK57" s="52">
        <v>0.1172301</v>
      </c>
      <c r="DL57" s="52">
        <v>0.1274846</v>
      </c>
      <c r="DM57" s="52">
        <v>0.12960340000000001</v>
      </c>
      <c r="DN57" s="52">
        <v>0.11737499999999999</v>
      </c>
      <c r="DO57" s="52">
        <v>0.1826739</v>
      </c>
      <c r="DP57" s="52">
        <v>0.27693279999999998</v>
      </c>
      <c r="DQ57" s="52">
        <v>0.20162669999999999</v>
      </c>
      <c r="DR57" s="52">
        <v>0.21942890000000001</v>
      </c>
      <c r="DS57" s="52">
        <v>0.1451305</v>
      </c>
      <c r="DT57" s="52">
        <v>2.83775E-2</v>
      </c>
      <c r="DU57" s="52">
        <v>3.0163300000000001E-2</v>
      </c>
      <c r="DV57" s="52">
        <v>-2.5245299999999998E-2</v>
      </c>
      <c r="DW57" s="52">
        <v>4.9461999999999999E-2</v>
      </c>
      <c r="DX57" s="52">
        <v>3.9419099999999999E-2</v>
      </c>
      <c r="DY57" s="52">
        <v>0.19771849999999999</v>
      </c>
      <c r="DZ57" s="52">
        <v>0.19673879999999999</v>
      </c>
      <c r="EA57" s="52">
        <v>0.23734930000000001</v>
      </c>
      <c r="EB57" s="52">
        <v>0.14652709999999999</v>
      </c>
      <c r="EC57" s="52">
        <v>0.1434252</v>
      </c>
      <c r="ED57" s="52">
        <v>0.20626</v>
      </c>
      <c r="EE57" s="52">
        <v>0.2218868</v>
      </c>
      <c r="EF57" s="52">
        <v>0.44424130000000001</v>
      </c>
      <c r="EG57" s="52">
        <v>0.3697337</v>
      </c>
      <c r="EH57" s="52">
        <v>0.37552740000000001</v>
      </c>
      <c r="EI57" s="52">
        <v>0.25760919999999998</v>
      </c>
      <c r="EJ57" s="52">
        <v>0.2977438</v>
      </c>
      <c r="EK57" s="52">
        <v>0.3099864</v>
      </c>
      <c r="EL57" s="52">
        <v>0.31003560000000002</v>
      </c>
      <c r="EM57" s="52">
        <v>0.39050600000000002</v>
      </c>
      <c r="EN57" s="52">
        <v>0.49901000000000001</v>
      </c>
      <c r="EO57" s="52">
        <v>0.40395599999999998</v>
      </c>
      <c r="EP57" s="52">
        <v>0.4338863</v>
      </c>
      <c r="EQ57" s="52">
        <v>0.34488020000000003</v>
      </c>
      <c r="ER57" s="52">
        <v>0.21529280000000001</v>
      </c>
      <c r="ES57" s="52">
        <v>0.21289350000000001</v>
      </c>
      <c r="ET57" s="52">
        <v>0.16150970000000001</v>
      </c>
      <c r="EU57" s="52">
        <v>0.17833550000000001</v>
      </c>
      <c r="EV57" s="52">
        <v>0.15917410000000001</v>
      </c>
      <c r="EW57" s="52">
        <v>67.652230000000003</v>
      </c>
      <c r="EX57" s="52">
        <v>66.778350000000003</v>
      </c>
      <c r="EY57" s="52">
        <v>65.777270000000001</v>
      </c>
      <c r="EZ57" s="52">
        <v>64.908299999999997</v>
      </c>
      <c r="FA57" s="52">
        <v>64.196839999999995</v>
      </c>
      <c r="FB57" s="52">
        <v>63.6967</v>
      </c>
      <c r="FC57" s="52">
        <v>63.604489999999998</v>
      </c>
      <c r="FD57" s="52">
        <v>64.388949999999994</v>
      </c>
      <c r="FE57" s="52">
        <v>67.22672</v>
      </c>
      <c r="FF57" s="52">
        <v>71.112970000000004</v>
      </c>
      <c r="FG57" s="52">
        <v>76.146979999999999</v>
      </c>
      <c r="FH57" s="52">
        <v>79.914820000000006</v>
      </c>
      <c r="FI57" s="52">
        <v>83.854389999999995</v>
      </c>
      <c r="FJ57" s="52">
        <v>86.193539999999999</v>
      </c>
      <c r="FK57" s="52">
        <v>87.672449999999998</v>
      </c>
      <c r="FL57" s="52">
        <v>88.091999999999999</v>
      </c>
      <c r="FM57" s="52">
        <v>87.414490000000001</v>
      </c>
      <c r="FN57" s="52">
        <v>85.279849999999996</v>
      </c>
      <c r="FO57" s="52">
        <v>82.268720000000002</v>
      </c>
      <c r="FP57" s="52">
        <v>78.089439999999996</v>
      </c>
      <c r="FQ57" s="52">
        <v>74.323490000000007</v>
      </c>
      <c r="FR57" s="52">
        <v>71.890079999999998</v>
      </c>
      <c r="FS57" s="52">
        <v>69.771510000000006</v>
      </c>
      <c r="FT57" s="52">
        <v>68.332560000000001</v>
      </c>
      <c r="FU57" s="52">
        <v>240</v>
      </c>
      <c r="FV57" s="52">
        <v>516.20060000000001</v>
      </c>
      <c r="FW57" s="52">
        <v>11.19655</v>
      </c>
      <c r="FX57" s="52">
        <v>1</v>
      </c>
    </row>
    <row r="58" spans="1:180" x14ac:dyDescent="0.3">
      <c r="A58" t="s">
        <v>174</v>
      </c>
      <c r="B58" t="s">
        <v>248</v>
      </c>
      <c r="C58" t="s">
        <v>180</v>
      </c>
      <c r="D58" t="s">
        <v>244</v>
      </c>
      <c r="E58" t="s">
        <v>187</v>
      </c>
      <c r="F58" t="s">
        <v>226</v>
      </c>
      <c r="G58" t="s">
        <v>239</v>
      </c>
      <c r="H58" s="52">
        <v>252</v>
      </c>
      <c r="I58" s="52">
        <v>2.1058455</v>
      </c>
      <c r="J58" s="52">
        <v>2.0136595000000002</v>
      </c>
      <c r="K58" s="52">
        <v>2.0040903000000001</v>
      </c>
      <c r="L58" s="52">
        <v>2.0456723999999999</v>
      </c>
      <c r="M58" s="52">
        <v>2.0137068999999999</v>
      </c>
      <c r="N58" s="52">
        <v>2.0552323000000001</v>
      </c>
      <c r="O58" s="52">
        <v>1.7601559</v>
      </c>
      <c r="P58" s="52">
        <v>1.2324815</v>
      </c>
      <c r="Q58" s="52">
        <v>0.90926284000000002</v>
      </c>
      <c r="R58" s="52">
        <v>0.63078493000000002</v>
      </c>
      <c r="S58" s="52">
        <v>0.42898165999999999</v>
      </c>
      <c r="T58" s="52">
        <v>0.34664561999999999</v>
      </c>
      <c r="U58" s="52">
        <v>0.26893054999999999</v>
      </c>
      <c r="V58" s="52">
        <v>0.26374164</v>
      </c>
      <c r="W58" s="52">
        <v>0.23702504999999999</v>
      </c>
      <c r="X58" s="52">
        <v>0.31018034</v>
      </c>
      <c r="Y58" s="52">
        <v>0.55293756999999999</v>
      </c>
      <c r="Z58" s="52">
        <v>0.77148234999999998</v>
      </c>
      <c r="AA58" s="52">
        <v>1.1871735999999999</v>
      </c>
      <c r="AB58" s="52">
        <v>1.9378753</v>
      </c>
      <c r="AC58" s="52">
        <v>2.2941201000000002</v>
      </c>
      <c r="AD58" s="52">
        <v>2.3007517000000002</v>
      </c>
      <c r="AE58" s="52">
        <v>2.1815462000000001</v>
      </c>
      <c r="AF58" s="52">
        <v>2.1424786999999998</v>
      </c>
      <c r="AG58" s="52">
        <v>-3.1530099999999998E-2</v>
      </c>
      <c r="AH58" s="52">
        <v>-9.9460999999999994E-2</v>
      </c>
      <c r="AI58" s="52">
        <v>-8.4806000000000006E-2</v>
      </c>
      <c r="AJ58" s="52">
        <v>-3.1028300000000002E-2</v>
      </c>
      <c r="AK58" s="52">
        <v>-6.3872600000000002E-2</v>
      </c>
      <c r="AL58" s="52">
        <v>6.3489999999999996E-3</v>
      </c>
      <c r="AM58" s="52">
        <v>8.8698000000000006E-3</v>
      </c>
      <c r="AN58" s="52">
        <v>-5.5571500000000003E-2</v>
      </c>
      <c r="AO58" s="52">
        <v>-4.7687500000000001E-2</v>
      </c>
      <c r="AP58" s="52">
        <v>-8.5066799999999998E-2</v>
      </c>
      <c r="AQ58" s="52">
        <v>-0.13594229999999999</v>
      </c>
      <c r="AR58" s="52">
        <v>-0.14196729999999999</v>
      </c>
      <c r="AS58" s="52">
        <v>-0.16159370000000001</v>
      </c>
      <c r="AT58" s="52">
        <v>-0.1583802</v>
      </c>
      <c r="AU58" s="52">
        <v>-0.24100089999999999</v>
      </c>
      <c r="AV58" s="52">
        <v>-0.27410469999999998</v>
      </c>
      <c r="AW58" s="52">
        <v>-0.1732004</v>
      </c>
      <c r="AX58" s="52">
        <v>-0.1791613</v>
      </c>
      <c r="AY58" s="52">
        <v>-0.2354243</v>
      </c>
      <c r="AZ58" s="52">
        <v>-6.3216300000000003E-2</v>
      </c>
      <c r="BA58" s="52">
        <v>-3.5892300000000002E-2</v>
      </c>
      <c r="BB58" s="52">
        <v>-8.6246699999999996E-2</v>
      </c>
      <c r="BC58" s="52">
        <v>-3.9680800000000002E-2</v>
      </c>
      <c r="BD58" s="52">
        <v>-5.46303E-2</v>
      </c>
      <c r="BE58" s="52">
        <v>5.4508099999999997E-2</v>
      </c>
      <c r="BF58" s="52">
        <v>-1.4602199999999999E-2</v>
      </c>
      <c r="BG58" s="52">
        <v>-1.5449999999999999E-3</v>
      </c>
      <c r="BH58" s="52">
        <v>5.68636E-2</v>
      </c>
      <c r="BI58" s="52">
        <v>2.86333E-2</v>
      </c>
      <c r="BJ58" s="52">
        <v>8.7275000000000005E-2</v>
      </c>
      <c r="BK58" s="52">
        <v>9.4354199999999999E-2</v>
      </c>
      <c r="BL58" s="52">
        <v>1.8944800000000001E-2</v>
      </c>
      <c r="BM58" s="52">
        <v>3.9861599999999997E-2</v>
      </c>
      <c r="BN58" s="52">
        <v>-2.0796999999999999E-3</v>
      </c>
      <c r="BO58" s="52">
        <v>-4.9629300000000001E-2</v>
      </c>
      <c r="BP58" s="52">
        <v>-5.1084699999999997E-2</v>
      </c>
      <c r="BQ58" s="52">
        <v>-7.0958300000000002E-2</v>
      </c>
      <c r="BR58" s="52">
        <v>-7.0386900000000002E-2</v>
      </c>
      <c r="BS58" s="52">
        <v>-0.1381916</v>
      </c>
      <c r="BT58" s="52">
        <v>-0.16142899999999999</v>
      </c>
      <c r="BU58" s="52">
        <v>-5.8914800000000003E-2</v>
      </c>
      <c r="BV58" s="52">
        <v>-4.95834E-2</v>
      </c>
      <c r="BW58" s="52">
        <v>-9.4445100000000004E-2</v>
      </c>
      <c r="BX58" s="52">
        <v>7.6235999999999998E-2</v>
      </c>
      <c r="BY58" s="52">
        <v>7.8474600000000005E-2</v>
      </c>
      <c r="BZ58" s="52">
        <v>2.1301799999999999E-2</v>
      </c>
      <c r="CA58" s="52">
        <v>4.5942299999999998E-2</v>
      </c>
      <c r="CB58" s="52">
        <v>3.5026700000000001E-2</v>
      </c>
      <c r="CC58" s="52">
        <v>0.114098</v>
      </c>
      <c r="CD58" s="52">
        <v>4.41707E-2</v>
      </c>
      <c r="CE58" s="52">
        <v>5.6121200000000003E-2</v>
      </c>
      <c r="CF58" s="52">
        <v>0.1177373</v>
      </c>
      <c r="CG58" s="52">
        <v>9.2702599999999996E-2</v>
      </c>
      <c r="CH58" s="52">
        <v>0.14332420000000001</v>
      </c>
      <c r="CI58" s="52">
        <v>0.15356040000000001</v>
      </c>
      <c r="CJ58" s="52">
        <v>7.0554599999999995E-2</v>
      </c>
      <c r="CK58" s="52">
        <v>0.1004979</v>
      </c>
      <c r="CL58" s="52">
        <v>5.5396899999999999E-2</v>
      </c>
      <c r="CM58" s="52">
        <v>1.01508E-2</v>
      </c>
      <c r="CN58" s="52">
        <v>1.1860300000000001E-2</v>
      </c>
      <c r="CO58" s="52">
        <v>-8.1843999999999997E-3</v>
      </c>
      <c r="CP58" s="52">
        <v>-9.443E-3</v>
      </c>
      <c r="CQ58" s="52">
        <v>-6.6986199999999996E-2</v>
      </c>
      <c r="CR58" s="52">
        <v>-8.3390099999999995E-2</v>
      </c>
      <c r="CS58" s="52">
        <v>2.0239099999999999E-2</v>
      </c>
      <c r="CT58" s="52">
        <v>4.0162000000000003E-2</v>
      </c>
      <c r="CU58" s="52">
        <v>3.1966999999999998E-3</v>
      </c>
      <c r="CV58" s="52">
        <v>0.17282020000000001</v>
      </c>
      <c r="CW58" s="52">
        <v>0.15768470000000001</v>
      </c>
      <c r="CX58" s="52">
        <v>9.5789600000000003E-2</v>
      </c>
      <c r="CY58" s="52">
        <v>0.10524459999999999</v>
      </c>
      <c r="CZ58" s="52">
        <v>9.7122899999999998E-2</v>
      </c>
      <c r="DA58" s="52">
        <v>0.17368791</v>
      </c>
      <c r="DB58" s="52">
        <v>0.1029437</v>
      </c>
      <c r="DC58" s="52">
        <v>0.1137875</v>
      </c>
      <c r="DD58" s="52">
        <v>0.17861089999999999</v>
      </c>
      <c r="DE58" s="52">
        <v>0.15677189999999999</v>
      </c>
      <c r="DF58" s="52">
        <v>0.1993733</v>
      </c>
      <c r="DG58" s="52">
        <v>0.2127667</v>
      </c>
      <c r="DH58" s="52">
        <v>0.12216440000000001</v>
      </c>
      <c r="DI58" s="52">
        <v>0.16113420000000001</v>
      </c>
      <c r="DJ58" s="52">
        <v>0.1128735</v>
      </c>
      <c r="DK58" s="52">
        <v>6.9930900000000004E-2</v>
      </c>
      <c r="DL58" s="52">
        <v>7.4805300000000005E-2</v>
      </c>
      <c r="DM58" s="52">
        <v>5.4589400000000003E-2</v>
      </c>
      <c r="DN58" s="52">
        <v>5.1500900000000002E-2</v>
      </c>
      <c r="DO58" s="52">
        <v>4.2190999999999999E-3</v>
      </c>
      <c r="DP58" s="52">
        <v>-5.3512999999999998E-3</v>
      </c>
      <c r="DQ58" s="52">
        <v>9.9392900000000006E-2</v>
      </c>
      <c r="DR58" s="52">
        <v>0.1299073</v>
      </c>
      <c r="DS58" s="52">
        <v>0.1008385</v>
      </c>
      <c r="DT58" s="52">
        <v>0.26940439999999999</v>
      </c>
      <c r="DU58" s="52">
        <v>0.23689489999999999</v>
      </c>
      <c r="DV58" s="52">
        <v>0.17027729999999999</v>
      </c>
      <c r="DW58" s="52">
        <v>0.16454679999999999</v>
      </c>
      <c r="DX58" s="52">
        <v>0.159219</v>
      </c>
      <c r="DY58" s="52">
        <v>0.25972611000000001</v>
      </c>
      <c r="DZ58" s="52">
        <v>0.18780240000000001</v>
      </c>
      <c r="EA58" s="52">
        <v>0.19704849999999999</v>
      </c>
      <c r="EB58" s="52">
        <v>0.26650279999999998</v>
      </c>
      <c r="EC58" s="52">
        <v>0.24927779999999999</v>
      </c>
      <c r="ED58" s="52">
        <v>0.28029929999999997</v>
      </c>
      <c r="EE58" s="52">
        <v>0.29825109999999999</v>
      </c>
      <c r="EF58" s="52">
        <v>0.19668070000000001</v>
      </c>
      <c r="EG58" s="52">
        <v>0.2486833</v>
      </c>
      <c r="EH58" s="52">
        <v>0.19586049999999999</v>
      </c>
      <c r="EI58" s="52">
        <v>0.15624389999999999</v>
      </c>
      <c r="EJ58" s="52">
        <v>0.1656879</v>
      </c>
      <c r="EK58" s="52">
        <v>0.14522479999999999</v>
      </c>
      <c r="EL58" s="52">
        <v>0.13949420000000001</v>
      </c>
      <c r="EM58" s="52">
        <v>0.1070284</v>
      </c>
      <c r="EN58" s="52">
        <v>0.1073244</v>
      </c>
      <c r="EO58" s="52">
        <v>0.21367849999999999</v>
      </c>
      <c r="EP58" s="52">
        <v>0.25948529999999997</v>
      </c>
      <c r="EQ58" s="52">
        <v>0.2418178</v>
      </c>
      <c r="ER58" s="52">
        <v>0.40885660000000001</v>
      </c>
      <c r="ES58" s="52">
        <v>0.35126180000000001</v>
      </c>
      <c r="ET58" s="52">
        <v>0.27782580000000001</v>
      </c>
      <c r="EU58" s="52">
        <v>0.2501699</v>
      </c>
      <c r="EV58" s="52">
        <v>0.24887600000000001</v>
      </c>
      <c r="EW58" s="52">
        <v>60.61551</v>
      </c>
      <c r="EX58" s="52">
        <v>59.984819999999999</v>
      </c>
      <c r="EY58" s="52">
        <v>59.575040000000001</v>
      </c>
      <c r="EZ58" s="52">
        <v>59.173690000000001</v>
      </c>
      <c r="FA58" s="52">
        <v>58.817030000000003</v>
      </c>
      <c r="FB58" s="52">
        <v>58.636589999999998</v>
      </c>
      <c r="FC58" s="52">
        <v>58.967120000000001</v>
      </c>
      <c r="FD58" s="52">
        <v>60.427489999999999</v>
      </c>
      <c r="FE58" s="52">
        <v>62.298479999999998</v>
      </c>
      <c r="FF58" s="52">
        <v>64.71754</v>
      </c>
      <c r="FG58" s="52">
        <v>67.182119999999998</v>
      </c>
      <c r="FH58" s="52">
        <v>69.395449999999997</v>
      </c>
      <c r="FI58" s="52">
        <v>71.328000000000003</v>
      </c>
      <c r="FJ58" s="52">
        <v>72.688029999999998</v>
      </c>
      <c r="FK58" s="52">
        <v>73.291740000000004</v>
      </c>
      <c r="FL58" s="52">
        <v>73.253789999999995</v>
      </c>
      <c r="FM58" s="52">
        <v>72.947720000000004</v>
      </c>
      <c r="FN58" s="52">
        <v>71.504220000000004</v>
      </c>
      <c r="FO58" s="52">
        <v>69.302700000000002</v>
      </c>
      <c r="FP58" s="52">
        <v>66.742840000000001</v>
      </c>
      <c r="FQ58" s="52">
        <v>64.06071</v>
      </c>
      <c r="FR58" s="52">
        <v>62.49241</v>
      </c>
      <c r="FS58" s="52">
        <v>61.602020000000003</v>
      </c>
      <c r="FT58" s="52">
        <v>60.865940000000002</v>
      </c>
      <c r="FU58" s="52">
        <v>80.033330000000007</v>
      </c>
      <c r="FV58" s="52">
        <v>137.44049999999999</v>
      </c>
      <c r="FW58" s="52">
        <v>11.138780000000001</v>
      </c>
      <c r="FX58" s="52">
        <v>1</v>
      </c>
    </row>
    <row r="59" spans="1:180" x14ac:dyDescent="0.3">
      <c r="A59" t="s">
        <v>174</v>
      </c>
      <c r="B59" t="s">
        <v>248</v>
      </c>
      <c r="C59" t="s">
        <v>180</v>
      </c>
      <c r="D59" t="s">
        <v>244</v>
      </c>
      <c r="E59" t="s">
        <v>188</v>
      </c>
      <c r="F59" t="s">
        <v>226</v>
      </c>
      <c r="G59" t="s">
        <v>239</v>
      </c>
      <c r="H59" s="52">
        <v>252</v>
      </c>
      <c r="I59" s="52">
        <v>2.0932884</v>
      </c>
      <c r="J59" s="52">
        <v>1.9988041999999999</v>
      </c>
      <c r="K59" s="52">
        <v>1.9994943999999999</v>
      </c>
      <c r="L59" s="52">
        <v>1.9985312</v>
      </c>
      <c r="M59" s="52">
        <v>1.9576530000000001</v>
      </c>
      <c r="N59" s="52">
        <v>1.9837697000000001</v>
      </c>
      <c r="O59" s="52">
        <v>1.7456567999999999</v>
      </c>
      <c r="P59" s="52">
        <v>1.2225789</v>
      </c>
      <c r="Q59" s="52">
        <v>0.95755230999999996</v>
      </c>
      <c r="R59" s="52">
        <v>0.63206214000000005</v>
      </c>
      <c r="S59" s="52">
        <v>0.45691623999999997</v>
      </c>
      <c r="T59" s="52">
        <v>0.38661802000000001</v>
      </c>
      <c r="U59" s="52">
        <v>0.3019464</v>
      </c>
      <c r="V59" s="52">
        <v>0.27035608999999999</v>
      </c>
      <c r="W59" s="52">
        <v>0.34890860000000001</v>
      </c>
      <c r="X59" s="52">
        <v>0.42827320000000002</v>
      </c>
      <c r="Y59" s="52">
        <v>0.68286758999999997</v>
      </c>
      <c r="Z59" s="52">
        <v>0.99190484999999995</v>
      </c>
      <c r="AA59" s="52">
        <v>1.3330420000000001</v>
      </c>
      <c r="AB59" s="52">
        <v>2.0736482000000001</v>
      </c>
      <c r="AC59" s="52">
        <v>2.3433587999999999</v>
      </c>
      <c r="AD59" s="52">
        <v>2.1971862</v>
      </c>
      <c r="AE59" s="52">
        <v>2.1385095000000001</v>
      </c>
      <c r="AF59" s="52">
        <v>2.1449441999999999</v>
      </c>
      <c r="AG59" s="52">
        <v>-1.3489900000000001E-2</v>
      </c>
      <c r="AH59" s="52">
        <v>-6.8956500000000004E-2</v>
      </c>
      <c r="AI59" s="52">
        <v>-4.5423999999999999E-2</v>
      </c>
      <c r="AJ59" s="52">
        <v>-2.6473300000000002E-2</v>
      </c>
      <c r="AK59" s="52">
        <v>-5.2213200000000001E-2</v>
      </c>
      <c r="AL59" s="52">
        <v>-2.5098E-3</v>
      </c>
      <c r="AM59" s="52">
        <v>-4.04949E-2</v>
      </c>
      <c r="AN59" s="52">
        <v>-0.19308719999999999</v>
      </c>
      <c r="AO59" s="52">
        <v>-8.81633E-2</v>
      </c>
      <c r="AP59" s="52">
        <v>-0.11115319999999999</v>
      </c>
      <c r="AQ59" s="52">
        <v>-0.11760710000000001</v>
      </c>
      <c r="AR59" s="52">
        <v>-9.4707799999999995E-2</v>
      </c>
      <c r="AS59" s="52">
        <v>-0.1284642</v>
      </c>
      <c r="AT59" s="52">
        <v>-0.16003999999999999</v>
      </c>
      <c r="AU59" s="52">
        <v>-0.16174859999999999</v>
      </c>
      <c r="AV59" s="52">
        <v>-0.20570620000000001</v>
      </c>
      <c r="AW59" s="52">
        <v>-4.9707899999999999E-2</v>
      </c>
      <c r="AX59" s="52">
        <v>4.8321099999999999E-2</v>
      </c>
      <c r="AY59" s="52">
        <v>-6.7775799999999997E-2</v>
      </c>
      <c r="AZ59" s="52">
        <v>8.6987700000000001E-2</v>
      </c>
      <c r="BA59" s="52">
        <v>-2.6675000000000002E-3</v>
      </c>
      <c r="BB59" s="52">
        <v>-0.1292372</v>
      </c>
      <c r="BC59" s="52">
        <v>-5.0623000000000001E-2</v>
      </c>
      <c r="BD59" s="52">
        <v>-4.3071000000000003E-3</v>
      </c>
      <c r="BE59" s="52">
        <v>6.3069100000000003E-2</v>
      </c>
      <c r="BF59" s="52">
        <v>1.0525E-2</v>
      </c>
      <c r="BG59" s="52">
        <v>3.0363000000000001E-2</v>
      </c>
      <c r="BH59" s="52">
        <v>4.9188599999999999E-2</v>
      </c>
      <c r="BI59" s="52">
        <v>2.1078800000000002E-2</v>
      </c>
      <c r="BJ59" s="52">
        <v>5.6543099999999999E-2</v>
      </c>
      <c r="BK59" s="52">
        <v>2.5443899999999998E-2</v>
      </c>
      <c r="BL59" s="52">
        <v>-0.1103442</v>
      </c>
      <c r="BM59" s="52">
        <v>-5.2557000000000003E-3</v>
      </c>
      <c r="BN59" s="52">
        <v>-3.3053100000000002E-2</v>
      </c>
      <c r="BO59" s="52">
        <v>-4.0924200000000001E-2</v>
      </c>
      <c r="BP59" s="52">
        <v>-1.2353899999999999E-2</v>
      </c>
      <c r="BQ59" s="52">
        <v>-3.9589199999999998E-2</v>
      </c>
      <c r="BR59" s="52">
        <v>-7.9487000000000002E-2</v>
      </c>
      <c r="BS59" s="52">
        <v>-7.0949799999999993E-2</v>
      </c>
      <c r="BT59" s="52">
        <v>-0.11265409999999999</v>
      </c>
      <c r="BU59" s="52">
        <v>2.9599299999999999E-2</v>
      </c>
      <c r="BV59" s="52">
        <v>0.1535194</v>
      </c>
      <c r="BW59" s="52">
        <v>6.4585000000000004E-2</v>
      </c>
      <c r="BX59" s="52">
        <v>0.20875160000000001</v>
      </c>
      <c r="BY59" s="52">
        <v>0.1137528</v>
      </c>
      <c r="BZ59" s="52">
        <v>-3.37077E-2</v>
      </c>
      <c r="CA59" s="52">
        <v>2.7943099999999998E-2</v>
      </c>
      <c r="CB59" s="52">
        <v>7.2428699999999999E-2</v>
      </c>
      <c r="CC59" s="52">
        <v>0.1160935</v>
      </c>
      <c r="CD59" s="52">
        <v>6.5573599999999996E-2</v>
      </c>
      <c r="CE59" s="52">
        <v>8.2852899999999993E-2</v>
      </c>
      <c r="CF59" s="52">
        <v>0.1015918</v>
      </c>
      <c r="CG59" s="52">
        <v>7.1840699999999993E-2</v>
      </c>
      <c r="CH59" s="52">
        <v>9.7442899999999999E-2</v>
      </c>
      <c r="CI59" s="52">
        <v>7.1112999999999996E-2</v>
      </c>
      <c r="CJ59" s="52">
        <v>-5.3036600000000003E-2</v>
      </c>
      <c r="CK59" s="52">
        <v>5.2165799999999998E-2</v>
      </c>
      <c r="CL59" s="52">
        <v>2.10388E-2</v>
      </c>
      <c r="CM59" s="52">
        <v>1.2186000000000001E-2</v>
      </c>
      <c r="CN59" s="52">
        <v>4.4684099999999997E-2</v>
      </c>
      <c r="CO59" s="52">
        <v>2.19654E-2</v>
      </c>
      <c r="CP59" s="52">
        <v>-2.36963E-2</v>
      </c>
      <c r="CQ59" s="52">
        <v>-8.0628000000000002E-3</v>
      </c>
      <c r="CR59" s="52">
        <v>-4.8206499999999999E-2</v>
      </c>
      <c r="CS59" s="52">
        <v>8.45273E-2</v>
      </c>
      <c r="CT59" s="52">
        <v>0.22637950000000001</v>
      </c>
      <c r="CU59" s="52">
        <v>0.1562577</v>
      </c>
      <c r="CV59" s="52">
        <v>0.29308489999999998</v>
      </c>
      <c r="CW59" s="52">
        <v>0.19438510000000001</v>
      </c>
      <c r="CX59" s="52">
        <v>3.2455699999999997E-2</v>
      </c>
      <c r="CY59" s="52">
        <v>8.2357700000000006E-2</v>
      </c>
      <c r="CZ59" s="52">
        <v>0.12557570000000001</v>
      </c>
      <c r="DA59" s="52">
        <v>0.16911799999999999</v>
      </c>
      <c r="DB59" s="52">
        <v>0.1206222</v>
      </c>
      <c r="DC59" s="52">
        <v>0.13534270000000001</v>
      </c>
      <c r="DD59" s="52">
        <v>0.1539951</v>
      </c>
      <c r="DE59" s="52">
        <v>0.12260260000000001</v>
      </c>
      <c r="DF59" s="52">
        <v>0.13834270000000001</v>
      </c>
      <c r="DG59" s="52">
        <v>0.116782</v>
      </c>
      <c r="DH59" s="52">
        <v>4.2709999999999996E-3</v>
      </c>
      <c r="DI59" s="52">
        <v>0.1095874</v>
      </c>
      <c r="DJ59" s="52">
        <v>7.5130600000000006E-2</v>
      </c>
      <c r="DK59" s="52">
        <v>6.5296300000000002E-2</v>
      </c>
      <c r="DL59" s="52">
        <v>0.1017221</v>
      </c>
      <c r="DM59" s="52">
        <v>8.3519999999999997E-2</v>
      </c>
      <c r="DN59" s="52">
        <v>3.2094400000000002E-2</v>
      </c>
      <c r="DO59" s="52">
        <v>5.4824299999999999E-2</v>
      </c>
      <c r="DP59" s="52">
        <v>1.6240999999999998E-2</v>
      </c>
      <c r="DQ59" s="52">
        <v>0.1394553</v>
      </c>
      <c r="DR59" s="52">
        <v>0.29923949999999999</v>
      </c>
      <c r="DS59" s="52">
        <v>0.2479304</v>
      </c>
      <c r="DT59" s="52">
        <v>0.37741819999999998</v>
      </c>
      <c r="DU59" s="52">
        <v>0.27501750000000003</v>
      </c>
      <c r="DV59" s="52">
        <v>9.8619200000000004E-2</v>
      </c>
      <c r="DW59" s="52">
        <v>0.13677230000000001</v>
      </c>
      <c r="DX59" s="52">
        <v>0.17872260000000001</v>
      </c>
      <c r="DY59" s="52">
        <v>0.2456769</v>
      </c>
      <c r="DZ59" s="52">
        <v>0.2001037</v>
      </c>
      <c r="EA59" s="52">
        <v>0.21112980000000001</v>
      </c>
      <c r="EB59" s="52">
        <v>0.229657</v>
      </c>
      <c r="EC59" s="52">
        <v>0.1958947</v>
      </c>
      <c r="ED59" s="52">
        <v>0.1973956</v>
      </c>
      <c r="EE59" s="52">
        <v>0.18272079999999999</v>
      </c>
      <c r="EF59" s="52">
        <v>8.7013999999999994E-2</v>
      </c>
      <c r="EG59" s="52">
        <v>0.1924949</v>
      </c>
      <c r="EH59" s="52">
        <v>0.1532307</v>
      </c>
      <c r="EI59" s="52">
        <v>0.1419792</v>
      </c>
      <c r="EJ59" s="52">
        <v>0.18407589999999999</v>
      </c>
      <c r="EK59" s="52">
        <v>0.1723951</v>
      </c>
      <c r="EL59" s="52">
        <v>0.11264730000000001</v>
      </c>
      <c r="EM59" s="52">
        <v>0.14562310000000001</v>
      </c>
      <c r="EN59" s="52">
        <v>0.1092931</v>
      </c>
      <c r="EO59" s="52">
        <v>0.2187625</v>
      </c>
      <c r="EP59" s="52">
        <v>0.40443790000000002</v>
      </c>
      <c r="EQ59" s="52">
        <v>0.3802913</v>
      </c>
      <c r="ER59" s="52">
        <v>0.49918220000000002</v>
      </c>
      <c r="ES59" s="52">
        <v>0.3914378</v>
      </c>
      <c r="ET59" s="52">
        <v>0.19414870000000001</v>
      </c>
      <c r="EU59" s="52">
        <v>0.21533840000000001</v>
      </c>
      <c r="EV59" s="52">
        <v>0.25545839999999997</v>
      </c>
      <c r="EW59" s="52">
        <v>60.392569999999999</v>
      </c>
      <c r="EX59" s="52">
        <v>59.949330000000003</v>
      </c>
      <c r="EY59" s="52">
        <v>59.527700000000003</v>
      </c>
      <c r="EZ59" s="52">
        <v>59.187159999999999</v>
      </c>
      <c r="FA59" s="52">
        <v>58.857430000000001</v>
      </c>
      <c r="FB59" s="52">
        <v>58.765540000000001</v>
      </c>
      <c r="FC59" s="52">
        <v>58.818919999999999</v>
      </c>
      <c r="FD59" s="52">
        <v>59.941890000000001</v>
      </c>
      <c r="FE59" s="52">
        <v>61.810130000000001</v>
      </c>
      <c r="FF59" s="52">
        <v>64.231759999999994</v>
      </c>
      <c r="FG59" s="52">
        <v>66.763509999999997</v>
      </c>
      <c r="FH59" s="52">
        <v>69.067570000000003</v>
      </c>
      <c r="FI59" s="52">
        <v>71.165539999999993</v>
      </c>
      <c r="FJ59" s="52">
        <v>72.626350000000002</v>
      </c>
      <c r="FK59" s="52">
        <v>73.524320000000003</v>
      </c>
      <c r="FL59" s="52">
        <v>73.935130000000001</v>
      </c>
      <c r="FM59" s="52">
        <v>73.595950000000002</v>
      </c>
      <c r="FN59" s="52">
        <v>72.297290000000004</v>
      </c>
      <c r="FO59" s="52">
        <v>70.266210000000001</v>
      </c>
      <c r="FP59" s="52">
        <v>67.472300000000004</v>
      </c>
      <c r="FQ59" s="52">
        <v>64.600679999999997</v>
      </c>
      <c r="FR59" s="52">
        <v>62.808109999999999</v>
      </c>
      <c r="FS59" s="52">
        <v>61.696620000000003</v>
      </c>
      <c r="FT59" s="52">
        <v>60.948650000000001</v>
      </c>
      <c r="FU59" s="52">
        <v>80</v>
      </c>
      <c r="FV59" s="52">
        <v>138.31030000000001</v>
      </c>
      <c r="FW59" s="52">
        <v>11.04838</v>
      </c>
      <c r="FX59" s="52">
        <v>1</v>
      </c>
    </row>
    <row r="60" spans="1:180" x14ac:dyDescent="0.3">
      <c r="A60" t="s">
        <v>174</v>
      </c>
      <c r="B60" t="s">
        <v>248</v>
      </c>
      <c r="C60" t="s">
        <v>180</v>
      </c>
      <c r="D60" t="s">
        <v>224</v>
      </c>
      <c r="E60" t="s">
        <v>187</v>
      </c>
      <c r="F60" t="s">
        <v>226</v>
      </c>
      <c r="G60" t="s">
        <v>239</v>
      </c>
      <c r="H60" s="52">
        <v>252</v>
      </c>
      <c r="I60" s="52">
        <v>2.0818253000000002</v>
      </c>
      <c r="J60" s="52">
        <v>2.0040494999999998</v>
      </c>
      <c r="K60" s="52">
        <v>1.9995951999999999</v>
      </c>
      <c r="L60" s="52">
        <v>1.9617642</v>
      </c>
      <c r="M60" s="52">
        <v>1.916409</v>
      </c>
      <c r="N60" s="52">
        <v>2.0387749999999998</v>
      </c>
      <c r="O60" s="52">
        <v>1.7563317000000001</v>
      </c>
      <c r="P60" s="52">
        <v>1.7038800999999999</v>
      </c>
      <c r="Q60" s="52">
        <v>1.9264505999999999</v>
      </c>
      <c r="R60" s="52">
        <v>1.5375584</v>
      </c>
      <c r="S60" s="52">
        <v>1.1279988999999999</v>
      </c>
      <c r="T60" s="52">
        <v>0.92365127999999996</v>
      </c>
      <c r="U60" s="52">
        <v>0.85620326000000002</v>
      </c>
      <c r="V60" s="52">
        <v>0.81531560000000003</v>
      </c>
      <c r="W60" s="52">
        <v>0.96760148000000001</v>
      </c>
      <c r="X60" s="52">
        <v>1.2107676000000001</v>
      </c>
      <c r="Y60" s="52">
        <v>1.5295202999999999</v>
      </c>
      <c r="Z60" s="52">
        <v>1.4398791</v>
      </c>
      <c r="AA60" s="52">
        <v>1.5173141999999999</v>
      </c>
      <c r="AB60" s="52">
        <v>2.0991160999999998</v>
      </c>
      <c r="AC60" s="52">
        <v>2.3598135</v>
      </c>
      <c r="AD60" s="52">
        <v>2.3455515</v>
      </c>
      <c r="AE60" s="52">
        <v>2.1915657999999998</v>
      </c>
      <c r="AF60" s="52">
        <v>2.1691685000000001</v>
      </c>
      <c r="AG60" s="52">
        <v>-9.0303999999999995E-2</v>
      </c>
      <c r="AH60" s="52">
        <v>-0.13244500000000001</v>
      </c>
      <c r="AI60" s="52">
        <v>-0.1060493</v>
      </c>
      <c r="AJ60" s="52">
        <v>-0.13621949999999999</v>
      </c>
      <c r="AK60" s="52">
        <v>-0.1966802</v>
      </c>
      <c r="AL60" s="52">
        <v>-3.7575299999999999E-2</v>
      </c>
      <c r="AM60" s="52">
        <v>-0.16225239999999999</v>
      </c>
      <c r="AN60" s="52">
        <v>-0.1175928</v>
      </c>
      <c r="AO60" s="52">
        <v>9.3521800000000002E-2</v>
      </c>
      <c r="AP60" s="52">
        <v>5.17718E-2</v>
      </c>
      <c r="AQ60" s="52">
        <v>-9.0667899999999996E-2</v>
      </c>
      <c r="AR60" s="52">
        <v>-0.1058669</v>
      </c>
      <c r="AS60" s="52">
        <v>-0.14762700000000001</v>
      </c>
      <c r="AT60" s="52">
        <v>-0.21780969999999999</v>
      </c>
      <c r="AU60" s="52">
        <v>-0.20652789999999999</v>
      </c>
      <c r="AV60" s="52">
        <v>-0.1750225</v>
      </c>
      <c r="AW60" s="52">
        <v>-4.2862600000000001E-2</v>
      </c>
      <c r="AX60" s="52">
        <v>9.3880599999999995E-2</v>
      </c>
      <c r="AY60" s="52">
        <v>4.4008800000000001E-2</v>
      </c>
      <c r="AZ60" s="52">
        <v>4.7041100000000002E-2</v>
      </c>
      <c r="BA60" s="52">
        <v>-6.74265E-2</v>
      </c>
      <c r="BB60" s="52">
        <v>-4.7570000000000001E-2</v>
      </c>
      <c r="BC60" s="52">
        <v>-0.10515099999999999</v>
      </c>
      <c r="BD60" s="52">
        <v>-5.9598400000000003E-2</v>
      </c>
      <c r="BE60" s="52">
        <v>-1.2454E-2</v>
      </c>
      <c r="BF60" s="52">
        <v>-5.4385500000000003E-2</v>
      </c>
      <c r="BG60" s="52">
        <v>-3.0090599999999999E-2</v>
      </c>
      <c r="BH60" s="52">
        <v>-5.7912499999999999E-2</v>
      </c>
      <c r="BI60" s="52">
        <v>-0.1004385</v>
      </c>
      <c r="BJ60" s="52">
        <v>3.9209000000000001E-2</v>
      </c>
      <c r="BK60" s="52">
        <v>-7.8895599999999996E-2</v>
      </c>
      <c r="BL60" s="52">
        <v>-2.6523100000000001E-2</v>
      </c>
      <c r="BM60" s="52">
        <v>0.25234849999999998</v>
      </c>
      <c r="BN60" s="52">
        <v>0.16833329999999999</v>
      </c>
      <c r="BO60" s="52">
        <v>8.9034000000000005E-3</v>
      </c>
      <c r="BP60" s="52">
        <v>-4.8807E-3</v>
      </c>
      <c r="BQ60" s="52">
        <v>-4.4977200000000002E-2</v>
      </c>
      <c r="BR60" s="52">
        <v>-0.1083108</v>
      </c>
      <c r="BS60" s="52">
        <v>-8.9168899999999995E-2</v>
      </c>
      <c r="BT60" s="52">
        <v>-4.0383099999999998E-2</v>
      </c>
      <c r="BU60" s="52">
        <v>9.9724300000000002E-2</v>
      </c>
      <c r="BV60" s="52">
        <v>0.2036512</v>
      </c>
      <c r="BW60" s="52">
        <v>0.1360999</v>
      </c>
      <c r="BX60" s="52">
        <v>0.1381539</v>
      </c>
      <c r="BY60" s="52">
        <v>2.61657E-2</v>
      </c>
      <c r="BZ60" s="52">
        <v>3.8334E-2</v>
      </c>
      <c r="CA60" s="52">
        <v>-2.5868200000000001E-2</v>
      </c>
      <c r="CB60" s="52">
        <v>2.3161299999999999E-2</v>
      </c>
      <c r="CC60" s="52">
        <v>4.14647E-2</v>
      </c>
      <c r="CD60" s="52">
        <v>-3.2170000000000001E-4</v>
      </c>
      <c r="CE60" s="52">
        <v>2.2518199999999999E-2</v>
      </c>
      <c r="CF60" s="52">
        <v>-3.6771999999999998E-3</v>
      </c>
      <c r="CG60" s="52">
        <v>-3.3781699999999998E-2</v>
      </c>
      <c r="CH60" s="52">
        <v>9.2389600000000002E-2</v>
      </c>
      <c r="CI60" s="52">
        <v>-2.1163000000000001E-2</v>
      </c>
      <c r="CJ60" s="52">
        <v>3.6551599999999997E-2</v>
      </c>
      <c r="CK60" s="52">
        <v>0.36235139999999999</v>
      </c>
      <c r="CL60" s="52">
        <v>0.24906339999999999</v>
      </c>
      <c r="CM60" s="52">
        <v>7.7866199999999997E-2</v>
      </c>
      <c r="CN60" s="52">
        <v>6.5061999999999995E-2</v>
      </c>
      <c r="CO60" s="52">
        <v>2.6117700000000001E-2</v>
      </c>
      <c r="CP60" s="52">
        <v>-3.2472300000000003E-2</v>
      </c>
      <c r="CQ60" s="52">
        <v>-7.8864999999999994E-3</v>
      </c>
      <c r="CR60" s="52">
        <v>5.28678E-2</v>
      </c>
      <c r="CS60" s="52">
        <v>0.1984795</v>
      </c>
      <c r="CT60" s="52">
        <v>0.27967799999999998</v>
      </c>
      <c r="CU60" s="52">
        <v>0.199882</v>
      </c>
      <c r="CV60" s="52">
        <v>0.2012584</v>
      </c>
      <c r="CW60" s="52">
        <v>9.0987399999999996E-2</v>
      </c>
      <c r="CX60" s="52">
        <v>9.7830899999999998E-2</v>
      </c>
      <c r="CY60" s="52">
        <v>2.9042700000000001E-2</v>
      </c>
      <c r="CZ60" s="52">
        <v>8.0480399999999994E-2</v>
      </c>
      <c r="DA60" s="52">
        <v>9.5383399999999993E-2</v>
      </c>
      <c r="DB60" s="52">
        <v>5.3741999999999998E-2</v>
      </c>
      <c r="DC60" s="52">
        <v>7.5126899999999996E-2</v>
      </c>
      <c r="DD60" s="52">
        <v>5.0558100000000002E-2</v>
      </c>
      <c r="DE60" s="52">
        <v>3.2875000000000001E-2</v>
      </c>
      <c r="DF60" s="52">
        <v>0.14557020000000001</v>
      </c>
      <c r="DG60" s="52">
        <v>3.6569600000000001E-2</v>
      </c>
      <c r="DH60" s="52">
        <v>9.9626300000000001E-2</v>
      </c>
      <c r="DI60" s="52">
        <v>0.4723542</v>
      </c>
      <c r="DJ60" s="52">
        <v>0.32979350000000002</v>
      </c>
      <c r="DK60" s="52">
        <v>0.14682890000000001</v>
      </c>
      <c r="DL60" s="52">
        <v>0.13500480000000001</v>
      </c>
      <c r="DM60" s="52">
        <v>9.7212599999999996E-2</v>
      </c>
      <c r="DN60" s="52">
        <v>4.3366300000000003E-2</v>
      </c>
      <c r="DO60" s="52">
        <v>7.3396000000000003E-2</v>
      </c>
      <c r="DP60" s="52">
        <v>0.14611859999999999</v>
      </c>
      <c r="DQ60" s="52">
        <v>0.29723470000000002</v>
      </c>
      <c r="DR60" s="52">
        <v>0.35570479999999999</v>
      </c>
      <c r="DS60" s="52">
        <v>0.26366410000000001</v>
      </c>
      <c r="DT60" s="52">
        <v>0.26436280000000001</v>
      </c>
      <c r="DU60" s="52">
        <v>0.15580910000000001</v>
      </c>
      <c r="DV60" s="52">
        <v>0.15732779999999999</v>
      </c>
      <c r="DW60" s="52">
        <v>8.3953700000000006E-2</v>
      </c>
      <c r="DX60" s="52">
        <v>0.13779949999999999</v>
      </c>
      <c r="DY60" s="52">
        <v>0.17323330000000001</v>
      </c>
      <c r="DZ60" s="52">
        <v>0.13180149999999999</v>
      </c>
      <c r="EA60" s="52">
        <v>0.15108569999999999</v>
      </c>
      <c r="EB60" s="52">
        <v>0.12886520000000001</v>
      </c>
      <c r="EC60" s="52">
        <v>0.1291168</v>
      </c>
      <c r="ED60" s="52">
        <v>0.22235440000000001</v>
      </c>
      <c r="EE60" s="52">
        <v>0.1199263</v>
      </c>
      <c r="EF60" s="52">
        <v>0.190696</v>
      </c>
      <c r="EG60" s="52">
        <v>0.63118090000000004</v>
      </c>
      <c r="EH60" s="52">
        <v>0.446355</v>
      </c>
      <c r="EI60" s="52">
        <v>0.24640020000000001</v>
      </c>
      <c r="EJ60" s="52">
        <v>0.23599100000000001</v>
      </c>
      <c r="EK60" s="52">
        <v>0.1998624</v>
      </c>
      <c r="EL60" s="52">
        <v>0.1528651</v>
      </c>
      <c r="EM60" s="52">
        <v>0.19075490000000001</v>
      </c>
      <c r="EN60" s="52">
        <v>0.28075800000000001</v>
      </c>
      <c r="EO60" s="52">
        <v>0.43982159999999998</v>
      </c>
      <c r="EP60" s="52">
        <v>0.46547529999999998</v>
      </c>
      <c r="EQ60" s="52">
        <v>0.3557553</v>
      </c>
      <c r="ER60" s="52">
        <v>0.3554756</v>
      </c>
      <c r="ES60" s="52">
        <v>0.24940129999999999</v>
      </c>
      <c r="ET60" s="52">
        <v>0.2432318</v>
      </c>
      <c r="EU60" s="52">
        <v>0.1632364</v>
      </c>
      <c r="EV60" s="52">
        <v>0.22055920000000001</v>
      </c>
      <c r="EW60" s="52">
        <v>60.032859999999999</v>
      </c>
      <c r="EX60" s="52">
        <v>59.536850000000001</v>
      </c>
      <c r="EY60" s="52">
        <v>59.01014</v>
      </c>
      <c r="EZ60" s="52">
        <v>58.500920000000001</v>
      </c>
      <c r="FA60" s="52">
        <v>58.063580000000002</v>
      </c>
      <c r="FB60" s="52">
        <v>57.781640000000003</v>
      </c>
      <c r="FC60" s="52">
        <v>58.234340000000003</v>
      </c>
      <c r="FD60" s="52">
        <v>60.131140000000002</v>
      </c>
      <c r="FE60" s="52">
        <v>62.338450000000002</v>
      </c>
      <c r="FF60" s="52">
        <v>64.664000000000001</v>
      </c>
      <c r="FG60" s="52">
        <v>67.03716</v>
      </c>
      <c r="FH60" s="52">
        <v>69.314189999999996</v>
      </c>
      <c r="FI60" s="52">
        <v>71.331999999999994</v>
      </c>
      <c r="FJ60" s="52">
        <v>72.727270000000004</v>
      </c>
      <c r="FK60" s="52">
        <v>73.514740000000003</v>
      </c>
      <c r="FL60" s="52">
        <v>73.700860000000006</v>
      </c>
      <c r="FM60" s="52">
        <v>73.063270000000003</v>
      </c>
      <c r="FN60" s="52">
        <v>71.880219999999994</v>
      </c>
      <c r="FO60" s="52">
        <v>70.022419999999997</v>
      </c>
      <c r="FP60" s="52">
        <v>67.371619999999993</v>
      </c>
      <c r="FQ60" s="52">
        <v>64.550669999999997</v>
      </c>
      <c r="FR60" s="52">
        <v>62.718359999999997</v>
      </c>
      <c r="FS60" s="52">
        <v>61.71407</v>
      </c>
      <c r="FT60" s="52">
        <v>60.934280000000001</v>
      </c>
      <c r="FU60" s="52">
        <v>80.033330000000007</v>
      </c>
      <c r="FV60" s="52">
        <v>137.44049999999999</v>
      </c>
      <c r="FW60" s="52">
        <v>11.138780000000001</v>
      </c>
      <c r="FX60" s="52">
        <v>1</v>
      </c>
    </row>
    <row r="61" spans="1:180" x14ac:dyDescent="0.3">
      <c r="A61" t="s">
        <v>174</v>
      </c>
      <c r="B61" t="s">
        <v>248</v>
      </c>
      <c r="C61" t="s">
        <v>180</v>
      </c>
      <c r="D61" t="s">
        <v>224</v>
      </c>
      <c r="E61" t="s">
        <v>188</v>
      </c>
      <c r="F61" t="s">
        <v>226</v>
      </c>
      <c r="G61" t="s">
        <v>239</v>
      </c>
      <c r="H61" s="52">
        <v>252</v>
      </c>
      <c r="I61" s="52">
        <v>2.0414740999999998</v>
      </c>
      <c r="J61" s="52">
        <v>1.9885069</v>
      </c>
      <c r="K61" s="52">
        <v>2.0187716</v>
      </c>
      <c r="L61" s="52">
        <v>1.9846147999999999</v>
      </c>
      <c r="M61" s="52">
        <v>1.9645222</v>
      </c>
      <c r="N61" s="52">
        <v>2.0560904</v>
      </c>
      <c r="O61" s="52">
        <v>1.9846442</v>
      </c>
      <c r="P61" s="52">
        <v>1.9492383</v>
      </c>
      <c r="Q61" s="52">
        <v>2.2026341</v>
      </c>
      <c r="R61" s="52">
        <v>1.7410828</v>
      </c>
      <c r="S61" s="52">
        <v>1.2757179999999999</v>
      </c>
      <c r="T61" s="52">
        <v>1.169929</v>
      </c>
      <c r="U61" s="52">
        <v>1.0787561000000001</v>
      </c>
      <c r="V61" s="52">
        <v>0.99979644999999995</v>
      </c>
      <c r="W61" s="52">
        <v>1.0570824000000001</v>
      </c>
      <c r="X61" s="52">
        <v>1.2902659999999999</v>
      </c>
      <c r="Y61" s="52">
        <v>1.4873265</v>
      </c>
      <c r="Z61" s="52">
        <v>1.4824512999999999</v>
      </c>
      <c r="AA61" s="52">
        <v>1.7276374000000001</v>
      </c>
      <c r="AB61" s="52">
        <v>2.2282099999999998</v>
      </c>
      <c r="AC61" s="52">
        <v>2.3808951</v>
      </c>
      <c r="AD61" s="52">
        <v>2.3241033999999998</v>
      </c>
      <c r="AE61" s="52">
        <v>2.2120855000000001</v>
      </c>
      <c r="AF61" s="52">
        <v>2.1250722</v>
      </c>
      <c r="AG61" s="52">
        <v>-7.8886499999999998E-2</v>
      </c>
      <c r="AH61" s="52">
        <v>-9.3130400000000002E-2</v>
      </c>
      <c r="AI61" s="52">
        <v>-4.14688E-2</v>
      </c>
      <c r="AJ61" s="52">
        <v>-4.8211700000000003E-2</v>
      </c>
      <c r="AK61" s="52">
        <v>-4.6016799999999997E-2</v>
      </c>
      <c r="AL61" s="52">
        <v>3.0687599999999999E-2</v>
      </c>
      <c r="AM61" s="52">
        <v>3.7773099999999997E-2</v>
      </c>
      <c r="AN61" s="52">
        <v>-2.44721E-2</v>
      </c>
      <c r="AO61" s="52">
        <v>0.15928429999999999</v>
      </c>
      <c r="AP61" s="52">
        <v>-3.7121300000000003E-2</v>
      </c>
      <c r="AQ61" s="52">
        <v>-0.17641780000000001</v>
      </c>
      <c r="AR61" s="52">
        <v>-4.7141099999999998E-2</v>
      </c>
      <c r="AS61" s="52">
        <v>-2.9510000000000002E-4</v>
      </c>
      <c r="AT61" s="52">
        <v>-0.11888460000000001</v>
      </c>
      <c r="AU61" s="52">
        <v>-0.1617382</v>
      </c>
      <c r="AV61" s="52">
        <v>-0.1230392</v>
      </c>
      <c r="AW61" s="52">
        <v>-0.14086000000000001</v>
      </c>
      <c r="AX61" s="52">
        <v>4.3687700000000003E-2</v>
      </c>
      <c r="AY61" s="52">
        <v>0.1437224</v>
      </c>
      <c r="AZ61" s="52">
        <v>0.1553186</v>
      </c>
      <c r="BA61" s="52">
        <v>-1.9374300000000001E-2</v>
      </c>
      <c r="BB61" s="52">
        <v>-1.51436E-2</v>
      </c>
      <c r="BC61" s="52">
        <v>-5.5405000000000003E-3</v>
      </c>
      <c r="BD61" s="52">
        <v>-4.5165200000000003E-2</v>
      </c>
      <c r="BE61" s="52">
        <v>-6.4822999999999999E-3</v>
      </c>
      <c r="BF61" s="52">
        <v>-1.90917E-2</v>
      </c>
      <c r="BG61" s="52">
        <v>3.3589399999999998E-2</v>
      </c>
      <c r="BH61" s="52">
        <v>2.42501E-2</v>
      </c>
      <c r="BI61" s="52">
        <v>1.7948700000000001E-2</v>
      </c>
      <c r="BJ61" s="52">
        <v>9.9562399999999995E-2</v>
      </c>
      <c r="BK61" s="52">
        <v>0.12070110000000001</v>
      </c>
      <c r="BL61" s="52">
        <v>6.5966300000000005E-2</v>
      </c>
      <c r="BM61" s="52">
        <v>0.29921189999999998</v>
      </c>
      <c r="BN61" s="52">
        <v>9.1427700000000001E-2</v>
      </c>
      <c r="BO61" s="52">
        <v>-5.5988299999999998E-2</v>
      </c>
      <c r="BP61" s="52">
        <v>5.4426799999999997E-2</v>
      </c>
      <c r="BQ61" s="52">
        <v>9.0854500000000005E-2</v>
      </c>
      <c r="BR61" s="52">
        <v>-1.7661900000000001E-2</v>
      </c>
      <c r="BS61" s="52">
        <v>-5.5520800000000002E-2</v>
      </c>
      <c r="BT61" s="52">
        <v>-1.2888200000000001E-2</v>
      </c>
      <c r="BU61" s="52">
        <v>-3.8653899999999998E-2</v>
      </c>
      <c r="BV61" s="52">
        <v>0.13770060000000001</v>
      </c>
      <c r="BW61" s="52">
        <v>0.2460706</v>
      </c>
      <c r="BX61" s="52">
        <v>0.2473197</v>
      </c>
      <c r="BY61" s="52">
        <v>7.6508800000000002E-2</v>
      </c>
      <c r="BZ61" s="52">
        <v>6.1122900000000001E-2</v>
      </c>
      <c r="CA61" s="52">
        <v>6.4946900000000002E-2</v>
      </c>
      <c r="CB61" s="52">
        <v>3.2224799999999998E-2</v>
      </c>
      <c r="CC61" s="52">
        <v>4.3664599999999998E-2</v>
      </c>
      <c r="CD61" s="52">
        <v>3.2187300000000002E-2</v>
      </c>
      <c r="CE61" s="52">
        <v>8.5574399999999995E-2</v>
      </c>
      <c r="CF61" s="52">
        <v>7.4436799999999997E-2</v>
      </c>
      <c r="CG61" s="52">
        <v>6.2251000000000001E-2</v>
      </c>
      <c r="CH61" s="52">
        <v>0.1472649</v>
      </c>
      <c r="CI61" s="52">
        <v>0.17813670000000001</v>
      </c>
      <c r="CJ61" s="52">
        <v>0.12860369999999999</v>
      </c>
      <c r="CK61" s="52">
        <v>0.39612530000000001</v>
      </c>
      <c r="CL61" s="52">
        <v>0.18046029999999999</v>
      </c>
      <c r="CM61" s="52">
        <v>2.7420799999999999E-2</v>
      </c>
      <c r="CN61" s="52">
        <v>0.12477240000000001</v>
      </c>
      <c r="CO61" s="52">
        <v>0.15398439999999999</v>
      </c>
      <c r="CP61" s="52">
        <v>5.2444699999999997E-2</v>
      </c>
      <c r="CQ61" s="52">
        <v>1.8045100000000001E-2</v>
      </c>
      <c r="CR61" s="52">
        <v>6.3402100000000003E-2</v>
      </c>
      <c r="CS61" s="52">
        <v>3.2133700000000001E-2</v>
      </c>
      <c r="CT61" s="52">
        <v>0.20281370000000001</v>
      </c>
      <c r="CU61" s="52">
        <v>0.31695659999999998</v>
      </c>
      <c r="CV61" s="52">
        <v>0.31103930000000002</v>
      </c>
      <c r="CW61" s="52">
        <v>0.14291709999999999</v>
      </c>
      <c r="CX61" s="52">
        <v>0.1139448</v>
      </c>
      <c r="CY61" s="52">
        <v>0.1137663</v>
      </c>
      <c r="CZ61" s="52">
        <v>8.5824899999999996E-2</v>
      </c>
      <c r="DA61" s="52">
        <v>9.3811500000000006E-2</v>
      </c>
      <c r="DB61" s="52">
        <v>8.3466200000000004E-2</v>
      </c>
      <c r="DC61" s="52">
        <v>0.1375595</v>
      </c>
      <c r="DD61" s="52">
        <v>0.1246236</v>
      </c>
      <c r="DE61" s="52">
        <v>0.1065532</v>
      </c>
      <c r="DF61" s="52">
        <v>0.19496740000000001</v>
      </c>
      <c r="DG61" s="52">
        <v>0.23557230000000001</v>
      </c>
      <c r="DH61" s="52">
        <v>0.19124099999999999</v>
      </c>
      <c r="DI61" s="52">
        <v>0.4930387</v>
      </c>
      <c r="DJ61" s="52">
        <v>0.26949289999999998</v>
      </c>
      <c r="DK61" s="52">
        <v>0.1108299</v>
      </c>
      <c r="DL61" s="52">
        <v>0.19511800000000001</v>
      </c>
      <c r="DM61" s="52">
        <v>0.21711440000000001</v>
      </c>
      <c r="DN61" s="52">
        <v>0.1225513</v>
      </c>
      <c r="DO61" s="52">
        <v>9.1610899999999995E-2</v>
      </c>
      <c r="DP61" s="52">
        <v>0.13969229999999999</v>
      </c>
      <c r="DQ61" s="52">
        <v>0.1029214</v>
      </c>
      <c r="DR61" s="52">
        <v>0.26792670000000002</v>
      </c>
      <c r="DS61" s="52">
        <v>0.38784269999999998</v>
      </c>
      <c r="DT61" s="52">
        <v>0.37475900000000001</v>
      </c>
      <c r="DU61" s="52">
        <v>0.20932529999999999</v>
      </c>
      <c r="DV61" s="52">
        <v>0.16676669999999999</v>
      </c>
      <c r="DW61" s="52">
        <v>0.1625857</v>
      </c>
      <c r="DX61" s="52">
        <v>0.13942499999999999</v>
      </c>
      <c r="DY61" s="52">
        <v>0.16621569999999999</v>
      </c>
      <c r="DZ61" s="52">
        <v>0.1575049</v>
      </c>
      <c r="EA61" s="52">
        <v>0.21261769999999999</v>
      </c>
      <c r="EB61" s="52">
        <v>0.19708539999999999</v>
      </c>
      <c r="EC61" s="52">
        <v>0.1705187</v>
      </c>
      <c r="ED61" s="52">
        <v>0.26384220000000003</v>
      </c>
      <c r="EE61" s="52">
        <v>0.31850030000000001</v>
      </c>
      <c r="EF61" s="52">
        <v>0.28167950000000003</v>
      </c>
      <c r="EG61" s="52">
        <v>0.63296620000000003</v>
      </c>
      <c r="EH61" s="52">
        <v>0.3980419</v>
      </c>
      <c r="EI61" s="52">
        <v>0.2312594</v>
      </c>
      <c r="EJ61" s="52">
        <v>0.2966859</v>
      </c>
      <c r="EK61" s="52">
        <v>0.30826399999999998</v>
      </c>
      <c r="EL61" s="52">
        <v>0.2237741</v>
      </c>
      <c r="EM61" s="52">
        <v>0.19782830000000001</v>
      </c>
      <c r="EN61" s="52">
        <v>0.24984339999999999</v>
      </c>
      <c r="EO61" s="52">
        <v>0.20512749999999999</v>
      </c>
      <c r="EP61" s="52">
        <v>0.36193959999999997</v>
      </c>
      <c r="EQ61" s="52">
        <v>0.49019079999999998</v>
      </c>
      <c r="ER61" s="52">
        <v>0.46676010000000001</v>
      </c>
      <c r="ES61" s="52">
        <v>0.30520839999999999</v>
      </c>
      <c r="ET61" s="52">
        <v>0.2430331</v>
      </c>
      <c r="EU61" s="52">
        <v>0.23307310000000001</v>
      </c>
      <c r="EV61" s="52">
        <v>0.21681510000000001</v>
      </c>
      <c r="EW61" s="52">
        <v>60.01191</v>
      </c>
      <c r="EX61" s="52">
        <v>59.653799999999997</v>
      </c>
      <c r="EY61" s="52">
        <v>59.210749999999997</v>
      </c>
      <c r="EZ61" s="52">
        <v>58.809840000000001</v>
      </c>
      <c r="FA61" s="52">
        <v>58.543759999999999</v>
      </c>
      <c r="FB61" s="52">
        <v>58.399610000000003</v>
      </c>
      <c r="FC61" s="52">
        <v>58.544719999999998</v>
      </c>
      <c r="FD61" s="52">
        <v>59.72587</v>
      </c>
      <c r="FE61" s="52">
        <v>61.566600000000001</v>
      </c>
      <c r="FF61" s="52">
        <v>63.845559999999999</v>
      </c>
      <c r="FG61" s="52">
        <v>66.174710000000005</v>
      </c>
      <c r="FH61" s="52">
        <v>68.509969999999996</v>
      </c>
      <c r="FI61" s="52">
        <v>70.511259999999993</v>
      </c>
      <c r="FJ61" s="52">
        <v>72.074010000000001</v>
      </c>
      <c r="FK61" s="52">
        <v>73.238100000000003</v>
      </c>
      <c r="FL61" s="52">
        <v>73.603279999999998</v>
      </c>
      <c r="FM61" s="52">
        <v>73.208820000000003</v>
      </c>
      <c r="FN61" s="52">
        <v>71.984560000000002</v>
      </c>
      <c r="FO61" s="52">
        <v>69.742599999999996</v>
      </c>
      <c r="FP61" s="52">
        <v>66.908299999999997</v>
      </c>
      <c r="FQ61" s="52">
        <v>64.062100000000001</v>
      </c>
      <c r="FR61" s="52">
        <v>62.259650000000001</v>
      </c>
      <c r="FS61" s="52">
        <v>61.268340000000002</v>
      </c>
      <c r="FT61" s="52">
        <v>60.576900000000002</v>
      </c>
      <c r="FU61" s="52">
        <v>80</v>
      </c>
      <c r="FV61" s="52">
        <v>138.31030000000001</v>
      </c>
      <c r="FW61" s="52">
        <v>11.04838</v>
      </c>
      <c r="FX61" s="52">
        <v>1</v>
      </c>
    </row>
    <row r="62" spans="1:180" x14ac:dyDescent="0.3">
      <c r="A62" t="s">
        <v>174</v>
      </c>
      <c r="B62" t="s">
        <v>248</v>
      </c>
      <c r="C62" t="s">
        <v>180</v>
      </c>
      <c r="D62" t="s">
        <v>244</v>
      </c>
      <c r="E62" t="s">
        <v>190</v>
      </c>
      <c r="F62" t="s">
        <v>226</v>
      </c>
      <c r="G62" t="s">
        <v>239</v>
      </c>
      <c r="H62" s="52">
        <v>252</v>
      </c>
      <c r="I62" s="52">
        <v>1.8306912</v>
      </c>
      <c r="J62" s="52">
        <v>1.8376328</v>
      </c>
      <c r="K62" s="52">
        <v>1.8054302</v>
      </c>
      <c r="L62" s="52">
        <v>1.8125564999999999</v>
      </c>
      <c r="M62" s="52">
        <v>1.8369038</v>
      </c>
      <c r="N62" s="52">
        <v>1.9086064</v>
      </c>
      <c r="O62" s="52">
        <v>1.8438531</v>
      </c>
      <c r="P62" s="52">
        <v>1.5803745</v>
      </c>
      <c r="Q62" s="52">
        <v>1.1239656</v>
      </c>
      <c r="R62" s="52">
        <v>0.74533594000000003</v>
      </c>
      <c r="S62" s="52">
        <v>0.44342628000000001</v>
      </c>
      <c r="T62" s="52">
        <v>0.29181075000000001</v>
      </c>
      <c r="U62" s="52">
        <v>0.14290296999999999</v>
      </c>
      <c r="V62" s="52">
        <v>0.13257962000000001</v>
      </c>
      <c r="W62" s="52">
        <v>0.15101803999999999</v>
      </c>
      <c r="X62" s="52">
        <v>0.28483552000000001</v>
      </c>
      <c r="Y62" s="52">
        <v>0.55101447999999997</v>
      </c>
      <c r="Z62" s="52">
        <v>1.0805621000000001</v>
      </c>
      <c r="AA62" s="52">
        <v>1.7902179</v>
      </c>
      <c r="AB62" s="52">
        <v>2.1876202</v>
      </c>
      <c r="AC62" s="52">
        <v>2.2397258</v>
      </c>
      <c r="AD62" s="52">
        <v>2.0531700000000002</v>
      </c>
      <c r="AE62" s="52">
        <v>1.9251815999999999</v>
      </c>
      <c r="AF62" s="52">
        <v>1.8556334999999999</v>
      </c>
      <c r="AG62" s="52">
        <v>-0.25242199999999998</v>
      </c>
      <c r="AH62" s="52">
        <v>-0.22656219999999999</v>
      </c>
      <c r="AI62" s="52">
        <v>-0.23367830000000001</v>
      </c>
      <c r="AJ62" s="52">
        <v>-0.20375650000000001</v>
      </c>
      <c r="AK62" s="52">
        <v>-0.1583339</v>
      </c>
      <c r="AL62" s="52">
        <v>-8.5062600000000002E-2</v>
      </c>
      <c r="AM62" s="52">
        <v>-0.1657727</v>
      </c>
      <c r="AN62" s="52">
        <v>-0.1760574</v>
      </c>
      <c r="AO62" s="52">
        <v>-0.2461093</v>
      </c>
      <c r="AP62" s="52">
        <v>-0.23686989999999999</v>
      </c>
      <c r="AQ62" s="52">
        <v>-0.31033100000000002</v>
      </c>
      <c r="AR62" s="52">
        <v>-0.35731889999999999</v>
      </c>
      <c r="AS62" s="52">
        <v>-0.51250560000000001</v>
      </c>
      <c r="AT62" s="52">
        <v>-0.55539479999999997</v>
      </c>
      <c r="AU62" s="52">
        <v>-0.66090329999999997</v>
      </c>
      <c r="AV62" s="52">
        <v>-0.6336967</v>
      </c>
      <c r="AW62" s="52">
        <v>-0.55220860000000005</v>
      </c>
      <c r="AX62" s="52">
        <v>-0.32316539999999999</v>
      </c>
      <c r="AY62" s="52">
        <v>-0.24884439999999999</v>
      </c>
      <c r="AZ62" s="52">
        <v>-0.2564768</v>
      </c>
      <c r="BA62" s="52">
        <v>-0.18021889999999999</v>
      </c>
      <c r="BB62" s="52">
        <v>-0.27251550000000002</v>
      </c>
      <c r="BC62" s="52">
        <v>-0.27095429999999998</v>
      </c>
      <c r="BD62" s="52">
        <v>-0.26560820000000002</v>
      </c>
      <c r="BE62" s="52">
        <v>-0.17133429999999999</v>
      </c>
      <c r="BF62" s="52">
        <v>-0.14191980000000001</v>
      </c>
      <c r="BG62" s="52">
        <v>-0.15383649999999999</v>
      </c>
      <c r="BH62" s="52">
        <v>-0.1269006</v>
      </c>
      <c r="BI62" s="52">
        <v>-8.1875000000000003E-2</v>
      </c>
      <c r="BJ62" s="52">
        <v>-9.5934000000000002E-3</v>
      </c>
      <c r="BK62" s="52">
        <v>-9.6297800000000003E-2</v>
      </c>
      <c r="BL62" s="52">
        <v>-9.8149E-2</v>
      </c>
      <c r="BM62" s="52">
        <v>-0.16045599999999999</v>
      </c>
      <c r="BN62" s="52">
        <v>-0.1437639</v>
      </c>
      <c r="BO62" s="52">
        <v>-0.1920029</v>
      </c>
      <c r="BP62" s="52">
        <v>-0.22172520000000001</v>
      </c>
      <c r="BQ62" s="52">
        <v>-0.35967189999999999</v>
      </c>
      <c r="BR62" s="52">
        <v>-0.39045439999999998</v>
      </c>
      <c r="BS62" s="52">
        <v>-0.48453869999999999</v>
      </c>
      <c r="BT62" s="52">
        <v>-0.4582637</v>
      </c>
      <c r="BU62" s="52">
        <v>-0.38776090000000002</v>
      </c>
      <c r="BV62" s="52">
        <v>-0.1708218</v>
      </c>
      <c r="BW62" s="52">
        <v>-0.11472209999999999</v>
      </c>
      <c r="BX62" s="52">
        <v>-0.14890929999999999</v>
      </c>
      <c r="BY62" s="52">
        <v>-7.3731500000000005E-2</v>
      </c>
      <c r="BZ62" s="52">
        <v>-0.17508560000000001</v>
      </c>
      <c r="CA62" s="52">
        <v>-0.18288209999999999</v>
      </c>
      <c r="CB62" s="52">
        <v>-0.17334040000000001</v>
      </c>
      <c r="CC62" s="52">
        <v>-0.1151732</v>
      </c>
      <c r="CD62" s="52">
        <v>-8.3296800000000004E-2</v>
      </c>
      <c r="CE62" s="52">
        <v>-9.8538399999999998E-2</v>
      </c>
      <c r="CF62" s="52">
        <v>-7.3670399999999997E-2</v>
      </c>
      <c r="CG62" s="52">
        <v>-2.8919899999999998E-2</v>
      </c>
      <c r="CH62" s="52">
        <v>4.26763E-2</v>
      </c>
      <c r="CI62" s="52">
        <v>-4.8179600000000003E-2</v>
      </c>
      <c r="CJ62" s="52">
        <v>-4.4189800000000001E-2</v>
      </c>
      <c r="CK62" s="52">
        <v>-0.10113270000000001</v>
      </c>
      <c r="CL62" s="52">
        <v>-7.9278899999999999E-2</v>
      </c>
      <c r="CM62" s="52">
        <v>-0.1100493</v>
      </c>
      <c r="CN62" s="52">
        <v>-0.12781339999999999</v>
      </c>
      <c r="CO62" s="52">
        <v>-0.25381969999999998</v>
      </c>
      <c r="CP62" s="52">
        <v>-0.27621709999999999</v>
      </c>
      <c r="CQ62" s="52">
        <v>-0.36238920000000002</v>
      </c>
      <c r="CR62" s="52">
        <v>-0.33675929999999998</v>
      </c>
      <c r="CS62" s="52">
        <v>-0.27386500000000003</v>
      </c>
      <c r="CT62" s="52">
        <v>-6.5309099999999995E-2</v>
      </c>
      <c r="CU62" s="52">
        <v>-2.1829299999999999E-2</v>
      </c>
      <c r="CV62" s="52">
        <v>-7.44084E-2</v>
      </c>
      <c r="CW62" s="52">
        <v>2.1299999999999999E-5</v>
      </c>
      <c r="CX62" s="52">
        <v>-0.1076059</v>
      </c>
      <c r="CY62" s="52">
        <v>-0.12188350000000001</v>
      </c>
      <c r="CZ62" s="52">
        <v>-0.10943600000000001</v>
      </c>
      <c r="DA62" s="52">
        <v>-5.9012099999999998E-2</v>
      </c>
      <c r="DB62" s="52">
        <v>-2.46737E-2</v>
      </c>
      <c r="DC62" s="52">
        <v>-4.3240300000000002E-2</v>
      </c>
      <c r="DD62" s="52">
        <v>-2.0440199999999999E-2</v>
      </c>
      <c r="DE62" s="52">
        <v>2.40352E-2</v>
      </c>
      <c r="DF62" s="52">
        <v>9.4946100000000005E-2</v>
      </c>
      <c r="DG62" s="52">
        <v>-6.1500000000000004E-5</v>
      </c>
      <c r="DH62" s="52">
        <v>9.7693999999999993E-3</v>
      </c>
      <c r="DI62" s="52">
        <v>-4.1809499999999999E-2</v>
      </c>
      <c r="DJ62" s="52">
        <v>-1.4794E-2</v>
      </c>
      <c r="DK62" s="52">
        <v>-2.8095599999999998E-2</v>
      </c>
      <c r="DL62" s="52">
        <v>-3.3901599999999997E-2</v>
      </c>
      <c r="DM62" s="52">
        <v>-0.1479675</v>
      </c>
      <c r="DN62" s="52">
        <v>-0.16197990000000001</v>
      </c>
      <c r="DO62" s="52">
        <v>-0.2402396</v>
      </c>
      <c r="DP62" s="52">
        <v>-0.2152549</v>
      </c>
      <c r="DQ62" s="52">
        <v>-0.159969</v>
      </c>
      <c r="DR62" s="52">
        <v>4.0203700000000002E-2</v>
      </c>
      <c r="DS62" s="52">
        <v>7.1063399999999999E-2</v>
      </c>
      <c r="DT62" s="52">
        <v>9.2499999999999999E-5</v>
      </c>
      <c r="DU62" s="52">
        <v>7.3774099999999995E-2</v>
      </c>
      <c r="DV62" s="52">
        <v>-4.0126299999999997E-2</v>
      </c>
      <c r="DW62" s="52">
        <v>-6.0885000000000002E-2</v>
      </c>
      <c r="DX62" s="52">
        <v>-4.5531599999999998E-2</v>
      </c>
      <c r="DY62" s="52">
        <v>2.20757E-2</v>
      </c>
      <c r="DZ62" s="52">
        <v>5.9968599999999997E-2</v>
      </c>
      <c r="EA62" s="52">
        <v>3.6601399999999999E-2</v>
      </c>
      <c r="EB62" s="52">
        <v>5.6415800000000002E-2</v>
      </c>
      <c r="EC62" s="52">
        <v>0.100494</v>
      </c>
      <c r="ED62" s="52">
        <v>0.17041529999999999</v>
      </c>
      <c r="EE62" s="52">
        <v>6.9413500000000003E-2</v>
      </c>
      <c r="EF62" s="52">
        <v>8.76778E-2</v>
      </c>
      <c r="EG62" s="52">
        <v>4.3843800000000002E-2</v>
      </c>
      <c r="EH62" s="52">
        <v>7.8312000000000007E-2</v>
      </c>
      <c r="EI62" s="52">
        <v>9.0232499999999993E-2</v>
      </c>
      <c r="EJ62" s="52">
        <v>0.10169209999999999</v>
      </c>
      <c r="EK62" s="52">
        <v>4.8662000000000002E-3</v>
      </c>
      <c r="EL62" s="52">
        <v>2.9605999999999999E-3</v>
      </c>
      <c r="EM62" s="52">
        <v>-6.3875100000000004E-2</v>
      </c>
      <c r="EN62" s="52">
        <v>-3.98219E-2</v>
      </c>
      <c r="EO62" s="52">
        <v>4.4787000000000004E-3</v>
      </c>
      <c r="EP62" s="52">
        <v>0.1925473</v>
      </c>
      <c r="EQ62" s="52">
        <v>0.2051858</v>
      </c>
      <c r="ER62" s="52">
        <v>0.1076599</v>
      </c>
      <c r="ES62" s="52">
        <v>0.18026149999999999</v>
      </c>
      <c r="ET62" s="52">
        <v>5.7303600000000003E-2</v>
      </c>
      <c r="EU62" s="52">
        <v>2.7187200000000002E-2</v>
      </c>
      <c r="EV62" s="52">
        <v>4.6736199999999999E-2</v>
      </c>
      <c r="EW62" s="52">
        <v>59.412909999999997</v>
      </c>
      <c r="EX62" s="52">
        <v>58.945189999999997</v>
      </c>
      <c r="EY62" s="52">
        <v>58.43168</v>
      </c>
      <c r="EZ62" s="52">
        <v>57.958710000000004</v>
      </c>
      <c r="FA62" s="52">
        <v>57.6524</v>
      </c>
      <c r="FB62" s="52">
        <v>57.313809999999997</v>
      </c>
      <c r="FC62" s="52">
        <v>57</v>
      </c>
      <c r="FD62" s="52">
        <v>57.911409999999997</v>
      </c>
      <c r="FE62" s="52">
        <v>60.705710000000003</v>
      </c>
      <c r="FF62" s="52">
        <v>63.98048</v>
      </c>
      <c r="FG62" s="52">
        <v>67.135130000000004</v>
      </c>
      <c r="FH62" s="52">
        <v>70.096850000000003</v>
      </c>
      <c r="FI62" s="52">
        <v>72.581829999999997</v>
      </c>
      <c r="FJ62" s="52">
        <v>74.548050000000003</v>
      </c>
      <c r="FK62" s="52">
        <v>75.579580000000007</v>
      </c>
      <c r="FL62" s="52">
        <v>75.613370000000003</v>
      </c>
      <c r="FM62" s="52">
        <v>74.740989999999996</v>
      </c>
      <c r="FN62" s="52">
        <v>72.989490000000004</v>
      </c>
      <c r="FO62" s="52">
        <v>69.911420000000007</v>
      </c>
      <c r="FP62" s="52">
        <v>66.18468</v>
      </c>
      <c r="FQ62" s="52">
        <v>63.77928</v>
      </c>
      <c r="FR62" s="52">
        <v>62.47448</v>
      </c>
      <c r="FS62" s="52">
        <v>61.59234</v>
      </c>
      <c r="FT62" s="52">
        <v>60.891889999999997</v>
      </c>
      <c r="FU62" s="52">
        <v>80</v>
      </c>
      <c r="FV62" s="52">
        <v>163.44579999999999</v>
      </c>
      <c r="FW62" s="52">
        <v>11.362109999999999</v>
      </c>
      <c r="FX62" s="52">
        <v>1</v>
      </c>
    </row>
    <row r="63" spans="1:180" x14ac:dyDescent="0.3">
      <c r="A63" t="s">
        <v>174</v>
      </c>
      <c r="B63" t="s">
        <v>248</v>
      </c>
      <c r="C63" t="s">
        <v>180</v>
      </c>
      <c r="D63" t="s">
        <v>224</v>
      </c>
      <c r="E63" t="s">
        <v>190</v>
      </c>
      <c r="F63" t="s">
        <v>226</v>
      </c>
      <c r="G63" t="s">
        <v>239</v>
      </c>
      <c r="H63" s="52">
        <v>252</v>
      </c>
      <c r="I63" s="52">
        <v>1.9072788000000001</v>
      </c>
      <c r="J63" s="52">
        <v>1.8930354</v>
      </c>
      <c r="K63" s="52">
        <v>1.8675404</v>
      </c>
      <c r="L63" s="52">
        <v>1.8374733000000001</v>
      </c>
      <c r="M63" s="52">
        <v>1.8340565</v>
      </c>
      <c r="N63" s="52">
        <v>2.0043441999999998</v>
      </c>
      <c r="O63" s="52">
        <v>2.1081517000000001</v>
      </c>
      <c r="P63" s="52">
        <v>2.3114636000000002</v>
      </c>
      <c r="Q63" s="52">
        <v>2.2655376999999999</v>
      </c>
      <c r="R63" s="52">
        <v>1.6442637</v>
      </c>
      <c r="S63" s="52">
        <v>1.2312448</v>
      </c>
      <c r="T63" s="52">
        <v>1.0400923</v>
      </c>
      <c r="U63" s="52">
        <v>0.94971227999999996</v>
      </c>
      <c r="V63" s="52">
        <v>0.95809096000000005</v>
      </c>
      <c r="W63" s="52">
        <v>1.0737798999999999</v>
      </c>
      <c r="X63" s="52">
        <v>1.3008065</v>
      </c>
      <c r="Y63" s="52">
        <v>1.6832081999999999</v>
      </c>
      <c r="Z63" s="52">
        <v>1.9761937000000001</v>
      </c>
      <c r="AA63" s="52">
        <v>2.2528527</v>
      </c>
      <c r="AB63" s="52">
        <v>2.5423543</v>
      </c>
      <c r="AC63" s="52">
        <v>2.4989772000000001</v>
      </c>
      <c r="AD63" s="52">
        <v>2.2733910000000002</v>
      </c>
      <c r="AE63" s="52">
        <v>2.1241124</v>
      </c>
      <c r="AF63" s="52">
        <v>1.9577264000000001</v>
      </c>
      <c r="AG63" s="52">
        <v>-0.1851189</v>
      </c>
      <c r="AH63" s="52">
        <v>-0.16037960000000001</v>
      </c>
      <c r="AI63" s="52">
        <v>-0.1700728</v>
      </c>
      <c r="AJ63" s="52">
        <v>-0.1817677</v>
      </c>
      <c r="AK63" s="52">
        <v>-0.1805505</v>
      </c>
      <c r="AL63" s="52">
        <v>-6.6434400000000005E-2</v>
      </c>
      <c r="AM63" s="52">
        <v>-2.52146E-2</v>
      </c>
      <c r="AN63" s="52">
        <v>1.10717E-2</v>
      </c>
      <c r="AO63" s="52">
        <v>-8.1154500000000004E-2</v>
      </c>
      <c r="AP63" s="52">
        <v>-0.4786376</v>
      </c>
      <c r="AQ63" s="52">
        <v>-0.5594922</v>
      </c>
      <c r="AR63" s="52">
        <v>-0.50559419999999999</v>
      </c>
      <c r="AS63" s="52">
        <v>-0.52991089999999996</v>
      </c>
      <c r="AT63" s="52">
        <v>-0.59390310000000002</v>
      </c>
      <c r="AU63" s="52">
        <v>-0.64645370000000002</v>
      </c>
      <c r="AV63" s="52">
        <v>-0.74152309999999999</v>
      </c>
      <c r="AW63" s="52">
        <v>-0.61220940000000001</v>
      </c>
      <c r="AX63" s="52">
        <v>-0.18929960000000001</v>
      </c>
      <c r="AY63" s="52">
        <v>-0.17310500000000001</v>
      </c>
      <c r="AZ63" s="52">
        <v>-6.1264199999999998E-2</v>
      </c>
      <c r="BA63" s="52">
        <v>-1.5537000000000001E-3</v>
      </c>
      <c r="BB63" s="52">
        <v>-5.8488999999999999E-2</v>
      </c>
      <c r="BC63" s="52">
        <v>-0.10063419999999999</v>
      </c>
      <c r="BD63" s="52">
        <v>-0.18844659999999999</v>
      </c>
      <c r="BE63" s="52">
        <v>-0.1087408</v>
      </c>
      <c r="BF63" s="52">
        <v>-8.6017399999999994E-2</v>
      </c>
      <c r="BG63" s="52">
        <v>-9.3537999999999996E-2</v>
      </c>
      <c r="BH63" s="52">
        <v>-0.11080429999999999</v>
      </c>
      <c r="BI63" s="52">
        <v>-0.10984380000000001</v>
      </c>
      <c r="BJ63" s="52">
        <v>2.7581499999999998E-2</v>
      </c>
      <c r="BK63" s="52">
        <v>4.7567900000000003E-2</v>
      </c>
      <c r="BL63" s="52">
        <v>0.1194535</v>
      </c>
      <c r="BM63" s="52">
        <v>4.8773400000000001E-2</v>
      </c>
      <c r="BN63" s="52">
        <v>-0.2775822</v>
      </c>
      <c r="BO63" s="52">
        <v>-0.35142040000000002</v>
      </c>
      <c r="BP63" s="52">
        <v>-0.31618669999999999</v>
      </c>
      <c r="BQ63" s="52">
        <v>-0.356319</v>
      </c>
      <c r="BR63" s="52">
        <v>-0.39955069999999998</v>
      </c>
      <c r="BS63" s="52">
        <v>-0.44632260000000001</v>
      </c>
      <c r="BT63" s="52">
        <v>-0.53900369999999997</v>
      </c>
      <c r="BU63" s="52">
        <v>-0.43991710000000001</v>
      </c>
      <c r="BV63" s="52">
        <v>-4.1191199999999997E-2</v>
      </c>
      <c r="BW63" s="52">
        <v>-2.99689E-2</v>
      </c>
      <c r="BX63" s="52">
        <v>4.9592600000000001E-2</v>
      </c>
      <c r="BY63" s="52">
        <v>9.0194899999999995E-2</v>
      </c>
      <c r="BZ63" s="52">
        <v>2.63199E-2</v>
      </c>
      <c r="CA63" s="52">
        <v>-2.3103100000000001E-2</v>
      </c>
      <c r="CB63" s="52">
        <v>-0.10960399999999999</v>
      </c>
      <c r="CC63" s="52">
        <v>-5.5841599999999998E-2</v>
      </c>
      <c r="CD63" s="52">
        <v>-3.4514299999999998E-2</v>
      </c>
      <c r="CE63" s="52">
        <v>-4.0530299999999998E-2</v>
      </c>
      <c r="CF63" s="52">
        <v>-6.1655300000000003E-2</v>
      </c>
      <c r="CG63" s="52">
        <v>-6.0872500000000003E-2</v>
      </c>
      <c r="CH63" s="52">
        <v>9.2696600000000004E-2</v>
      </c>
      <c r="CI63" s="52">
        <v>9.7976800000000003E-2</v>
      </c>
      <c r="CJ63" s="52">
        <v>0.19451840000000001</v>
      </c>
      <c r="CK63" s="52">
        <v>0.1387611</v>
      </c>
      <c r="CL63" s="52">
        <v>-0.1383318</v>
      </c>
      <c r="CM63" s="52">
        <v>-0.20731040000000001</v>
      </c>
      <c r="CN63" s="52">
        <v>-0.18500359999999999</v>
      </c>
      <c r="CO63" s="52">
        <v>-0.23608979999999999</v>
      </c>
      <c r="CP63" s="52">
        <v>-0.26494279999999998</v>
      </c>
      <c r="CQ63" s="52">
        <v>-0.3077125</v>
      </c>
      <c r="CR63" s="52">
        <v>-0.39873940000000002</v>
      </c>
      <c r="CS63" s="52">
        <v>-0.32058799999999998</v>
      </c>
      <c r="CT63" s="52">
        <v>6.13883E-2</v>
      </c>
      <c r="CU63" s="52">
        <v>6.9166599999999995E-2</v>
      </c>
      <c r="CV63" s="52">
        <v>0.1263716</v>
      </c>
      <c r="CW63" s="52">
        <v>0.15373970000000001</v>
      </c>
      <c r="CX63" s="52">
        <v>8.5058300000000003E-2</v>
      </c>
      <c r="CY63" s="52">
        <v>3.0594699999999999E-2</v>
      </c>
      <c r="CZ63" s="52">
        <v>-5.4997900000000002E-2</v>
      </c>
      <c r="DA63" s="52">
        <v>-2.9423000000000001E-3</v>
      </c>
      <c r="DB63" s="52">
        <v>1.6988699999999999E-2</v>
      </c>
      <c r="DC63" s="52">
        <v>1.24774E-2</v>
      </c>
      <c r="DD63" s="52">
        <v>-1.25062E-2</v>
      </c>
      <c r="DE63" s="52">
        <v>-1.1901200000000001E-2</v>
      </c>
      <c r="DF63" s="52">
        <v>0.1578118</v>
      </c>
      <c r="DG63" s="52">
        <v>0.14838570000000001</v>
      </c>
      <c r="DH63" s="52">
        <v>0.26958339999999997</v>
      </c>
      <c r="DI63" s="52">
        <v>0.2287488</v>
      </c>
      <c r="DJ63" s="52">
        <v>9.1859999999999999E-4</v>
      </c>
      <c r="DK63" s="52">
        <v>-6.3200500000000007E-2</v>
      </c>
      <c r="DL63" s="52">
        <v>-5.3820600000000003E-2</v>
      </c>
      <c r="DM63" s="52">
        <v>-0.11586059999999999</v>
      </c>
      <c r="DN63" s="52">
        <v>-0.1303349</v>
      </c>
      <c r="DO63" s="52">
        <v>-0.16910230000000001</v>
      </c>
      <c r="DP63" s="52">
        <v>-0.25847510000000001</v>
      </c>
      <c r="DQ63" s="52">
        <v>-0.20125889999999999</v>
      </c>
      <c r="DR63" s="52">
        <v>0.16396769999999999</v>
      </c>
      <c r="DS63" s="52">
        <v>0.16830220000000001</v>
      </c>
      <c r="DT63" s="52">
        <v>0.20315069999999999</v>
      </c>
      <c r="DU63" s="52">
        <v>0.21728449999999999</v>
      </c>
      <c r="DV63" s="52">
        <v>0.1437966</v>
      </c>
      <c r="DW63" s="52">
        <v>8.4292500000000006E-2</v>
      </c>
      <c r="DX63" s="52">
        <v>-3.9169999999999998E-4</v>
      </c>
      <c r="DY63" s="52">
        <v>7.3435799999999996E-2</v>
      </c>
      <c r="DZ63" s="52">
        <v>9.1351000000000002E-2</v>
      </c>
      <c r="EA63" s="52">
        <v>8.9012099999999997E-2</v>
      </c>
      <c r="EB63" s="52">
        <v>5.8457099999999998E-2</v>
      </c>
      <c r="EC63" s="52">
        <v>5.8805499999999997E-2</v>
      </c>
      <c r="ED63" s="52">
        <v>0.25182769999999999</v>
      </c>
      <c r="EE63" s="52">
        <v>0.22116810000000001</v>
      </c>
      <c r="EF63" s="52">
        <v>0.3779652</v>
      </c>
      <c r="EG63" s="52">
        <v>0.35867670000000001</v>
      </c>
      <c r="EH63" s="52">
        <v>0.20197399999999999</v>
      </c>
      <c r="EI63" s="52">
        <v>0.14487140000000001</v>
      </c>
      <c r="EJ63" s="52">
        <v>0.13558690000000001</v>
      </c>
      <c r="EK63" s="52">
        <v>5.7731400000000002E-2</v>
      </c>
      <c r="EL63" s="52">
        <v>6.4017500000000005E-2</v>
      </c>
      <c r="EM63" s="52">
        <v>3.1028799999999999E-2</v>
      </c>
      <c r="EN63" s="52">
        <v>-5.5955699999999997E-2</v>
      </c>
      <c r="EO63" s="52">
        <v>-2.8966599999999999E-2</v>
      </c>
      <c r="EP63" s="52">
        <v>0.31207620000000003</v>
      </c>
      <c r="EQ63" s="52">
        <v>0.3114383</v>
      </c>
      <c r="ER63" s="52">
        <v>0.31400739999999999</v>
      </c>
      <c r="ES63" s="52">
        <v>0.30903310000000001</v>
      </c>
      <c r="ET63" s="52">
        <v>0.22860549999999999</v>
      </c>
      <c r="EU63" s="52">
        <v>0.16182350000000001</v>
      </c>
      <c r="EV63" s="52">
        <v>7.8450900000000004E-2</v>
      </c>
      <c r="EW63" s="52">
        <v>60.106499999999997</v>
      </c>
      <c r="EX63" s="52">
        <v>59.544719999999998</v>
      </c>
      <c r="EY63" s="52">
        <v>59.031210000000002</v>
      </c>
      <c r="EZ63" s="52">
        <v>58.514479999999999</v>
      </c>
      <c r="FA63" s="52">
        <v>58.158940000000001</v>
      </c>
      <c r="FB63" s="52">
        <v>57.830759999999998</v>
      </c>
      <c r="FC63" s="52">
        <v>57.568210000000001</v>
      </c>
      <c r="FD63" s="52">
        <v>58.46461</v>
      </c>
      <c r="FE63" s="52">
        <v>61.508049999999997</v>
      </c>
      <c r="FF63" s="52">
        <v>64.746459999999999</v>
      </c>
      <c r="FG63" s="52">
        <v>67.837199999999996</v>
      </c>
      <c r="FH63" s="52">
        <v>70.486170000000001</v>
      </c>
      <c r="FI63" s="52">
        <v>72.769300000000001</v>
      </c>
      <c r="FJ63" s="52">
        <v>74.285709999999995</v>
      </c>
      <c r="FK63" s="52">
        <v>75.125159999999994</v>
      </c>
      <c r="FL63" s="52">
        <v>75.232950000000002</v>
      </c>
      <c r="FM63" s="52">
        <v>74.441760000000002</v>
      </c>
      <c r="FN63" s="52">
        <v>72.582049999999995</v>
      </c>
      <c r="FO63" s="52">
        <v>69.354249999999993</v>
      </c>
      <c r="FP63" s="52">
        <v>65.750320000000002</v>
      </c>
      <c r="FQ63" s="52">
        <v>63.535069999999997</v>
      </c>
      <c r="FR63" s="52">
        <v>62.166339999999998</v>
      </c>
      <c r="FS63" s="52">
        <v>61.133209999999998</v>
      </c>
      <c r="FT63" s="52">
        <v>60.4482</v>
      </c>
      <c r="FU63" s="52">
        <v>80</v>
      </c>
      <c r="FV63" s="52">
        <v>163.44579999999999</v>
      </c>
      <c r="FW63" s="52">
        <v>11.362109999999999</v>
      </c>
      <c r="FX63" s="52">
        <v>1</v>
      </c>
    </row>
    <row r="64" spans="1:180" x14ac:dyDescent="0.3">
      <c r="A64" t="s">
        <v>174</v>
      </c>
      <c r="B64" t="s">
        <v>248</v>
      </c>
      <c r="C64" t="s">
        <v>180</v>
      </c>
      <c r="D64" t="s">
        <v>224</v>
      </c>
      <c r="E64" t="s">
        <v>189</v>
      </c>
      <c r="F64" t="s">
        <v>226</v>
      </c>
      <c r="G64" t="s">
        <v>239</v>
      </c>
      <c r="H64" s="52">
        <v>252</v>
      </c>
      <c r="I64" s="52">
        <v>2.0288813000000001</v>
      </c>
      <c r="J64" s="52">
        <v>1.990307</v>
      </c>
      <c r="K64" s="52">
        <v>1.9750235</v>
      </c>
      <c r="L64" s="52">
        <v>1.970861</v>
      </c>
      <c r="M64" s="52">
        <v>1.9204094</v>
      </c>
      <c r="N64" s="52">
        <v>2.0827968000000001</v>
      </c>
      <c r="O64" s="52">
        <v>2.0644567</v>
      </c>
      <c r="P64" s="52">
        <v>2.1580656</v>
      </c>
      <c r="Q64" s="52">
        <v>2.3495873999999999</v>
      </c>
      <c r="R64" s="52">
        <v>1.7606405000000001</v>
      </c>
      <c r="S64" s="52">
        <v>1.3800644</v>
      </c>
      <c r="T64" s="52">
        <v>1.1566913000000001</v>
      </c>
      <c r="U64" s="52">
        <v>1.0519213999999999</v>
      </c>
      <c r="V64" s="52">
        <v>1.0683054999999999</v>
      </c>
      <c r="W64" s="52">
        <v>1.1390960000000001</v>
      </c>
      <c r="X64" s="52">
        <v>1.3286112999999999</v>
      </c>
      <c r="Y64" s="52">
        <v>1.6172366</v>
      </c>
      <c r="Z64" s="52">
        <v>1.7855976</v>
      </c>
      <c r="AA64" s="52">
        <v>2.0869417000000001</v>
      </c>
      <c r="AB64" s="52">
        <v>2.3771334</v>
      </c>
      <c r="AC64" s="52">
        <v>2.5067355999999998</v>
      </c>
      <c r="AD64" s="52">
        <v>2.3612814000000002</v>
      </c>
      <c r="AE64" s="52">
        <v>2.2315819000000001</v>
      </c>
      <c r="AF64" s="52">
        <v>2.1188517</v>
      </c>
      <c r="AG64" s="52">
        <v>-9.5156199999999996E-2</v>
      </c>
      <c r="AH64" s="52">
        <v>-9.6438599999999999E-2</v>
      </c>
      <c r="AI64" s="52">
        <v>-9.3875700000000006E-2</v>
      </c>
      <c r="AJ64" s="52">
        <v>-6.7309599999999997E-2</v>
      </c>
      <c r="AK64" s="52">
        <v>-0.1205778</v>
      </c>
      <c r="AL64" s="52">
        <v>1.8623000000000001E-2</v>
      </c>
      <c r="AM64" s="52">
        <v>5.3744999999999999E-3</v>
      </c>
      <c r="AN64" s="52">
        <v>3.5796300000000003E-2</v>
      </c>
      <c r="AO64" s="52">
        <v>0.1544336</v>
      </c>
      <c r="AP64" s="52">
        <v>-0.19003110000000001</v>
      </c>
      <c r="AQ64" s="52">
        <v>-0.1399676</v>
      </c>
      <c r="AR64" s="52">
        <v>-7.4846200000000002E-2</v>
      </c>
      <c r="AS64" s="52">
        <v>-0.1214857</v>
      </c>
      <c r="AT64" s="52">
        <v>-0.18803130000000001</v>
      </c>
      <c r="AU64" s="52">
        <v>-0.26191779999999998</v>
      </c>
      <c r="AV64" s="52">
        <v>-0.38098199999999999</v>
      </c>
      <c r="AW64" s="52">
        <v>-0.3415011</v>
      </c>
      <c r="AX64" s="52">
        <v>3.3087100000000001E-2</v>
      </c>
      <c r="AY64" s="52">
        <v>0.1603879</v>
      </c>
      <c r="AZ64" s="52">
        <v>6.5456700000000007E-2</v>
      </c>
      <c r="BA64" s="52">
        <v>4.5339000000000004E-3</v>
      </c>
      <c r="BB64" s="52">
        <v>4.4929000000000002E-3</v>
      </c>
      <c r="BC64" s="52">
        <v>3.1725E-3</v>
      </c>
      <c r="BD64" s="52">
        <v>-5.7532300000000001E-2</v>
      </c>
      <c r="BE64" s="52">
        <v>-1.31582E-2</v>
      </c>
      <c r="BF64" s="52">
        <v>-1.1657000000000001E-2</v>
      </c>
      <c r="BG64" s="52">
        <v>-1.33185E-2</v>
      </c>
      <c r="BH64" s="52">
        <v>9.5315E-3</v>
      </c>
      <c r="BI64" s="52">
        <v>-3.93318E-2</v>
      </c>
      <c r="BJ64" s="52">
        <v>0.1130626</v>
      </c>
      <c r="BK64" s="52">
        <v>8.1947699999999998E-2</v>
      </c>
      <c r="BL64" s="52">
        <v>0.1389862</v>
      </c>
      <c r="BM64" s="52">
        <v>0.27667910000000001</v>
      </c>
      <c r="BN64" s="52">
        <v>-5.1837399999999999E-2</v>
      </c>
      <c r="BO64" s="52">
        <v>-1.068E-2</v>
      </c>
      <c r="BP64" s="52">
        <v>2.9479499999999999E-2</v>
      </c>
      <c r="BQ64" s="52">
        <v>-2.2974100000000001E-2</v>
      </c>
      <c r="BR64" s="52">
        <v>-7.25301E-2</v>
      </c>
      <c r="BS64" s="52">
        <v>-0.1482107</v>
      </c>
      <c r="BT64" s="52">
        <v>-0.2241496</v>
      </c>
      <c r="BU64" s="52">
        <v>-0.19487119999999999</v>
      </c>
      <c r="BV64" s="52">
        <v>0.15390280000000001</v>
      </c>
      <c r="BW64" s="52">
        <v>0.29716999999999999</v>
      </c>
      <c r="BX64" s="52">
        <v>0.1636338</v>
      </c>
      <c r="BY64" s="52">
        <v>9.9904699999999999E-2</v>
      </c>
      <c r="BZ64" s="52">
        <v>8.6973700000000001E-2</v>
      </c>
      <c r="CA64" s="52">
        <v>8.5163299999999997E-2</v>
      </c>
      <c r="CB64" s="52">
        <v>2.2206099999999999E-2</v>
      </c>
      <c r="CC64" s="52">
        <v>4.3633400000000003E-2</v>
      </c>
      <c r="CD64" s="52">
        <v>4.7062399999999997E-2</v>
      </c>
      <c r="CE64" s="52">
        <v>4.2475100000000002E-2</v>
      </c>
      <c r="CF64" s="52">
        <v>6.2751399999999999E-2</v>
      </c>
      <c r="CG64" s="52">
        <v>1.6938999999999999E-2</v>
      </c>
      <c r="CH64" s="52">
        <v>0.17847109999999999</v>
      </c>
      <c r="CI64" s="52">
        <v>0.13498209999999999</v>
      </c>
      <c r="CJ64" s="52">
        <v>0.21045520000000001</v>
      </c>
      <c r="CK64" s="52">
        <v>0.3613459</v>
      </c>
      <c r="CL64" s="52">
        <v>4.3874999999999997E-2</v>
      </c>
      <c r="CM64" s="52">
        <v>7.8864299999999998E-2</v>
      </c>
      <c r="CN64" s="52">
        <v>0.10173509999999999</v>
      </c>
      <c r="CO64" s="52">
        <v>4.5254700000000002E-2</v>
      </c>
      <c r="CP64" s="52">
        <v>7.4656999999999996E-3</v>
      </c>
      <c r="CQ64" s="52">
        <v>-6.9457599999999994E-2</v>
      </c>
      <c r="CR64" s="52">
        <v>-0.1155279</v>
      </c>
      <c r="CS64" s="52">
        <v>-9.3315800000000004E-2</v>
      </c>
      <c r="CT64" s="52">
        <v>0.2375794</v>
      </c>
      <c r="CU64" s="52">
        <v>0.3919048</v>
      </c>
      <c r="CV64" s="52">
        <v>0.231631</v>
      </c>
      <c r="CW64" s="52">
        <v>0.1659583</v>
      </c>
      <c r="CX64" s="52">
        <v>0.1440997</v>
      </c>
      <c r="CY64" s="52">
        <v>0.14194989999999999</v>
      </c>
      <c r="CZ64" s="52">
        <v>7.7432600000000004E-2</v>
      </c>
      <c r="DA64" s="52">
        <v>0.100425</v>
      </c>
      <c r="DB64" s="52">
        <v>0.1057819</v>
      </c>
      <c r="DC64" s="52">
        <v>9.8268800000000003E-2</v>
      </c>
      <c r="DD64" s="52">
        <v>0.1159713</v>
      </c>
      <c r="DE64" s="52">
        <v>7.3209800000000005E-2</v>
      </c>
      <c r="DF64" s="52">
        <v>0.2438797</v>
      </c>
      <c r="DG64" s="52">
        <v>0.1880165</v>
      </c>
      <c r="DH64" s="52">
        <v>0.28192420000000001</v>
      </c>
      <c r="DI64" s="52">
        <v>0.44601269999999998</v>
      </c>
      <c r="DJ64" s="52">
        <v>0.1395875</v>
      </c>
      <c r="DK64" s="52">
        <v>0.16840849999999999</v>
      </c>
      <c r="DL64" s="52">
        <v>0.1739908</v>
      </c>
      <c r="DM64" s="52">
        <v>0.1134836</v>
      </c>
      <c r="DN64" s="52">
        <v>8.7461399999999995E-2</v>
      </c>
      <c r="DO64" s="52">
        <v>9.2955999999999993E-3</v>
      </c>
      <c r="DP64" s="52">
        <v>-6.9062000000000004E-3</v>
      </c>
      <c r="DQ64" s="52">
        <v>8.2395999999999997E-3</v>
      </c>
      <c r="DR64" s="52">
        <v>0.32125599999999999</v>
      </c>
      <c r="DS64" s="52">
        <v>0.48663960000000001</v>
      </c>
      <c r="DT64" s="52">
        <v>0.29962820000000001</v>
      </c>
      <c r="DU64" s="52">
        <v>0.23201179999999999</v>
      </c>
      <c r="DV64" s="52">
        <v>0.20122570000000001</v>
      </c>
      <c r="DW64" s="52">
        <v>0.19873640000000001</v>
      </c>
      <c r="DX64" s="52">
        <v>0.1326592</v>
      </c>
      <c r="DY64" s="52">
        <v>0.182423</v>
      </c>
      <c r="DZ64" s="52">
        <v>0.1905635</v>
      </c>
      <c r="EA64" s="52">
        <v>0.17882590000000001</v>
      </c>
      <c r="EB64" s="52">
        <v>0.19281229999999999</v>
      </c>
      <c r="EC64" s="52">
        <v>0.1544558</v>
      </c>
      <c r="ED64" s="52">
        <v>0.33831919999999999</v>
      </c>
      <c r="EE64" s="52">
        <v>0.26458979999999999</v>
      </c>
      <c r="EF64" s="52">
        <v>0.38511400000000001</v>
      </c>
      <c r="EG64" s="52">
        <v>0.56825820000000005</v>
      </c>
      <c r="EH64" s="52">
        <v>0.2777811</v>
      </c>
      <c r="EI64" s="52">
        <v>0.29769610000000002</v>
      </c>
      <c r="EJ64" s="52">
        <v>0.27831650000000002</v>
      </c>
      <c r="EK64" s="52">
        <v>0.21199509999999999</v>
      </c>
      <c r="EL64" s="52">
        <v>0.20296259999999999</v>
      </c>
      <c r="EM64" s="52">
        <v>0.1230026</v>
      </c>
      <c r="EN64" s="52">
        <v>0.14992630000000001</v>
      </c>
      <c r="EO64" s="52">
        <v>0.15486939999999999</v>
      </c>
      <c r="EP64" s="52">
        <v>0.44207160000000001</v>
      </c>
      <c r="EQ64" s="52">
        <v>0.62342169999999997</v>
      </c>
      <c r="ER64" s="52">
        <v>0.39780529999999997</v>
      </c>
      <c r="ES64" s="52">
        <v>0.32738270000000003</v>
      </c>
      <c r="ET64" s="52">
        <v>0.28370659999999998</v>
      </c>
      <c r="EU64" s="52">
        <v>0.28072720000000001</v>
      </c>
      <c r="EV64" s="52">
        <v>0.21239749999999999</v>
      </c>
      <c r="EW64" s="52">
        <v>60.643430000000002</v>
      </c>
      <c r="EX64" s="52">
        <v>60.238950000000003</v>
      </c>
      <c r="EY64" s="52">
        <v>59.95608</v>
      </c>
      <c r="EZ64" s="52">
        <v>59.752769999999998</v>
      </c>
      <c r="FA64" s="52">
        <v>59.49324</v>
      </c>
      <c r="FB64" s="52">
        <v>59.343980000000002</v>
      </c>
      <c r="FC64" s="52">
        <v>59.265970000000003</v>
      </c>
      <c r="FD64" s="52">
        <v>60.08569</v>
      </c>
      <c r="FE64" s="52">
        <v>61.998159999999999</v>
      </c>
      <c r="FF64" s="52">
        <v>64.407250000000005</v>
      </c>
      <c r="FG64" s="52">
        <v>66.939499999999995</v>
      </c>
      <c r="FH64" s="52">
        <v>69.385440000000003</v>
      </c>
      <c r="FI64" s="52">
        <v>71.528869999999998</v>
      </c>
      <c r="FJ64" s="52">
        <v>73.306510000000003</v>
      </c>
      <c r="FK64" s="52">
        <v>74.309889999999996</v>
      </c>
      <c r="FL64" s="52">
        <v>74.521799999999999</v>
      </c>
      <c r="FM64" s="52">
        <v>73.863330000000005</v>
      </c>
      <c r="FN64" s="52">
        <v>72.249080000000006</v>
      </c>
      <c r="FO64" s="52">
        <v>69.976039999999998</v>
      </c>
      <c r="FP64" s="52">
        <v>67.050370000000001</v>
      </c>
      <c r="FQ64" s="52">
        <v>64.481260000000006</v>
      </c>
      <c r="FR64" s="52">
        <v>63.089370000000002</v>
      </c>
      <c r="FS64" s="52">
        <v>62.148960000000002</v>
      </c>
      <c r="FT64" s="52">
        <v>61.547910000000002</v>
      </c>
      <c r="FU64" s="52">
        <v>80</v>
      </c>
      <c r="FV64" s="52">
        <v>149.21080000000001</v>
      </c>
      <c r="FW64" s="52">
        <v>11.119669999999999</v>
      </c>
      <c r="FX64" s="52">
        <v>1</v>
      </c>
    </row>
    <row r="65" spans="1:180" x14ac:dyDescent="0.3">
      <c r="A65" t="s">
        <v>174</v>
      </c>
      <c r="B65" t="s">
        <v>248</v>
      </c>
      <c r="C65" t="s">
        <v>180</v>
      </c>
      <c r="D65" t="s">
        <v>244</v>
      </c>
      <c r="E65" t="s">
        <v>189</v>
      </c>
      <c r="F65" t="s">
        <v>226</v>
      </c>
      <c r="G65" t="s">
        <v>239</v>
      </c>
      <c r="H65" s="52">
        <v>252</v>
      </c>
      <c r="I65" s="52">
        <v>2.0961987999999998</v>
      </c>
      <c r="J65" s="52">
        <v>2.0507963</v>
      </c>
      <c r="K65" s="52">
        <v>2.0118353</v>
      </c>
      <c r="L65" s="52">
        <v>1.9711742000000001</v>
      </c>
      <c r="M65" s="52">
        <v>1.9361269000000001</v>
      </c>
      <c r="N65" s="52">
        <v>1.9832723000000001</v>
      </c>
      <c r="O65" s="52">
        <v>1.9468813</v>
      </c>
      <c r="P65" s="52">
        <v>1.6364053000000001</v>
      </c>
      <c r="Q65" s="52">
        <v>1.2672671</v>
      </c>
      <c r="R65" s="52">
        <v>0.91572642000000004</v>
      </c>
      <c r="S65" s="52">
        <v>0.68796818999999998</v>
      </c>
      <c r="T65" s="52">
        <v>0.46202760999999998</v>
      </c>
      <c r="U65" s="52">
        <v>0.37626532000000001</v>
      </c>
      <c r="V65" s="52">
        <v>0.29231228999999997</v>
      </c>
      <c r="W65" s="52">
        <v>0.39070472000000001</v>
      </c>
      <c r="X65" s="52">
        <v>0.57228213999999999</v>
      </c>
      <c r="Y65" s="52">
        <v>0.80290985000000004</v>
      </c>
      <c r="Z65" s="52">
        <v>1.3111478000000001</v>
      </c>
      <c r="AA65" s="52">
        <v>1.8859717</v>
      </c>
      <c r="AB65" s="52">
        <v>2.2833321</v>
      </c>
      <c r="AC65" s="52">
        <v>2.4375779999999998</v>
      </c>
      <c r="AD65" s="52">
        <v>2.2674648999999998</v>
      </c>
      <c r="AE65" s="52">
        <v>2.1843243000000001</v>
      </c>
      <c r="AF65" s="52">
        <v>2.0992701</v>
      </c>
      <c r="AG65" s="52">
        <v>-2.8048199999999999E-2</v>
      </c>
      <c r="AH65" s="52">
        <v>-2.3169499999999999E-2</v>
      </c>
      <c r="AI65" s="52">
        <v>-2.9473599999999999E-2</v>
      </c>
      <c r="AJ65" s="52">
        <v>-5.2882100000000001E-2</v>
      </c>
      <c r="AK65" s="52">
        <v>-7.8198199999999995E-2</v>
      </c>
      <c r="AL65" s="52">
        <v>-2.6732000000000001E-3</v>
      </c>
      <c r="AM65" s="52">
        <v>3.0455800000000002E-2</v>
      </c>
      <c r="AN65" s="52">
        <v>1.33595E-2</v>
      </c>
      <c r="AO65" s="52">
        <v>-3.3431799999999998E-2</v>
      </c>
      <c r="AP65" s="52">
        <v>-3.4832700000000001E-2</v>
      </c>
      <c r="AQ65" s="52">
        <v>-8.8917000000000006E-3</v>
      </c>
      <c r="AR65" s="52">
        <v>-0.14302409999999999</v>
      </c>
      <c r="AS65" s="52">
        <v>-0.13151399999999999</v>
      </c>
      <c r="AT65" s="52">
        <v>-0.20866979999999999</v>
      </c>
      <c r="AU65" s="52">
        <v>-0.1664091</v>
      </c>
      <c r="AV65" s="52">
        <v>-9.4685400000000003E-2</v>
      </c>
      <c r="AW65" s="52">
        <v>-3.0546500000000001E-2</v>
      </c>
      <c r="AX65" s="52">
        <v>0.1667748</v>
      </c>
      <c r="AY65" s="52">
        <v>0.18013029999999999</v>
      </c>
      <c r="AZ65" s="52">
        <v>2.3567100000000001E-2</v>
      </c>
      <c r="BA65" s="52">
        <v>1.5802799999999999E-2</v>
      </c>
      <c r="BB65" s="52">
        <v>-9.2584100000000003E-2</v>
      </c>
      <c r="BC65" s="52">
        <v>-3.2799500000000002E-2</v>
      </c>
      <c r="BD65" s="52">
        <v>-8.3771200000000004E-2</v>
      </c>
      <c r="BE65" s="52">
        <v>5.7884400000000003E-2</v>
      </c>
      <c r="BF65" s="52">
        <v>5.3500600000000002E-2</v>
      </c>
      <c r="BG65" s="52">
        <v>4.6704200000000001E-2</v>
      </c>
      <c r="BH65" s="52">
        <v>2.1482100000000001E-2</v>
      </c>
      <c r="BI65" s="52">
        <v>-8.5813E-3</v>
      </c>
      <c r="BJ65" s="52">
        <v>5.9198500000000001E-2</v>
      </c>
      <c r="BK65" s="52">
        <v>8.7085700000000002E-2</v>
      </c>
      <c r="BL65" s="52">
        <v>8.5744100000000004E-2</v>
      </c>
      <c r="BM65" s="52">
        <v>5.0222999999999997E-2</v>
      </c>
      <c r="BN65" s="52">
        <v>4.0094400000000002E-2</v>
      </c>
      <c r="BO65" s="52">
        <v>6.4038899999999996E-2</v>
      </c>
      <c r="BP65" s="52">
        <v>-6.0046000000000002E-2</v>
      </c>
      <c r="BQ65" s="52">
        <v>-5.4223300000000002E-2</v>
      </c>
      <c r="BR65" s="52">
        <v>-0.1229098</v>
      </c>
      <c r="BS65" s="52">
        <v>-9.3766299999999997E-2</v>
      </c>
      <c r="BT65" s="52">
        <v>-2.27855E-2</v>
      </c>
      <c r="BU65" s="52">
        <v>5.1827600000000001E-2</v>
      </c>
      <c r="BV65" s="52">
        <v>0.2857865</v>
      </c>
      <c r="BW65" s="52">
        <v>0.31501580000000001</v>
      </c>
      <c r="BX65" s="52">
        <v>0.1426113</v>
      </c>
      <c r="BY65" s="52">
        <v>0.1226482</v>
      </c>
      <c r="BZ65" s="52">
        <v>5.2970999999999999E-3</v>
      </c>
      <c r="CA65" s="52">
        <v>5.2438199999999997E-2</v>
      </c>
      <c r="CB65" s="52">
        <v>1.4024E-3</v>
      </c>
      <c r="CC65" s="52">
        <v>0.11740100000000001</v>
      </c>
      <c r="CD65" s="52">
        <v>0.10660210000000001</v>
      </c>
      <c r="CE65" s="52">
        <v>9.9464700000000003E-2</v>
      </c>
      <c r="CF65" s="52">
        <v>7.2986599999999999E-2</v>
      </c>
      <c r="CG65" s="52">
        <v>3.9635200000000002E-2</v>
      </c>
      <c r="CH65" s="52">
        <v>0.10205069999999999</v>
      </c>
      <c r="CI65" s="52">
        <v>0.12630730000000001</v>
      </c>
      <c r="CJ65" s="52">
        <v>0.13587750000000001</v>
      </c>
      <c r="CK65" s="52">
        <v>0.10816199999999999</v>
      </c>
      <c r="CL65" s="52">
        <v>9.1988600000000004E-2</v>
      </c>
      <c r="CM65" s="52">
        <v>0.11455029999999999</v>
      </c>
      <c r="CN65" s="52">
        <v>-2.5755999999999999E-3</v>
      </c>
      <c r="CO65" s="52">
        <v>-6.9209999999999996E-4</v>
      </c>
      <c r="CP65" s="52">
        <v>-6.3512600000000002E-2</v>
      </c>
      <c r="CQ65" s="52">
        <v>-4.3454199999999998E-2</v>
      </c>
      <c r="CR65" s="52">
        <v>2.70122E-2</v>
      </c>
      <c r="CS65" s="52">
        <v>0.1088797</v>
      </c>
      <c r="CT65" s="52">
        <v>0.36821369999999998</v>
      </c>
      <c r="CU65" s="52">
        <v>0.40843699999999999</v>
      </c>
      <c r="CV65" s="52">
        <v>0.22506090000000001</v>
      </c>
      <c r="CW65" s="52">
        <v>0.19664899999999999</v>
      </c>
      <c r="CX65" s="52">
        <v>7.3089399999999999E-2</v>
      </c>
      <c r="CY65" s="52">
        <v>0.1114737</v>
      </c>
      <c r="CZ65" s="52">
        <v>6.03934E-2</v>
      </c>
      <c r="DA65" s="52">
        <v>0.17691760000000001</v>
      </c>
      <c r="DB65" s="52">
        <v>0.1597036</v>
      </c>
      <c r="DC65" s="52">
        <v>0.1522252</v>
      </c>
      <c r="DD65" s="52">
        <v>0.12449109999999999</v>
      </c>
      <c r="DE65" s="52">
        <v>8.7851600000000002E-2</v>
      </c>
      <c r="DF65" s="52">
        <v>0.1449029</v>
      </c>
      <c r="DG65" s="52">
        <v>0.16552890000000001</v>
      </c>
      <c r="DH65" s="52">
        <v>0.1860108</v>
      </c>
      <c r="DI65" s="52">
        <v>0.166101</v>
      </c>
      <c r="DJ65" s="52">
        <v>0.14388290000000001</v>
      </c>
      <c r="DK65" s="52">
        <v>0.16506180000000001</v>
      </c>
      <c r="DL65" s="52">
        <v>5.4894800000000001E-2</v>
      </c>
      <c r="DM65" s="52">
        <v>5.2839200000000003E-2</v>
      </c>
      <c r="DN65" s="52">
        <v>-4.1155000000000002E-3</v>
      </c>
      <c r="DO65" s="52">
        <v>6.8580000000000004E-3</v>
      </c>
      <c r="DP65" s="52">
        <v>7.68099E-2</v>
      </c>
      <c r="DQ65" s="52">
        <v>0.16593179999999999</v>
      </c>
      <c r="DR65" s="52">
        <v>0.45064090000000001</v>
      </c>
      <c r="DS65" s="52">
        <v>0.50185820000000003</v>
      </c>
      <c r="DT65" s="52">
        <v>0.30751040000000002</v>
      </c>
      <c r="DU65" s="52">
        <v>0.2706499</v>
      </c>
      <c r="DV65" s="52">
        <v>0.1408817</v>
      </c>
      <c r="DW65" s="52">
        <v>0.1705091</v>
      </c>
      <c r="DX65" s="52">
        <v>0.1193844</v>
      </c>
      <c r="DY65" s="52">
        <v>0.26285011000000003</v>
      </c>
      <c r="DZ65" s="52">
        <v>0.2363738</v>
      </c>
      <c r="EA65" s="52">
        <v>0.22840289999999999</v>
      </c>
      <c r="EB65" s="52">
        <v>0.19885530000000001</v>
      </c>
      <c r="EC65" s="52">
        <v>0.15746859999999999</v>
      </c>
      <c r="ED65" s="52">
        <v>0.2067746</v>
      </c>
      <c r="EE65" s="52">
        <v>0.22215869999999999</v>
      </c>
      <c r="EF65" s="52">
        <v>0.2583955</v>
      </c>
      <c r="EG65" s="52">
        <v>0.2497558</v>
      </c>
      <c r="EH65" s="52">
        <v>0.2188099</v>
      </c>
      <c r="EI65" s="52">
        <v>0.23799229999999999</v>
      </c>
      <c r="EJ65" s="52">
        <v>0.13787289999999999</v>
      </c>
      <c r="EK65" s="52">
        <v>0.13012989999999999</v>
      </c>
      <c r="EL65" s="52">
        <v>8.1644499999999995E-2</v>
      </c>
      <c r="EM65" s="52">
        <v>7.9500799999999996E-2</v>
      </c>
      <c r="EN65" s="52">
        <v>0.1487098</v>
      </c>
      <c r="EO65" s="52">
        <v>0.2483059</v>
      </c>
      <c r="EP65" s="52">
        <v>0.56965270000000001</v>
      </c>
      <c r="EQ65" s="52">
        <v>0.63674370000000002</v>
      </c>
      <c r="ER65" s="52">
        <v>0.42655460000000001</v>
      </c>
      <c r="ES65" s="52">
        <v>0.37749529999999998</v>
      </c>
      <c r="ET65" s="52">
        <v>0.2387629</v>
      </c>
      <c r="EU65" s="52">
        <v>0.2557468</v>
      </c>
      <c r="EV65" s="52">
        <v>0.20455799999999999</v>
      </c>
      <c r="EW65" s="52">
        <v>62.29504</v>
      </c>
      <c r="EX65" s="52">
        <v>61.69444</v>
      </c>
      <c r="EY65" s="52">
        <v>61.18844</v>
      </c>
      <c r="EZ65" s="52">
        <v>60.762009999999997</v>
      </c>
      <c r="FA65" s="52">
        <v>60.405410000000003</v>
      </c>
      <c r="FB65" s="52">
        <v>60.081829999999997</v>
      </c>
      <c r="FC65" s="52">
        <v>59.89114</v>
      </c>
      <c r="FD65" s="52">
        <v>60.67192</v>
      </c>
      <c r="FE65" s="52">
        <v>62.47072</v>
      </c>
      <c r="FF65" s="52">
        <v>64.86036</v>
      </c>
      <c r="FG65" s="52">
        <v>67.602850000000004</v>
      </c>
      <c r="FH65" s="52">
        <v>69.972219999999993</v>
      </c>
      <c r="FI65" s="52">
        <v>72.261259999999993</v>
      </c>
      <c r="FJ65" s="52">
        <v>74.063810000000004</v>
      </c>
      <c r="FK65" s="52">
        <v>74.778530000000003</v>
      </c>
      <c r="FL65" s="52">
        <v>74.790539999999993</v>
      </c>
      <c r="FM65" s="52">
        <v>73.984989999999996</v>
      </c>
      <c r="FN65" s="52">
        <v>72.213210000000004</v>
      </c>
      <c r="FO65" s="52">
        <v>69.722980000000007</v>
      </c>
      <c r="FP65" s="52">
        <v>66.581829999999997</v>
      </c>
      <c r="FQ65" s="52">
        <v>64.159909999999996</v>
      </c>
      <c r="FR65" s="52">
        <v>63.010509999999996</v>
      </c>
      <c r="FS65" s="52">
        <v>62.252249999999997</v>
      </c>
      <c r="FT65" s="52">
        <v>61.69294</v>
      </c>
      <c r="FU65" s="52">
        <v>80</v>
      </c>
      <c r="FV65" s="52">
        <v>149.21080000000001</v>
      </c>
      <c r="FW65" s="52">
        <v>11.119669999999999</v>
      </c>
      <c r="FX65" s="52">
        <v>1</v>
      </c>
    </row>
    <row r="66" spans="1:180" x14ac:dyDescent="0.3">
      <c r="A66" t="s">
        <v>174</v>
      </c>
      <c r="B66" t="s">
        <v>248</v>
      </c>
      <c r="C66" t="s">
        <v>180</v>
      </c>
      <c r="D66" t="s">
        <v>224</v>
      </c>
      <c r="E66" t="s">
        <v>189</v>
      </c>
      <c r="F66" t="s">
        <v>227</v>
      </c>
      <c r="G66" t="s">
        <v>239</v>
      </c>
      <c r="H66" s="52">
        <v>133</v>
      </c>
      <c r="I66" s="52">
        <v>1.5885552999999999</v>
      </c>
      <c r="J66" s="52">
        <v>1.5255696000000001</v>
      </c>
      <c r="K66" s="52">
        <v>1.6079614</v>
      </c>
      <c r="L66" s="52">
        <v>1.6384672</v>
      </c>
      <c r="M66" s="52">
        <v>1.6445837999999999</v>
      </c>
      <c r="N66" s="52">
        <v>1.9427441000000001</v>
      </c>
      <c r="O66" s="52">
        <v>2.5408770999999999</v>
      </c>
      <c r="P66" s="52">
        <v>2.6347627999999998</v>
      </c>
      <c r="Q66" s="52">
        <v>2.8225513000000002</v>
      </c>
      <c r="R66" s="52">
        <v>2.3361461000000001</v>
      </c>
      <c r="S66" s="52">
        <v>1.7670492</v>
      </c>
      <c r="T66" s="52">
        <v>1.5244648000000001</v>
      </c>
      <c r="U66" s="52">
        <v>1.4468672</v>
      </c>
      <c r="V66" s="52">
        <v>1.5400809</v>
      </c>
      <c r="W66" s="52">
        <v>1.8721148999999999</v>
      </c>
      <c r="X66" s="52">
        <v>2.4001345999999999</v>
      </c>
      <c r="Y66" s="52">
        <v>3.0409036</v>
      </c>
      <c r="Z66" s="52">
        <v>2.0040602999999999</v>
      </c>
      <c r="AA66" s="52">
        <v>2.0705391999999998</v>
      </c>
      <c r="AB66" s="52">
        <v>2.4246750000000001</v>
      </c>
      <c r="AC66" s="52">
        <v>2.3329808999999999</v>
      </c>
      <c r="AD66" s="52">
        <v>2.1372599999999999</v>
      </c>
      <c r="AE66" s="52">
        <v>1.9598963</v>
      </c>
      <c r="AF66" s="52">
        <v>1.6813418</v>
      </c>
      <c r="AG66" s="52">
        <v>-0.64661658</v>
      </c>
      <c r="AH66" s="52">
        <v>-0.62986149999999996</v>
      </c>
      <c r="AI66" s="52">
        <v>-0.46565119999999999</v>
      </c>
      <c r="AJ66" s="52">
        <v>-0.35542000000000001</v>
      </c>
      <c r="AK66" s="52">
        <v>-0.29527399999999998</v>
      </c>
      <c r="AL66" s="52">
        <v>-0.17600099999999999</v>
      </c>
      <c r="AM66" s="52">
        <v>-0.1563986</v>
      </c>
      <c r="AN66" s="52">
        <v>-0.43703900000000001</v>
      </c>
      <c r="AO66" s="52">
        <v>-0.64685769999999998</v>
      </c>
      <c r="AP66" s="52">
        <v>-0.58678699999999995</v>
      </c>
      <c r="AQ66" s="52">
        <v>-0.80693619999999999</v>
      </c>
      <c r="AR66" s="52">
        <v>-0.87714930000000002</v>
      </c>
      <c r="AS66" s="52">
        <v>-0.98281200000000002</v>
      </c>
      <c r="AT66" s="52">
        <v>-1.129872</v>
      </c>
      <c r="AU66" s="52">
        <v>-1.105283</v>
      </c>
      <c r="AV66" s="52">
        <v>-1.09192</v>
      </c>
      <c r="AW66" s="52">
        <v>-0.85597999999999996</v>
      </c>
      <c r="AX66" s="52">
        <v>-1.2954939999999999</v>
      </c>
      <c r="AY66" s="52">
        <v>-1.010556</v>
      </c>
      <c r="AZ66" s="52">
        <v>-0.95390269999999999</v>
      </c>
      <c r="BA66" s="52">
        <v>-0.9647424</v>
      </c>
      <c r="BB66" s="52">
        <v>-0.80780289999999999</v>
      </c>
      <c r="BC66" s="52">
        <v>-0.72159209999999996</v>
      </c>
      <c r="BD66" s="52">
        <v>-0.62567329999999999</v>
      </c>
      <c r="BE66" s="52">
        <v>-0.50239962000000005</v>
      </c>
      <c r="BF66" s="52">
        <v>-0.47000649999999999</v>
      </c>
      <c r="BG66" s="52">
        <v>-0.33798499999999998</v>
      </c>
      <c r="BH66" s="52">
        <v>-0.24430830000000001</v>
      </c>
      <c r="BI66" s="52">
        <v>-0.19967280000000001</v>
      </c>
      <c r="BJ66" s="52">
        <v>-6.8072800000000003E-2</v>
      </c>
      <c r="BK66" s="52">
        <v>-3.7836399999999999E-2</v>
      </c>
      <c r="BL66" s="52">
        <v>-0.26422479999999998</v>
      </c>
      <c r="BM66" s="52">
        <v>-0.41657329999999998</v>
      </c>
      <c r="BN66" s="52">
        <v>-0.39517049999999998</v>
      </c>
      <c r="BO66" s="52">
        <v>-0.60557499999999997</v>
      </c>
      <c r="BP66" s="52">
        <v>-0.65538129999999994</v>
      </c>
      <c r="BQ66" s="52">
        <v>-0.74983299999999997</v>
      </c>
      <c r="BR66" s="52">
        <v>-0.84472720000000001</v>
      </c>
      <c r="BS66" s="52">
        <v>-0.86724009999999996</v>
      </c>
      <c r="BT66" s="52">
        <v>-0.87465479999999995</v>
      </c>
      <c r="BU66" s="52">
        <v>-0.63942679999999996</v>
      </c>
      <c r="BV66" s="52">
        <v>-1.0927530000000001</v>
      </c>
      <c r="BW66" s="52">
        <v>-0.74682590000000004</v>
      </c>
      <c r="BX66" s="52">
        <v>-0.71616049999999998</v>
      </c>
      <c r="BY66" s="52">
        <v>-0.74937819999999999</v>
      </c>
      <c r="BZ66" s="52">
        <v>-0.61279700000000004</v>
      </c>
      <c r="CA66" s="52">
        <v>-0.53917870000000001</v>
      </c>
      <c r="CB66" s="52">
        <v>-0.48972840000000001</v>
      </c>
      <c r="CC66" s="52">
        <v>-0.40251529000000003</v>
      </c>
      <c r="CD66" s="52">
        <v>-0.35929129999999998</v>
      </c>
      <c r="CE66" s="52">
        <v>-0.2495638</v>
      </c>
      <c r="CF66" s="52">
        <v>-0.16735259999999999</v>
      </c>
      <c r="CG66" s="52">
        <v>-0.13345969999999999</v>
      </c>
      <c r="CH66" s="52">
        <v>6.6779999999999999E-3</v>
      </c>
      <c r="CI66" s="52">
        <v>4.4279399999999997E-2</v>
      </c>
      <c r="CJ66" s="52">
        <v>-0.1445341</v>
      </c>
      <c r="CK66" s="52">
        <v>-0.2570791</v>
      </c>
      <c r="CL66" s="52">
        <v>-0.26245740000000001</v>
      </c>
      <c r="CM66" s="52">
        <v>-0.46611279999999999</v>
      </c>
      <c r="CN66" s="52">
        <v>-0.5017855</v>
      </c>
      <c r="CO66" s="52">
        <v>-0.58847249999999995</v>
      </c>
      <c r="CP66" s="52">
        <v>-0.6472369</v>
      </c>
      <c r="CQ66" s="52">
        <v>-0.70237260000000001</v>
      </c>
      <c r="CR66" s="52">
        <v>-0.72417730000000002</v>
      </c>
      <c r="CS66" s="52">
        <v>-0.48944270000000001</v>
      </c>
      <c r="CT66" s="52">
        <v>-0.9523353</v>
      </c>
      <c r="CU66" s="52">
        <v>-0.56416750000000004</v>
      </c>
      <c r="CV66" s="52">
        <v>-0.55150100000000002</v>
      </c>
      <c r="CW66" s="52">
        <v>-0.60021760000000002</v>
      </c>
      <c r="CX66" s="52">
        <v>-0.47773650000000001</v>
      </c>
      <c r="CY66" s="52">
        <v>-0.41283969999999998</v>
      </c>
      <c r="CZ66" s="52">
        <v>-0.39557330000000002</v>
      </c>
      <c r="DA66" s="52">
        <v>-0.30263098999999999</v>
      </c>
      <c r="DB66" s="52">
        <v>-0.2485762</v>
      </c>
      <c r="DC66" s="52">
        <v>-0.1611426</v>
      </c>
      <c r="DD66" s="52">
        <v>-9.0397000000000005E-2</v>
      </c>
      <c r="DE66" s="52">
        <v>-6.7246500000000001E-2</v>
      </c>
      <c r="DF66" s="52">
        <v>8.1428799999999996E-2</v>
      </c>
      <c r="DG66" s="52">
        <v>0.12639520000000001</v>
      </c>
      <c r="DH66" s="52">
        <v>-2.4843500000000001E-2</v>
      </c>
      <c r="DI66" s="52">
        <v>-9.7584900000000002E-2</v>
      </c>
      <c r="DJ66" s="52">
        <v>-0.12974440000000001</v>
      </c>
      <c r="DK66" s="52">
        <v>-0.32665060000000001</v>
      </c>
      <c r="DL66" s="52">
        <v>-0.34818959999999999</v>
      </c>
      <c r="DM66" s="52">
        <v>-0.42711199999999999</v>
      </c>
      <c r="DN66" s="52">
        <v>-0.44974649999999999</v>
      </c>
      <c r="DO66" s="52">
        <v>-0.53750500000000001</v>
      </c>
      <c r="DP66" s="52">
        <v>-0.57369979999999998</v>
      </c>
      <c r="DQ66" s="52">
        <v>-0.3394586</v>
      </c>
      <c r="DR66" s="52">
        <v>-0.81191769999999996</v>
      </c>
      <c r="DS66" s="52">
        <v>-0.38150919999999999</v>
      </c>
      <c r="DT66" s="52">
        <v>-0.3868414</v>
      </c>
      <c r="DU66" s="52">
        <v>-0.45105699999999999</v>
      </c>
      <c r="DV66" s="52">
        <v>-0.34267599999999998</v>
      </c>
      <c r="DW66" s="52">
        <v>-0.2865007</v>
      </c>
      <c r="DX66" s="52">
        <v>-0.30141829999999997</v>
      </c>
      <c r="DY66" s="52">
        <v>-0.1584139</v>
      </c>
      <c r="DZ66" s="52">
        <v>-8.8721099999999997E-2</v>
      </c>
      <c r="EA66" s="52">
        <v>-3.3476400000000003E-2</v>
      </c>
      <c r="EB66" s="52">
        <v>2.0714799999999998E-2</v>
      </c>
      <c r="EC66" s="52">
        <v>2.83547E-2</v>
      </c>
      <c r="ED66" s="52">
        <v>0.1893571</v>
      </c>
      <c r="EE66" s="52">
        <v>0.24495739999999999</v>
      </c>
      <c r="EF66" s="52">
        <v>0.14797070000000001</v>
      </c>
      <c r="EG66" s="52">
        <v>0.1326994</v>
      </c>
      <c r="EH66" s="52">
        <v>6.1872200000000002E-2</v>
      </c>
      <c r="EI66" s="52">
        <v>-0.1252894</v>
      </c>
      <c r="EJ66" s="52">
        <v>-0.1264216</v>
      </c>
      <c r="EK66" s="52">
        <v>-0.1941331</v>
      </c>
      <c r="EL66" s="52">
        <v>-0.1646019</v>
      </c>
      <c r="EM66" s="52">
        <v>-0.29946230000000001</v>
      </c>
      <c r="EN66" s="52">
        <v>-0.35643429999999998</v>
      </c>
      <c r="EO66" s="52">
        <v>-0.1229054</v>
      </c>
      <c r="EP66" s="52">
        <v>-0.60917710000000003</v>
      </c>
      <c r="EQ66" s="52">
        <v>-0.1177795</v>
      </c>
      <c r="ER66" s="52">
        <v>-0.14909919999999999</v>
      </c>
      <c r="ES66" s="52">
        <v>-0.23569280000000001</v>
      </c>
      <c r="ET66" s="52">
        <v>-0.1476701</v>
      </c>
      <c r="EU66" s="52">
        <v>-0.1040872</v>
      </c>
      <c r="EV66" s="52">
        <v>-0.16547329999999999</v>
      </c>
      <c r="EW66" s="52">
        <v>78.727270000000004</v>
      </c>
      <c r="EX66" s="52">
        <v>76.814049999999995</v>
      </c>
      <c r="EY66" s="52">
        <v>75.271349999999998</v>
      </c>
      <c r="EZ66" s="52">
        <v>74.030299999999997</v>
      </c>
      <c r="FA66" s="52">
        <v>72.416659999999993</v>
      </c>
      <c r="FB66" s="52">
        <v>71.0124</v>
      </c>
      <c r="FC66" s="52">
        <v>70.331950000000006</v>
      </c>
      <c r="FD66" s="52">
        <v>71.838160000000002</v>
      </c>
      <c r="FE66" s="52">
        <v>75.281679999999994</v>
      </c>
      <c r="FF66" s="52">
        <v>79.54477</v>
      </c>
      <c r="FG66" s="52">
        <v>83.973830000000007</v>
      </c>
      <c r="FH66" s="52">
        <v>87.71557</v>
      </c>
      <c r="FI66" s="52">
        <v>91.035809999999998</v>
      </c>
      <c r="FJ66" s="52">
        <v>93.745180000000005</v>
      </c>
      <c r="FK66" s="52">
        <v>95.471080000000001</v>
      </c>
      <c r="FL66" s="52">
        <v>96.740359999999995</v>
      </c>
      <c r="FM66" s="52">
        <v>97.205920000000006</v>
      </c>
      <c r="FN66" s="52">
        <v>96.461429999999993</v>
      </c>
      <c r="FO66" s="52">
        <v>94.348489999999998</v>
      </c>
      <c r="FP66" s="52">
        <v>91.313360000000003</v>
      </c>
      <c r="FQ66" s="52">
        <v>88.112949999999998</v>
      </c>
      <c r="FR66" s="52">
        <v>85.554410000000004</v>
      </c>
      <c r="FS66" s="52">
        <v>82.849170000000001</v>
      </c>
      <c r="FT66" s="52">
        <v>80.502750000000006</v>
      </c>
      <c r="FU66" s="52">
        <v>37</v>
      </c>
      <c r="FV66" s="52">
        <v>98.488579999999999</v>
      </c>
      <c r="FW66" s="52">
        <v>10.608650000000001</v>
      </c>
      <c r="FX66" s="52">
        <v>1</v>
      </c>
    </row>
    <row r="67" spans="1:180" x14ac:dyDescent="0.3">
      <c r="A67" t="s">
        <v>174</v>
      </c>
      <c r="B67" t="s">
        <v>248</v>
      </c>
      <c r="C67" t="s">
        <v>180</v>
      </c>
      <c r="D67" t="s">
        <v>244</v>
      </c>
      <c r="E67" t="s">
        <v>189</v>
      </c>
      <c r="F67" t="s">
        <v>227</v>
      </c>
      <c r="G67" t="s">
        <v>239</v>
      </c>
      <c r="H67" s="52">
        <v>133</v>
      </c>
      <c r="I67" s="52">
        <v>1.4941442</v>
      </c>
      <c r="J67" s="52">
        <v>1.5008999999999999</v>
      </c>
      <c r="K67" s="52">
        <v>1.5912639</v>
      </c>
      <c r="L67" s="52">
        <v>1.5434715000000001</v>
      </c>
      <c r="M67" s="52">
        <v>1.5522045</v>
      </c>
      <c r="N67" s="52">
        <v>1.5864573</v>
      </c>
      <c r="O67" s="52">
        <v>1.8520696000000001</v>
      </c>
      <c r="P67" s="52">
        <v>1.5765704</v>
      </c>
      <c r="Q67" s="52">
        <v>0.88464343999999995</v>
      </c>
      <c r="R67" s="52">
        <v>0.5578109</v>
      </c>
      <c r="S67" s="52">
        <v>0.25600543999999997</v>
      </c>
      <c r="T67" s="52">
        <v>0.23566392</v>
      </c>
      <c r="U67" s="52">
        <v>0.20169359000000001</v>
      </c>
      <c r="V67" s="52">
        <v>0.24473723999999999</v>
      </c>
      <c r="W67" s="52">
        <v>0.41597703000000003</v>
      </c>
      <c r="X67" s="52">
        <v>0.86285144000000003</v>
      </c>
      <c r="Y67" s="52">
        <v>1.2230736</v>
      </c>
      <c r="Z67" s="52">
        <v>1.6943733999999999</v>
      </c>
      <c r="AA67" s="52">
        <v>2.2004383000000001</v>
      </c>
      <c r="AB67" s="52">
        <v>2.5450629999999999</v>
      </c>
      <c r="AC67" s="52">
        <v>2.4002878999999999</v>
      </c>
      <c r="AD67" s="52">
        <v>2.2274015</v>
      </c>
      <c r="AE67" s="52">
        <v>2.0224411</v>
      </c>
      <c r="AF67" s="52">
        <v>1.5685562</v>
      </c>
      <c r="AG67" s="52">
        <v>-0.67580037999999998</v>
      </c>
      <c r="AH67" s="52">
        <v>-0.58912410000000004</v>
      </c>
      <c r="AI67" s="52">
        <v>-0.36969619999999997</v>
      </c>
      <c r="AJ67" s="52">
        <v>-0.3234243</v>
      </c>
      <c r="AK67" s="52">
        <v>-0.32235989999999998</v>
      </c>
      <c r="AL67" s="52">
        <v>-0.33517049999999998</v>
      </c>
      <c r="AM67" s="52">
        <v>-0.25740829999999998</v>
      </c>
      <c r="AN67" s="52">
        <v>-0.2101634</v>
      </c>
      <c r="AO67" s="52">
        <v>-0.54242319999999999</v>
      </c>
      <c r="AP67" s="52">
        <v>-0.48685200000000001</v>
      </c>
      <c r="AQ67" s="52">
        <v>-0.69319889999999995</v>
      </c>
      <c r="AR67" s="52">
        <v>-0.74237940000000002</v>
      </c>
      <c r="AS67" s="52">
        <v>-0.84914120000000004</v>
      </c>
      <c r="AT67" s="52">
        <v>-0.91802779999999995</v>
      </c>
      <c r="AU67" s="52">
        <v>-0.96201519999999996</v>
      </c>
      <c r="AV67" s="52">
        <v>-0.70859380000000005</v>
      </c>
      <c r="AW67" s="52">
        <v>-0.98210869999999995</v>
      </c>
      <c r="AX67" s="52">
        <v>-1.135429</v>
      </c>
      <c r="AY67" s="52">
        <v>-1.201103</v>
      </c>
      <c r="AZ67" s="52">
        <v>-0.97646960000000005</v>
      </c>
      <c r="BA67" s="52">
        <v>-1.0719939999999999</v>
      </c>
      <c r="BB67" s="52">
        <v>-0.88193259999999996</v>
      </c>
      <c r="BC67" s="52">
        <v>-0.60648899999999994</v>
      </c>
      <c r="BD67" s="52">
        <v>-0.71514230000000001</v>
      </c>
      <c r="BE67" s="52">
        <v>-0.48942240999999997</v>
      </c>
      <c r="BF67" s="52">
        <v>-0.39859240000000001</v>
      </c>
      <c r="BG67" s="52">
        <v>-0.2021423</v>
      </c>
      <c r="BH67" s="52">
        <v>-0.19289110000000001</v>
      </c>
      <c r="BI67" s="52">
        <v>-0.18657170000000001</v>
      </c>
      <c r="BJ67" s="52">
        <v>-0.2080159</v>
      </c>
      <c r="BK67" s="52">
        <v>-0.1190988</v>
      </c>
      <c r="BL67" s="52">
        <v>-2.88805E-2</v>
      </c>
      <c r="BM67" s="52">
        <v>-0.37612069999999997</v>
      </c>
      <c r="BN67" s="52">
        <v>-0.35988900000000001</v>
      </c>
      <c r="BO67" s="52">
        <v>-0.54124589999999995</v>
      </c>
      <c r="BP67" s="52">
        <v>-0.57149229999999995</v>
      </c>
      <c r="BQ67" s="52">
        <v>-0.65706719999999996</v>
      </c>
      <c r="BR67" s="52">
        <v>-0.71807379999999998</v>
      </c>
      <c r="BS67" s="52">
        <v>-0.71715070000000003</v>
      </c>
      <c r="BT67" s="52">
        <v>-0.50991240000000004</v>
      </c>
      <c r="BU67" s="52">
        <v>-0.72345970000000004</v>
      </c>
      <c r="BV67" s="52">
        <v>-0.85185370000000005</v>
      </c>
      <c r="BW67" s="52">
        <v>-0.9217381</v>
      </c>
      <c r="BX67" s="52">
        <v>-0.7413246</v>
      </c>
      <c r="BY67" s="52">
        <v>-0.82612459999999999</v>
      </c>
      <c r="BZ67" s="52">
        <v>-0.64108710000000002</v>
      </c>
      <c r="CA67" s="52">
        <v>-0.4138655</v>
      </c>
      <c r="CB67" s="52">
        <v>-0.54791719999999999</v>
      </c>
      <c r="CC67" s="52">
        <v>-0.36033758999999999</v>
      </c>
      <c r="CD67" s="52">
        <v>-0.2666306</v>
      </c>
      <c r="CE67" s="52">
        <v>-8.6095000000000005E-2</v>
      </c>
      <c r="CF67" s="52">
        <v>-0.10248409999999999</v>
      </c>
      <c r="CG67" s="52">
        <v>-9.2525099999999999E-2</v>
      </c>
      <c r="CH67" s="52">
        <v>-0.1199491</v>
      </c>
      <c r="CI67" s="52">
        <v>-2.33061E-2</v>
      </c>
      <c r="CJ67" s="52">
        <v>9.6675399999999995E-2</v>
      </c>
      <c r="CK67" s="52">
        <v>-0.26094010000000001</v>
      </c>
      <c r="CL67" s="52">
        <v>-0.2719548</v>
      </c>
      <c r="CM67" s="52">
        <v>-0.43600369999999999</v>
      </c>
      <c r="CN67" s="52">
        <v>-0.45313639999999999</v>
      </c>
      <c r="CO67" s="52">
        <v>-0.52403739999999999</v>
      </c>
      <c r="CP67" s="52">
        <v>-0.5795863</v>
      </c>
      <c r="CQ67" s="52">
        <v>-0.54755830000000005</v>
      </c>
      <c r="CR67" s="52">
        <v>-0.37230639999999998</v>
      </c>
      <c r="CS67" s="52">
        <v>-0.54432020000000003</v>
      </c>
      <c r="CT67" s="52">
        <v>-0.65544999999999998</v>
      </c>
      <c r="CU67" s="52">
        <v>-0.72825050000000002</v>
      </c>
      <c r="CV67" s="52">
        <v>-0.57846390000000003</v>
      </c>
      <c r="CW67" s="52">
        <v>-0.65583630000000004</v>
      </c>
      <c r="CX67" s="52">
        <v>-0.47427829999999999</v>
      </c>
      <c r="CY67" s="52">
        <v>-0.28045510000000001</v>
      </c>
      <c r="CZ67" s="52">
        <v>-0.43209769999999997</v>
      </c>
      <c r="DA67" s="52">
        <v>-0.23125280000000001</v>
      </c>
      <c r="DB67" s="52">
        <v>-0.13466890000000001</v>
      </c>
      <c r="DC67" s="52">
        <v>2.9952300000000001E-2</v>
      </c>
      <c r="DD67" s="52">
        <v>-1.20771E-2</v>
      </c>
      <c r="DE67" s="52">
        <v>1.5214E-3</v>
      </c>
      <c r="DF67" s="52">
        <v>-3.1882199999999999E-2</v>
      </c>
      <c r="DG67" s="52">
        <v>7.2486599999999998E-2</v>
      </c>
      <c r="DH67" s="52">
        <v>0.2222314</v>
      </c>
      <c r="DI67" s="52">
        <v>-0.14575940000000001</v>
      </c>
      <c r="DJ67" s="52">
        <v>-0.1840205</v>
      </c>
      <c r="DK67" s="52">
        <v>-0.33076149999999999</v>
      </c>
      <c r="DL67" s="52">
        <v>-0.33478049999999998</v>
      </c>
      <c r="DM67" s="52">
        <v>-0.39100760000000001</v>
      </c>
      <c r="DN67" s="52">
        <v>-0.44109880000000001</v>
      </c>
      <c r="DO67" s="52">
        <v>-0.37796590000000002</v>
      </c>
      <c r="DP67" s="52">
        <v>-0.2347003</v>
      </c>
      <c r="DQ67" s="52">
        <v>-0.36518070000000002</v>
      </c>
      <c r="DR67" s="52">
        <v>-0.45904630000000002</v>
      </c>
      <c r="DS67" s="52">
        <v>-0.53476290000000004</v>
      </c>
      <c r="DT67" s="52">
        <v>-0.41560320000000001</v>
      </c>
      <c r="DU67" s="52">
        <v>-0.48554809999999998</v>
      </c>
      <c r="DV67" s="52">
        <v>-0.30746950000000001</v>
      </c>
      <c r="DW67" s="52">
        <v>-0.1470447</v>
      </c>
      <c r="DX67" s="52">
        <v>-0.31627810000000001</v>
      </c>
      <c r="DY67" s="52">
        <v>-4.4874799999999999E-2</v>
      </c>
      <c r="DZ67" s="52">
        <v>5.58629E-2</v>
      </c>
      <c r="EA67" s="52">
        <v>0.19750609999999999</v>
      </c>
      <c r="EB67" s="52">
        <v>0.11845609999999999</v>
      </c>
      <c r="EC67" s="52">
        <v>0.13730970000000001</v>
      </c>
      <c r="ED67" s="52">
        <v>9.5272300000000004E-2</v>
      </c>
      <c r="EE67" s="52">
        <v>0.21079609999999999</v>
      </c>
      <c r="EF67" s="52">
        <v>0.40351419999999999</v>
      </c>
      <c r="EG67" s="52">
        <v>2.0543100000000002E-2</v>
      </c>
      <c r="EH67" s="52">
        <v>-5.7057499999999997E-2</v>
      </c>
      <c r="EI67" s="52">
        <v>-0.17880850000000001</v>
      </c>
      <c r="EJ67" s="52">
        <v>-0.1638935</v>
      </c>
      <c r="EK67" s="52">
        <v>-0.19893369999999999</v>
      </c>
      <c r="EL67" s="52">
        <v>-0.2411449</v>
      </c>
      <c r="EM67" s="52">
        <v>-0.13310140000000001</v>
      </c>
      <c r="EN67" s="52">
        <v>-3.6019000000000002E-2</v>
      </c>
      <c r="EO67" s="52">
        <v>-0.1065318</v>
      </c>
      <c r="EP67" s="52">
        <v>-0.17547070000000001</v>
      </c>
      <c r="EQ67" s="52">
        <v>-0.2553975</v>
      </c>
      <c r="ER67" s="52">
        <v>-0.18045820000000001</v>
      </c>
      <c r="ES67" s="52">
        <v>-0.2396789</v>
      </c>
      <c r="ET67" s="52">
        <v>-6.6624000000000003E-2</v>
      </c>
      <c r="EU67" s="52">
        <v>4.5578800000000003E-2</v>
      </c>
      <c r="EV67" s="52">
        <v>-0.14905309999999999</v>
      </c>
      <c r="EW67" s="52">
        <v>78.336699999999993</v>
      </c>
      <c r="EX67" s="52">
        <v>77.102689999999996</v>
      </c>
      <c r="EY67" s="52">
        <v>75.616169999999997</v>
      </c>
      <c r="EZ67" s="52">
        <v>74.030299999999997</v>
      </c>
      <c r="FA67" s="52">
        <v>72.55556</v>
      </c>
      <c r="FB67" s="52">
        <v>70.936030000000002</v>
      </c>
      <c r="FC67" s="52">
        <v>69.959590000000006</v>
      </c>
      <c r="FD67" s="52">
        <v>71.008420000000001</v>
      </c>
      <c r="FE67" s="52">
        <v>74.520200000000003</v>
      </c>
      <c r="FF67" s="52">
        <v>79</v>
      </c>
      <c r="FG67" s="52">
        <v>83.483159999999998</v>
      </c>
      <c r="FH67" s="52">
        <v>87.590909999999994</v>
      </c>
      <c r="FI67" s="52">
        <v>91.067340000000002</v>
      </c>
      <c r="FJ67" s="52">
        <v>93.552189999999996</v>
      </c>
      <c r="FK67" s="52">
        <v>95.833340000000007</v>
      </c>
      <c r="FL67" s="52">
        <v>97.412459999999996</v>
      </c>
      <c r="FM67" s="52">
        <v>97.981480000000005</v>
      </c>
      <c r="FN67" s="52">
        <v>97.111109999999996</v>
      </c>
      <c r="FO67" s="52">
        <v>95.173400000000001</v>
      </c>
      <c r="FP67" s="52">
        <v>92.560609999999997</v>
      </c>
      <c r="FQ67" s="52">
        <v>89.36027</v>
      </c>
      <c r="FR67" s="52">
        <v>86.540409999999994</v>
      </c>
      <c r="FS67" s="52">
        <v>84.023570000000007</v>
      </c>
      <c r="FT67" s="52">
        <v>81.542079999999999</v>
      </c>
      <c r="FU67" s="52">
        <v>37</v>
      </c>
      <c r="FV67" s="52">
        <v>98.488579999999999</v>
      </c>
      <c r="FW67" s="52">
        <v>10.608650000000001</v>
      </c>
      <c r="FX67" s="52">
        <v>1</v>
      </c>
    </row>
    <row r="68" spans="1:180" x14ac:dyDescent="0.3">
      <c r="A68" t="s">
        <v>174</v>
      </c>
      <c r="B68" t="s">
        <v>248</v>
      </c>
      <c r="C68" t="s">
        <v>180</v>
      </c>
      <c r="D68" t="s">
        <v>244</v>
      </c>
      <c r="E68" t="s">
        <v>190</v>
      </c>
      <c r="F68" t="s">
        <v>227</v>
      </c>
      <c r="G68" t="s">
        <v>239</v>
      </c>
      <c r="H68" s="52">
        <v>133</v>
      </c>
      <c r="I68" s="52">
        <v>1.4831601000000001</v>
      </c>
      <c r="J68" s="52">
        <v>1.4857837</v>
      </c>
      <c r="K68" s="52">
        <v>1.4206449999999999</v>
      </c>
      <c r="L68" s="52">
        <v>1.4309263000000001</v>
      </c>
      <c r="M68" s="52">
        <v>1.4012089000000001</v>
      </c>
      <c r="N68" s="52">
        <v>1.4679031</v>
      </c>
      <c r="O68" s="52">
        <v>1.6430205</v>
      </c>
      <c r="P68" s="52">
        <v>1.3766025</v>
      </c>
      <c r="Q68" s="52">
        <v>1.0639368</v>
      </c>
      <c r="R68" s="52">
        <v>0.74589342000000003</v>
      </c>
      <c r="S68" s="52">
        <v>0.54705029999999999</v>
      </c>
      <c r="T68" s="52">
        <v>0.24666987000000001</v>
      </c>
      <c r="U68" s="52">
        <v>0.28723425000000002</v>
      </c>
      <c r="V68" s="52">
        <v>0.26046639999999999</v>
      </c>
      <c r="W68" s="52">
        <v>0.19431018999999999</v>
      </c>
      <c r="X68" s="52">
        <v>0.40824038000000001</v>
      </c>
      <c r="Y68" s="52">
        <v>0.79981725999999997</v>
      </c>
      <c r="Z68" s="52">
        <v>1.3151520000000001</v>
      </c>
      <c r="AA68" s="52">
        <v>1.8336642999999999</v>
      </c>
      <c r="AB68" s="52">
        <v>2.2198647999999999</v>
      </c>
      <c r="AC68" s="52">
        <v>1.9442891</v>
      </c>
      <c r="AD68" s="52">
        <v>1.8766246</v>
      </c>
      <c r="AE68" s="52">
        <v>1.6957816999999999</v>
      </c>
      <c r="AF68" s="52">
        <v>1.5922373999999999</v>
      </c>
      <c r="AG68" s="52">
        <v>-0.49264999999999998</v>
      </c>
      <c r="AH68" s="52">
        <v>-0.36206240000000001</v>
      </c>
      <c r="AI68" s="52">
        <v>-0.40295370000000003</v>
      </c>
      <c r="AJ68" s="52">
        <v>-0.35312510000000003</v>
      </c>
      <c r="AK68" s="52">
        <v>-0.35780970000000001</v>
      </c>
      <c r="AL68" s="52">
        <v>-0.4350291</v>
      </c>
      <c r="AM68" s="52">
        <v>-0.37187759999999997</v>
      </c>
      <c r="AN68" s="52">
        <v>-0.42047259999999997</v>
      </c>
      <c r="AO68" s="52">
        <v>-0.2191651</v>
      </c>
      <c r="AP68" s="52">
        <v>-0.21192510000000001</v>
      </c>
      <c r="AQ68" s="52">
        <v>-0.32001790000000002</v>
      </c>
      <c r="AR68" s="52">
        <v>-0.71012439999999999</v>
      </c>
      <c r="AS68" s="52">
        <v>-0.68039550000000004</v>
      </c>
      <c r="AT68" s="52">
        <v>-0.85347830000000002</v>
      </c>
      <c r="AU68" s="52">
        <v>-1.103416</v>
      </c>
      <c r="AV68" s="52">
        <v>-1.176993</v>
      </c>
      <c r="AW68" s="52">
        <v>-1.232907</v>
      </c>
      <c r="AX68" s="52">
        <v>-1.325488</v>
      </c>
      <c r="AY68" s="52">
        <v>-1.160396</v>
      </c>
      <c r="AZ68" s="52">
        <v>-0.68784290000000003</v>
      </c>
      <c r="BA68" s="52">
        <v>-0.76286039999999999</v>
      </c>
      <c r="BB68" s="52">
        <v>-0.59718839999999995</v>
      </c>
      <c r="BC68" s="52">
        <v>-0.66867750000000004</v>
      </c>
      <c r="BD68" s="52">
        <v>-0.44392169999999997</v>
      </c>
      <c r="BE68" s="52">
        <v>-0.33759149999999999</v>
      </c>
      <c r="BF68" s="52">
        <v>-0.207037</v>
      </c>
      <c r="BG68" s="52">
        <v>-0.24459700000000001</v>
      </c>
      <c r="BH68" s="52">
        <v>-0.21438280000000001</v>
      </c>
      <c r="BI68" s="52">
        <v>-0.22762379999999999</v>
      </c>
      <c r="BJ68" s="52">
        <v>-0.26701029999999998</v>
      </c>
      <c r="BK68" s="52">
        <v>-0.22772220000000001</v>
      </c>
      <c r="BL68" s="52">
        <v>-0.26886929999999998</v>
      </c>
      <c r="BM68" s="52">
        <v>-4.7786299999999997E-2</v>
      </c>
      <c r="BN68" s="52">
        <v>-7.1436100000000002E-2</v>
      </c>
      <c r="BO68" s="52">
        <v>-0.1668144</v>
      </c>
      <c r="BP68" s="52">
        <v>-0.479016</v>
      </c>
      <c r="BQ68" s="52">
        <v>-0.46911269999999999</v>
      </c>
      <c r="BR68" s="52">
        <v>-0.61161460000000001</v>
      </c>
      <c r="BS68" s="52">
        <v>-0.82507050000000004</v>
      </c>
      <c r="BT68" s="52">
        <v>-0.8987851</v>
      </c>
      <c r="BU68" s="52">
        <v>-0.95618910000000001</v>
      </c>
      <c r="BV68" s="52">
        <v>-1.0356799999999999</v>
      </c>
      <c r="BW68" s="52">
        <v>-0.91766729999999996</v>
      </c>
      <c r="BX68" s="52">
        <v>-0.49431550000000002</v>
      </c>
      <c r="BY68" s="52">
        <v>-0.57445389999999996</v>
      </c>
      <c r="BZ68" s="52">
        <v>-0.43101250000000002</v>
      </c>
      <c r="CA68" s="52">
        <v>-0.47888370000000002</v>
      </c>
      <c r="CB68" s="52">
        <v>-0.29383670000000001</v>
      </c>
      <c r="CC68" s="52">
        <v>-0.2301985</v>
      </c>
      <c r="CD68" s="52">
        <v>-9.96668E-2</v>
      </c>
      <c r="CE68" s="52">
        <v>-0.1349196</v>
      </c>
      <c r="CF68" s="52">
        <v>-0.1182902</v>
      </c>
      <c r="CG68" s="52">
        <v>-0.13745740000000001</v>
      </c>
      <c r="CH68" s="52">
        <v>-0.1506411</v>
      </c>
      <c r="CI68" s="52">
        <v>-0.12788050000000001</v>
      </c>
      <c r="CJ68" s="52">
        <v>-0.1638693</v>
      </c>
      <c r="CK68" s="52">
        <v>7.0910100000000004E-2</v>
      </c>
      <c r="CL68" s="52">
        <v>2.58661E-2</v>
      </c>
      <c r="CM68" s="52">
        <v>-6.0706099999999999E-2</v>
      </c>
      <c r="CN68" s="52">
        <v>-0.31895109999999999</v>
      </c>
      <c r="CO68" s="52">
        <v>-0.32277889999999998</v>
      </c>
      <c r="CP68" s="52">
        <v>-0.44410060000000001</v>
      </c>
      <c r="CQ68" s="52">
        <v>-0.63228949999999995</v>
      </c>
      <c r="CR68" s="52">
        <v>-0.70609929999999999</v>
      </c>
      <c r="CS68" s="52">
        <v>-0.76453510000000002</v>
      </c>
      <c r="CT68" s="52">
        <v>-0.83495929999999996</v>
      </c>
      <c r="CU68" s="52">
        <v>-0.74955430000000001</v>
      </c>
      <c r="CV68" s="52">
        <v>-0.36027900000000002</v>
      </c>
      <c r="CW68" s="52">
        <v>-0.44396409999999997</v>
      </c>
      <c r="CX68" s="52">
        <v>-0.31591960000000002</v>
      </c>
      <c r="CY68" s="52">
        <v>-0.34743309999999999</v>
      </c>
      <c r="CZ68" s="52">
        <v>-0.18988830000000001</v>
      </c>
      <c r="DA68" s="52">
        <v>-0.1228055</v>
      </c>
      <c r="DB68" s="52">
        <v>7.7034E-3</v>
      </c>
      <c r="DC68" s="52">
        <v>-2.5242299999999999E-2</v>
      </c>
      <c r="DD68" s="52">
        <v>-2.2197700000000001E-2</v>
      </c>
      <c r="DE68" s="52">
        <v>-4.7290899999999997E-2</v>
      </c>
      <c r="DF68" s="52">
        <v>-3.4271799999999998E-2</v>
      </c>
      <c r="DG68" s="52">
        <v>-2.8038899999999999E-2</v>
      </c>
      <c r="DH68" s="52">
        <v>-5.8869299999999999E-2</v>
      </c>
      <c r="DI68" s="52">
        <v>0.18960650000000001</v>
      </c>
      <c r="DJ68" s="52">
        <v>0.1231684</v>
      </c>
      <c r="DK68" s="52">
        <v>4.5402199999999997E-2</v>
      </c>
      <c r="DL68" s="52">
        <v>-0.1588861</v>
      </c>
      <c r="DM68" s="52">
        <v>-0.17644509999999999</v>
      </c>
      <c r="DN68" s="52">
        <v>-0.27658660000000002</v>
      </c>
      <c r="DO68" s="52">
        <v>-0.43950840000000002</v>
      </c>
      <c r="DP68" s="52">
        <v>-0.51341340000000002</v>
      </c>
      <c r="DQ68" s="52">
        <v>-0.57288119999999998</v>
      </c>
      <c r="DR68" s="52">
        <v>-0.634239</v>
      </c>
      <c r="DS68" s="52">
        <v>-0.58144130000000005</v>
      </c>
      <c r="DT68" s="52">
        <v>-0.22624250000000001</v>
      </c>
      <c r="DU68" s="52">
        <v>-0.31347429999999998</v>
      </c>
      <c r="DV68" s="52">
        <v>-0.2008267</v>
      </c>
      <c r="DW68" s="52">
        <v>-0.21598249999999999</v>
      </c>
      <c r="DX68" s="52">
        <v>-8.5939799999999997E-2</v>
      </c>
      <c r="DY68" s="52">
        <v>3.2252999999999997E-2</v>
      </c>
      <c r="DZ68" s="52">
        <v>0.16272880000000001</v>
      </c>
      <c r="EA68" s="52">
        <v>0.13311439999999999</v>
      </c>
      <c r="EB68" s="52">
        <v>0.1165447</v>
      </c>
      <c r="EC68" s="52">
        <v>8.2894999999999996E-2</v>
      </c>
      <c r="ED68" s="52">
        <v>0.133747</v>
      </c>
      <c r="EE68" s="52">
        <v>0.1161165</v>
      </c>
      <c r="EF68" s="52">
        <v>9.2733999999999997E-2</v>
      </c>
      <c r="EG68" s="52">
        <v>0.36098530000000001</v>
      </c>
      <c r="EH68" s="52">
        <v>0.26365739999999999</v>
      </c>
      <c r="EI68" s="52">
        <v>0.19860559999999999</v>
      </c>
      <c r="EJ68" s="52">
        <v>7.2222300000000003E-2</v>
      </c>
      <c r="EK68" s="52">
        <v>3.4837699999999999E-2</v>
      </c>
      <c r="EL68" s="52">
        <v>-3.4722900000000001E-2</v>
      </c>
      <c r="EM68" s="52">
        <v>-0.16116320000000001</v>
      </c>
      <c r="EN68" s="52">
        <v>-0.23520569999999999</v>
      </c>
      <c r="EO68" s="52">
        <v>-0.29616330000000002</v>
      </c>
      <c r="EP68" s="52">
        <v>-0.34443079999999998</v>
      </c>
      <c r="EQ68" s="52">
        <v>-0.33871279999999998</v>
      </c>
      <c r="ER68" s="52">
        <v>-3.2715099999999997E-2</v>
      </c>
      <c r="ES68" s="52">
        <v>-0.12506780000000001</v>
      </c>
      <c r="ET68" s="52">
        <v>-3.4650800000000002E-2</v>
      </c>
      <c r="EU68" s="52">
        <v>-2.6188699999999999E-2</v>
      </c>
      <c r="EV68" s="52">
        <v>6.4145199999999999E-2</v>
      </c>
      <c r="EW68" s="52">
        <v>74.498310000000004</v>
      </c>
      <c r="EX68" s="52">
        <v>72.663300000000007</v>
      </c>
      <c r="EY68" s="52">
        <v>70.964650000000006</v>
      </c>
      <c r="EZ68" s="52">
        <v>69.922560000000004</v>
      </c>
      <c r="FA68" s="52">
        <v>68.956230000000005</v>
      </c>
      <c r="FB68" s="52">
        <v>67.599329999999995</v>
      </c>
      <c r="FC68" s="52">
        <v>66.250839999999997</v>
      </c>
      <c r="FD68" s="52">
        <v>66.619529999999997</v>
      </c>
      <c r="FE68" s="52">
        <v>69.831649999999996</v>
      </c>
      <c r="FF68" s="52">
        <v>74.776089999999996</v>
      </c>
      <c r="FG68" s="52">
        <v>79.535349999999994</v>
      </c>
      <c r="FH68" s="52">
        <v>83.454539999999994</v>
      </c>
      <c r="FI68" s="52">
        <v>86.821550000000002</v>
      </c>
      <c r="FJ68" s="52">
        <v>89.316500000000005</v>
      </c>
      <c r="FK68" s="52">
        <v>91.159930000000003</v>
      </c>
      <c r="FL68" s="52">
        <v>91.686869999999999</v>
      </c>
      <c r="FM68" s="52">
        <v>91.643100000000004</v>
      </c>
      <c r="FN68" s="52">
        <v>90.557239999999993</v>
      </c>
      <c r="FO68" s="52">
        <v>88.592590000000001</v>
      </c>
      <c r="FP68" s="52">
        <v>85.792929999999998</v>
      </c>
      <c r="FQ68" s="52">
        <v>83.124579999999995</v>
      </c>
      <c r="FR68" s="52">
        <v>80.828289999999996</v>
      </c>
      <c r="FS68" s="52">
        <v>78.732320000000001</v>
      </c>
      <c r="FT68" s="52">
        <v>76.680139999999994</v>
      </c>
      <c r="FU68" s="52">
        <v>37</v>
      </c>
      <c r="FV68" s="52">
        <v>87.206090000000003</v>
      </c>
      <c r="FW68" s="52">
        <v>8.9333189999999991</v>
      </c>
      <c r="FX68" s="52">
        <v>1</v>
      </c>
    </row>
    <row r="69" spans="1:180" x14ac:dyDescent="0.3">
      <c r="A69" t="s">
        <v>174</v>
      </c>
      <c r="B69" t="s">
        <v>248</v>
      </c>
      <c r="C69" t="s">
        <v>180</v>
      </c>
      <c r="D69" t="s">
        <v>244</v>
      </c>
      <c r="E69" t="s">
        <v>188</v>
      </c>
      <c r="F69" t="s">
        <v>227</v>
      </c>
      <c r="G69" t="s">
        <v>239</v>
      </c>
      <c r="H69" s="52">
        <v>133</v>
      </c>
      <c r="I69" s="52">
        <v>2.1237075000000001</v>
      </c>
      <c r="J69" s="52">
        <v>1.9481584999999999</v>
      </c>
      <c r="K69" s="52">
        <v>1.8498718000000001</v>
      </c>
      <c r="L69" s="52">
        <v>1.8125114</v>
      </c>
      <c r="M69" s="52">
        <v>1.8967148</v>
      </c>
      <c r="N69" s="52">
        <v>1.9065913000000001</v>
      </c>
      <c r="O69" s="52">
        <v>2.0452552000000002</v>
      </c>
      <c r="P69" s="52">
        <v>1.6853828</v>
      </c>
      <c r="Q69" s="52">
        <v>1.2156914000000001</v>
      </c>
      <c r="R69" s="52">
        <v>0.81874800000000003</v>
      </c>
      <c r="S69" s="52">
        <v>0.52752918000000004</v>
      </c>
      <c r="T69" s="52">
        <v>0.61675232999999996</v>
      </c>
      <c r="U69" s="52">
        <v>0.73976337999999997</v>
      </c>
      <c r="V69" s="52">
        <v>0.7477085</v>
      </c>
      <c r="W69" s="52">
        <v>0.81495589000000002</v>
      </c>
      <c r="X69" s="52">
        <v>1.1824079999999999</v>
      </c>
      <c r="Y69" s="52">
        <v>1.6402919</v>
      </c>
      <c r="Z69" s="52">
        <v>1.9890631000000001</v>
      </c>
      <c r="AA69" s="52">
        <v>2.5581961</v>
      </c>
      <c r="AB69" s="52">
        <v>3.0787190999999998</v>
      </c>
      <c r="AC69" s="52">
        <v>3.1102471</v>
      </c>
      <c r="AD69" s="52">
        <v>2.9783911999999999</v>
      </c>
      <c r="AE69" s="52">
        <v>2.5872605000000002</v>
      </c>
      <c r="AF69" s="52">
        <v>2.2094235000000002</v>
      </c>
      <c r="AG69" s="52">
        <v>-0.32074761000000002</v>
      </c>
      <c r="AH69" s="52">
        <v>-0.50836619999999999</v>
      </c>
      <c r="AI69" s="52">
        <v>-0.48194239999999999</v>
      </c>
      <c r="AJ69" s="52">
        <v>-0.44582290000000002</v>
      </c>
      <c r="AK69" s="52">
        <v>-0.25897429999999999</v>
      </c>
      <c r="AL69" s="52">
        <v>-0.2453699</v>
      </c>
      <c r="AM69" s="52">
        <v>-0.14882239999999999</v>
      </c>
      <c r="AN69" s="52">
        <v>-0.2542297</v>
      </c>
      <c r="AO69" s="52">
        <v>-3.4458799999999998E-2</v>
      </c>
      <c r="AP69" s="52">
        <v>-0.26615610000000001</v>
      </c>
      <c r="AQ69" s="52">
        <v>-0.50584340000000005</v>
      </c>
      <c r="AR69" s="52">
        <v>-0.25138929999999998</v>
      </c>
      <c r="AS69" s="52">
        <v>-0.30032039999999999</v>
      </c>
      <c r="AT69" s="52">
        <v>-0.54083460000000005</v>
      </c>
      <c r="AU69" s="52">
        <v>-0.62443420000000005</v>
      </c>
      <c r="AV69" s="52">
        <v>-0.76166270000000003</v>
      </c>
      <c r="AW69" s="52">
        <v>-0.66681060000000003</v>
      </c>
      <c r="AX69" s="52">
        <v>-0.68510789999999999</v>
      </c>
      <c r="AY69" s="52">
        <v>-0.67765679999999995</v>
      </c>
      <c r="AZ69" s="52">
        <v>-0.56032340000000003</v>
      </c>
      <c r="BA69" s="52">
        <v>-0.59653259999999997</v>
      </c>
      <c r="BB69" s="52">
        <v>-0.394706</v>
      </c>
      <c r="BC69" s="52">
        <v>-0.36949270000000001</v>
      </c>
      <c r="BD69" s="52">
        <v>-0.2346094</v>
      </c>
      <c r="BE69" s="52">
        <v>-0.1329197</v>
      </c>
      <c r="BF69" s="52">
        <v>-0.27291729999999997</v>
      </c>
      <c r="BG69" s="52">
        <v>-0.2559457</v>
      </c>
      <c r="BH69" s="52">
        <v>-0.24208299999999999</v>
      </c>
      <c r="BI69" s="52">
        <v>-9.0681899999999996E-2</v>
      </c>
      <c r="BJ69" s="52">
        <v>-7.2883799999999999E-2</v>
      </c>
      <c r="BK69" s="52">
        <v>5.1407700000000001E-2</v>
      </c>
      <c r="BL69" s="52">
        <v>-5.8264799999999999E-2</v>
      </c>
      <c r="BM69" s="52">
        <v>0.1131257</v>
      </c>
      <c r="BN69" s="52">
        <v>-0.1173014</v>
      </c>
      <c r="BO69" s="52">
        <v>-0.33138200000000001</v>
      </c>
      <c r="BP69" s="52">
        <v>-0.13548740000000001</v>
      </c>
      <c r="BQ69" s="52">
        <v>-0.14020540000000001</v>
      </c>
      <c r="BR69" s="52">
        <v>-0.35765449999999999</v>
      </c>
      <c r="BS69" s="52">
        <v>-0.39966669999999999</v>
      </c>
      <c r="BT69" s="52">
        <v>-0.48126039999999998</v>
      </c>
      <c r="BU69" s="52">
        <v>-0.37195889999999998</v>
      </c>
      <c r="BV69" s="52">
        <v>-0.40102549999999998</v>
      </c>
      <c r="BW69" s="52">
        <v>-0.40845019999999999</v>
      </c>
      <c r="BX69" s="52">
        <v>-0.30179739999999999</v>
      </c>
      <c r="BY69" s="52">
        <v>-0.32443179999999999</v>
      </c>
      <c r="BZ69" s="52">
        <v>-0.17248350000000001</v>
      </c>
      <c r="CA69" s="52">
        <v>-0.1790293</v>
      </c>
      <c r="CB69" s="52">
        <v>-7.1568699999999999E-2</v>
      </c>
      <c r="CC69" s="52">
        <v>-2.8306E-3</v>
      </c>
      <c r="CD69" s="52">
        <v>-0.1098461</v>
      </c>
      <c r="CE69" s="52">
        <v>-9.9420999999999995E-2</v>
      </c>
      <c r="CF69" s="52">
        <v>-0.1009734</v>
      </c>
      <c r="CG69" s="52">
        <v>2.5876900000000001E-2</v>
      </c>
      <c r="CH69" s="52">
        <v>4.6579500000000003E-2</v>
      </c>
      <c r="CI69" s="52">
        <v>0.19008639999999999</v>
      </c>
      <c r="CJ69" s="52">
        <v>7.7459799999999995E-2</v>
      </c>
      <c r="CK69" s="52">
        <v>0.21534229999999999</v>
      </c>
      <c r="CL69" s="52">
        <v>-1.42051E-2</v>
      </c>
      <c r="CM69" s="52">
        <v>-0.2105506</v>
      </c>
      <c r="CN69" s="52">
        <v>-5.5213999999999999E-2</v>
      </c>
      <c r="CO69" s="52">
        <v>-2.9310200000000002E-2</v>
      </c>
      <c r="CP69" s="52">
        <v>-0.2307845</v>
      </c>
      <c r="CQ69" s="52">
        <v>-0.2439933</v>
      </c>
      <c r="CR69" s="52">
        <v>-0.28705449999999999</v>
      </c>
      <c r="CS69" s="52">
        <v>-0.16774549999999999</v>
      </c>
      <c r="CT69" s="52">
        <v>-0.20427090000000001</v>
      </c>
      <c r="CU69" s="52">
        <v>-0.22199849999999999</v>
      </c>
      <c r="CV69" s="52">
        <v>-0.12274309999999999</v>
      </c>
      <c r="CW69" s="52">
        <v>-0.1359757</v>
      </c>
      <c r="CX69" s="52">
        <v>-1.85728E-2</v>
      </c>
      <c r="CY69" s="52">
        <v>-4.7114900000000001E-2</v>
      </c>
      <c r="CZ69" s="52">
        <v>4.1352699999999999E-2</v>
      </c>
      <c r="DA69" s="52">
        <v>0.12725840999999999</v>
      </c>
      <c r="DB69" s="52">
        <v>5.32252E-2</v>
      </c>
      <c r="DC69" s="52">
        <v>5.71037E-2</v>
      </c>
      <c r="DD69" s="52">
        <v>4.01363E-2</v>
      </c>
      <c r="DE69" s="52">
        <v>0.1424357</v>
      </c>
      <c r="DF69" s="52">
        <v>0.16604279999999999</v>
      </c>
      <c r="DG69" s="52">
        <v>0.32876519999999998</v>
      </c>
      <c r="DH69" s="52">
        <v>0.2131844</v>
      </c>
      <c r="DI69" s="52">
        <v>0.31755879999999997</v>
      </c>
      <c r="DJ69" s="52">
        <v>8.8891300000000006E-2</v>
      </c>
      <c r="DK69" s="52">
        <v>-8.9719099999999996E-2</v>
      </c>
      <c r="DL69" s="52">
        <v>2.50593E-2</v>
      </c>
      <c r="DM69" s="52">
        <v>8.1585000000000005E-2</v>
      </c>
      <c r="DN69" s="52">
        <v>-0.10391450000000001</v>
      </c>
      <c r="DO69" s="52">
        <v>-8.8319999999999996E-2</v>
      </c>
      <c r="DP69" s="52">
        <v>-9.2848700000000006E-2</v>
      </c>
      <c r="DQ69" s="52">
        <v>3.6468E-2</v>
      </c>
      <c r="DR69" s="52">
        <v>-7.5163000000000001E-3</v>
      </c>
      <c r="DS69" s="52">
        <v>-3.5546899999999999E-2</v>
      </c>
      <c r="DT69" s="52">
        <v>5.6311199999999999E-2</v>
      </c>
      <c r="DU69" s="52">
        <v>5.2480499999999999E-2</v>
      </c>
      <c r="DV69" s="52">
        <v>0.13533780000000001</v>
      </c>
      <c r="DW69" s="52">
        <v>8.47995E-2</v>
      </c>
      <c r="DX69" s="52">
        <v>0.1542742</v>
      </c>
      <c r="DY69" s="52">
        <v>0.31508638999999999</v>
      </c>
      <c r="DZ69" s="52">
        <v>0.28867409999999999</v>
      </c>
      <c r="EA69" s="52">
        <v>0.28310039999999997</v>
      </c>
      <c r="EB69" s="52">
        <v>0.24387619999999999</v>
      </c>
      <c r="EC69" s="52">
        <v>0.310728</v>
      </c>
      <c r="ED69" s="52">
        <v>0.33852890000000002</v>
      </c>
      <c r="EE69" s="52">
        <v>0.52899529999999995</v>
      </c>
      <c r="EF69" s="52">
        <v>0.40914929999999999</v>
      </c>
      <c r="EG69" s="52">
        <v>0.46514329999999998</v>
      </c>
      <c r="EH69" s="52">
        <v>0.23774600000000001</v>
      </c>
      <c r="EI69" s="52">
        <v>8.4742300000000007E-2</v>
      </c>
      <c r="EJ69" s="52">
        <v>0.14096120000000001</v>
      </c>
      <c r="EK69" s="52">
        <v>0.2417</v>
      </c>
      <c r="EL69" s="52">
        <v>7.9265600000000005E-2</v>
      </c>
      <c r="EM69" s="52">
        <v>0.1364476</v>
      </c>
      <c r="EN69" s="52">
        <v>0.18755359999999999</v>
      </c>
      <c r="EO69" s="52">
        <v>0.33131969999999999</v>
      </c>
      <c r="EP69" s="52">
        <v>0.27656609999999998</v>
      </c>
      <c r="EQ69" s="52">
        <v>0.2336597</v>
      </c>
      <c r="ER69" s="52">
        <v>0.31483719999999998</v>
      </c>
      <c r="ES69" s="52">
        <v>0.32458130000000002</v>
      </c>
      <c r="ET69" s="52">
        <v>0.3575603</v>
      </c>
      <c r="EU69" s="52">
        <v>0.27526289999999998</v>
      </c>
      <c r="EV69" s="52">
        <v>0.31731490000000001</v>
      </c>
      <c r="EW69" s="52">
        <v>82.663640000000001</v>
      </c>
      <c r="EX69" s="52">
        <v>80.489400000000003</v>
      </c>
      <c r="EY69" s="52">
        <v>78.590909999999994</v>
      </c>
      <c r="EZ69" s="52">
        <v>77.113640000000004</v>
      </c>
      <c r="FA69" s="52">
        <v>75.792429999999996</v>
      </c>
      <c r="FB69" s="52">
        <v>74.554540000000003</v>
      </c>
      <c r="FC69" s="52">
        <v>74.275760000000005</v>
      </c>
      <c r="FD69" s="52">
        <v>76.262119999999996</v>
      </c>
      <c r="FE69" s="52">
        <v>79.577269999999999</v>
      </c>
      <c r="FF69" s="52">
        <v>83.221209999999999</v>
      </c>
      <c r="FG69" s="52">
        <v>87.228790000000004</v>
      </c>
      <c r="FH69" s="52">
        <v>91.327269999999999</v>
      </c>
      <c r="FI69" s="52">
        <v>94.831819999999993</v>
      </c>
      <c r="FJ69" s="52">
        <v>97.109089999999995</v>
      </c>
      <c r="FK69" s="52">
        <v>98.659090000000006</v>
      </c>
      <c r="FL69" s="52">
        <v>100.0303</v>
      </c>
      <c r="FM69" s="52">
        <v>100.2379</v>
      </c>
      <c r="FN69" s="52">
        <v>99.506060000000005</v>
      </c>
      <c r="FO69" s="52">
        <v>97.890910000000005</v>
      </c>
      <c r="FP69" s="52">
        <v>95.524249999999995</v>
      </c>
      <c r="FQ69" s="52">
        <v>92.346969999999999</v>
      </c>
      <c r="FR69" s="52">
        <v>89.757580000000004</v>
      </c>
      <c r="FS69" s="52">
        <v>86.590909999999994</v>
      </c>
      <c r="FT69" s="52">
        <v>83.87424</v>
      </c>
      <c r="FU69" s="52">
        <v>37</v>
      </c>
      <c r="FV69" s="52">
        <v>103.85</v>
      </c>
      <c r="FW69" s="52">
        <v>11.95692</v>
      </c>
      <c r="FX69" s="52">
        <v>1</v>
      </c>
    </row>
    <row r="70" spans="1:180" x14ac:dyDescent="0.3">
      <c r="A70" t="s">
        <v>174</v>
      </c>
      <c r="B70" t="s">
        <v>248</v>
      </c>
      <c r="C70" t="s">
        <v>180</v>
      </c>
      <c r="D70" t="s">
        <v>224</v>
      </c>
      <c r="E70" t="s">
        <v>187</v>
      </c>
      <c r="F70" t="s">
        <v>227</v>
      </c>
      <c r="G70" t="s">
        <v>239</v>
      </c>
      <c r="H70" s="52">
        <v>133</v>
      </c>
      <c r="I70" s="52">
        <v>1.8043693000000001</v>
      </c>
      <c r="J70" s="52">
        <v>1.7210143</v>
      </c>
      <c r="K70" s="52">
        <v>1.7063723</v>
      </c>
      <c r="L70" s="52">
        <v>1.6679406999999999</v>
      </c>
      <c r="M70" s="52">
        <v>1.6337668000000001</v>
      </c>
      <c r="N70" s="52">
        <v>1.7306794000000001</v>
      </c>
      <c r="O70" s="52">
        <v>1.7896373999999999</v>
      </c>
      <c r="P70" s="52">
        <v>1.2457098</v>
      </c>
      <c r="Q70" s="52">
        <v>1.9759351000000001</v>
      </c>
      <c r="R70" s="52">
        <v>1.8138897</v>
      </c>
      <c r="S70" s="52">
        <v>1.5081643</v>
      </c>
      <c r="T70" s="52">
        <v>1.3639692000000001</v>
      </c>
      <c r="U70" s="52">
        <v>1.2463192000000001</v>
      </c>
      <c r="V70" s="52">
        <v>1.3054817999999999</v>
      </c>
      <c r="W70" s="52">
        <v>1.6104164000000001</v>
      </c>
      <c r="X70" s="52">
        <v>2.0114166999999998</v>
      </c>
      <c r="Y70" s="52">
        <v>2.3755465</v>
      </c>
      <c r="Z70" s="52">
        <v>1.8088089999999999</v>
      </c>
      <c r="AA70" s="52">
        <v>2.0997908000000001</v>
      </c>
      <c r="AB70" s="52">
        <v>2.6548395</v>
      </c>
      <c r="AC70" s="52">
        <v>2.8430719</v>
      </c>
      <c r="AD70" s="52">
        <v>2.7178814</v>
      </c>
      <c r="AE70" s="52">
        <v>2.5157048999999998</v>
      </c>
      <c r="AF70" s="52">
        <v>2.099761</v>
      </c>
      <c r="AG70" s="52">
        <v>-0.34787181</v>
      </c>
      <c r="AH70" s="52">
        <v>-0.3937351</v>
      </c>
      <c r="AI70" s="52">
        <v>-0.3292852</v>
      </c>
      <c r="AJ70" s="52">
        <v>-0.3770192</v>
      </c>
      <c r="AK70" s="52">
        <v>-0.32427640000000002</v>
      </c>
      <c r="AL70" s="52">
        <v>-0.37926320000000002</v>
      </c>
      <c r="AM70" s="52">
        <v>-0.58800949999999996</v>
      </c>
      <c r="AN70" s="52">
        <v>-1.3226659999999999</v>
      </c>
      <c r="AO70" s="52">
        <v>-0.68780560000000002</v>
      </c>
      <c r="AP70" s="52">
        <v>-0.38717790000000002</v>
      </c>
      <c r="AQ70" s="52">
        <v>-0.47310380000000002</v>
      </c>
      <c r="AR70" s="52">
        <v>-0.40530379999999999</v>
      </c>
      <c r="AS70" s="52">
        <v>-0.49636669999999999</v>
      </c>
      <c r="AT70" s="52">
        <v>-0.56857780000000002</v>
      </c>
      <c r="AU70" s="52">
        <v>-0.53006140000000002</v>
      </c>
      <c r="AV70" s="52">
        <v>-0.39313619999999999</v>
      </c>
      <c r="AW70" s="52">
        <v>-0.41527039999999998</v>
      </c>
      <c r="AX70" s="52">
        <v>-0.80482629999999999</v>
      </c>
      <c r="AY70" s="52">
        <v>-0.41454740000000001</v>
      </c>
      <c r="AZ70" s="52">
        <v>-0.28434419999999999</v>
      </c>
      <c r="BA70" s="52">
        <v>-0.2256707</v>
      </c>
      <c r="BB70" s="52">
        <v>-0.15005450000000001</v>
      </c>
      <c r="BC70" s="52">
        <v>-8.0117599999999997E-2</v>
      </c>
      <c r="BD70" s="52">
        <v>-0.14504690000000001</v>
      </c>
      <c r="BE70" s="52">
        <v>-0.1531526</v>
      </c>
      <c r="BF70" s="52">
        <v>-0.19102959999999999</v>
      </c>
      <c r="BG70" s="52">
        <v>-0.15959789999999999</v>
      </c>
      <c r="BH70" s="52">
        <v>-0.2091324</v>
      </c>
      <c r="BI70" s="52">
        <v>-0.19276979999999999</v>
      </c>
      <c r="BJ70" s="52">
        <v>-0.24897520000000001</v>
      </c>
      <c r="BK70" s="52">
        <v>-0.46093050000000002</v>
      </c>
      <c r="BL70" s="52">
        <v>-1.0676840000000001</v>
      </c>
      <c r="BM70" s="52">
        <v>-0.46387709999999999</v>
      </c>
      <c r="BN70" s="52">
        <v>-0.1813506</v>
      </c>
      <c r="BO70" s="52">
        <v>-0.28773700000000002</v>
      </c>
      <c r="BP70" s="52">
        <v>-0.24699450000000001</v>
      </c>
      <c r="BQ70" s="52">
        <v>-0.34173619999999999</v>
      </c>
      <c r="BR70" s="52">
        <v>-0.39894370000000001</v>
      </c>
      <c r="BS70" s="52">
        <v>-0.37446560000000001</v>
      </c>
      <c r="BT70" s="52">
        <v>-0.25380639999999999</v>
      </c>
      <c r="BU70" s="52">
        <v>-0.24185200000000001</v>
      </c>
      <c r="BV70" s="52">
        <v>-0.56609869999999995</v>
      </c>
      <c r="BW70" s="52">
        <v>-0.22466539999999999</v>
      </c>
      <c r="BX70" s="52">
        <v>-6.6209000000000004E-2</v>
      </c>
      <c r="BY70" s="52">
        <v>-1.94048E-2</v>
      </c>
      <c r="BZ70" s="52">
        <v>6.5703700000000004E-2</v>
      </c>
      <c r="CA70" s="52">
        <v>0.13019</v>
      </c>
      <c r="CB70" s="52">
        <v>3.67392E-2</v>
      </c>
      <c r="CC70" s="52">
        <v>-1.8290600000000001E-2</v>
      </c>
      <c r="CD70" s="52">
        <v>-5.0636300000000002E-2</v>
      </c>
      <c r="CE70" s="52">
        <v>-4.2072999999999999E-2</v>
      </c>
      <c r="CF70" s="52">
        <v>-9.2854500000000006E-2</v>
      </c>
      <c r="CG70" s="52">
        <v>-0.10168870000000001</v>
      </c>
      <c r="CH70" s="52">
        <v>-0.1587382</v>
      </c>
      <c r="CI70" s="52">
        <v>-0.37291600000000003</v>
      </c>
      <c r="CJ70" s="52">
        <v>-0.89108399999999999</v>
      </c>
      <c r="CK70" s="52">
        <v>-0.30878489999999997</v>
      </c>
      <c r="CL70" s="52">
        <v>-3.8795299999999998E-2</v>
      </c>
      <c r="CM70" s="52">
        <v>-0.15935250000000001</v>
      </c>
      <c r="CN70" s="52">
        <v>-0.13735</v>
      </c>
      <c r="CO70" s="52">
        <v>-0.2346396</v>
      </c>
      <c r="CP70" s="52">
        <v>-0.28145559999999997</v>
      </c>
      <c r="CQ70" s="52">
        <v>-0.2667004</v>
      </c>
      <c r="CR70" s="52">
        <v>-0.157307</v>
      </c>
      <c r="CS70" s="52">
        <v>-0.1217429</v>
      </c>
      <c r="CT70" s="52">
        <v>-0.40075670000000002</v>
      </c>
      <c r="CU70" s="52">
        <v>-9.3153799999999995E-2</v>
      </c>
      <c r="CV70" s="52">
        <v>8.4870799999999996E-2</v>
      </c>
      <c r="CW70" s="52">
        <v>0.1234543</v>
      </c>
      <c r="CX70" s="52">
        <v>0.2151371</v>
      </c>
      <c r="CY70" s="52">
        <v>0.27584839999999999</v>
      </c>
      <c r="CZ70" s="52">
        <v>0.1626437</v>
      </c>
      <c r="DA70" s="52">
        <v>0.11657140000000001</v>
      </c>
      <c r="DB70" s="52">
        <v>8.9756900000000001E-2</v>
      </c>
      <c r="DC70" s="52">
        <v>7.5451799999999999E-2</v>
      </c>
      <c r="DD70" s="52">
        <v>2.34234E-2</v>
      </c>
      <c r="DE70" s="52">
        <v>-1.06076E-2</v>
      </c>
      <c r="DF70" s="52">
        <v>-6.8501099999999995E-2</v>
      </c>
      <c r="DG70" s="52">
        <v>-0.28490149999999997</v>
      </c>
      <c r="DH70" s="52">
        <v>-0.71448409999999996</v>
      </c>
      <c r="DI70" s="52">
        <v>-0.15369269999999999</v>
      </c>
      <c r="DJ70" s="52">
        <v>0.10376009999999999</v>
      </c>
      <c r="DK70" s="52">
        <v>-3.0967999999999999E-2</v>
      </c>
      <c r="DL70" s="52">
        <v>-2.7705500000000001E-2</v>
      </c>
      <c r="DM70" s="52">
        <v>-0.12754299999999999</v>
      </c>
      <c r="DN70" s="52">
        <v>-0.16396759999999999</v>
      </c>
      <c r="DO70" s="52">
        <v>-0.1589352</v>
      </c>
      <c r="DP70" s="52">
        <v>-6.0807600000000003E-2</v>
      </c>
      <c r="DQ70" s="52">
        <v>-1.6339E-3</v>
      </c>
      <c r="DR70" s="52">
        <v>-0.2354147</v>
      </c>
      <c r="DS70" s="52">
        <v>3.83579E-2</v>
      </c>
      <c r="DT70" s="52">
        <v>0.23595060000000001</v>
      </c>
      <c r="DU70" s="52">
        <v>0.26631339999999998</v>
      </c>
      <c r="DV70" s="52">
        <v>0.36457050000000002</v>
      </c>
      <c r="DW70" s="52">
        <v>0.42150670000000001</v>
      </c>
      <c r="DX70" s="52">
        <v>0.28854829999999998</v>
      </c>
      <c r="DY70" s="52">
        <v>0.31129071000000003</v>
      </c>
      <c r="DZ70" s="52">
        <v>0.29246240000000001</v>
      </c>
      <c r="EA70" s="52">
        <v>0.2451391</v>
      </c>
      <c r="EB70" s="52">
        <v>0.19131020000000001</v>
      </c>
      <c r="EC70" s="52">
        <v>0.12089900000000001</v>
      </c>
      <c r="ED70" s="52">
        <v>6.1786800000000003E-2</v>
      </c>
      <c r="EE70" s="52">
        <v>-0.1578225</v>
      </c>
      <c r="EF70" s="52">
        <v>-0.45950190000000002</v>
      </c>
      <c r="EG70" s="52">
        <v>7.0235900000000004E-2</v>
      </c>
      <c r="EH70" s="52">
        <v>0.30958740000000001</v>
      </c>
      <c r="EI70" s="52">
        <v>0.15439890000000001</v>
      </c>
      <c r="EJ70" s="52">
        <v>0.13060379999999999</v>
      </c>
      <c r="EK70" s="52">
        <v>2.70875E-2</v>
      </c>
      <c r="EL70" s="52">
        <v>5.6664999999999997E-3</v>
      </c>
      <c r="EM70" s="52">
        <v>-3.3394000000000002E-3</v>
      </c>
      <c r="EN70" s="52">
        <v>7.85222E-2</v>
      </c>
      <c r="EO70" s="52">
        <v>0.17178450000000001</v>
      </c>
      <c r="EP70" s="52">
        <v>3.3129000000000001E-3</v>
      </c>
      <c r="EQ70" s="52">
        <v>0.22823979999999999</v>
      </c>
      <c r="ER70" s="52">
        <v>0.45408579999999998</v>
      </c>
      <c r="ES70" s="52">
        <v>0.47257929999999998</v>
      </c>
      <c r="ET70" s="52">
        <v>0.58032870000000003</v>
      </c>
      <c r="EU70" s="52">
        <v>0.63181430000000005</v>
      </c>
      <c r="EV70" s="52">
        <v>0.47033439999999999</v>
      </c>
      <c r="EW70" s="52">
        <v>74.655649999999994</v>
      </c>
      <c r="EX70" s="52">
        <v>72.864329999999995</v>
      </c>
      <c r="EY70" s="52">
        <v>71.150139999999993</v>
      </c>
      <c r="EZ70" s="52">
        <v>69.869150000000005</v>
      </c>
      <c r="FA70" s="52">
        <v>68.701099999999997</v>
      </c>
      <c r="FB70" s="52">
        <v>67.327129999999997</v>
      </c>
      <c r="FC70" s="52">
        <v>66.968320000000006</v>
      </c>
      <c r="FD70" s="52">
        <v>69.411159999999995</v>
      </c>
      <c r="FE70" s="52">
        <v>73.0792</v>
      </c>
      <c r="FF70" s="52">
        <v>77.386359999999996</v>
      </c>
      <c r="FG70" s="52">
        <v>81.181129999999996</v>
      </c>
      <c r="FH70" s="52">
        <v>84.46557</v>
      </c>
      <c r="FI70" s="52">
        <v>87.327830000000006</v>
      </c>
      <c r="FJ70" s="52">
        <v>89.555099999999996</v>
      </c>
      <c r="FK70" s="52">
        <v>91.253439999999998</v>
      </c>
      <c r="FL70" s="52">
        <v>92.345730000000003</v>
      </c>
      <c r="FM70" s="52">
        <v>92.958680000000001</v>
      </c>
      <c r="FN70" s="52">
        <v>92.53237</v>
      </c>
      <c r="FO70" s="52">
        <v>90.701790000000003</v>
      </c>
      <c r="FP70" s="52">
        <v>88.514470000000003</v>
      </c>
      <c r="FQ70" s="52">
        <v>85.438019999999995</v>
      </c>
      <c r="FR70" s="52">
        <v>82.269289999999998</v>
      </c>
      <c r="FS70" s="52">
        <v>79.479339999999993</v>
      </c>
      <c r="FT70" s="52">
        <v>76.897379999999998</v>
      </c>
      <c r="FU70" s="52">
        <v>37</v>
      </c>
      <c r="FV70" s="52">
        <v>87.858459999999994</v>
      </c>
      <c r="FW70" s="52">
        <v>9.4824099999999998</v>
      </c>
      <c r="FX70" s="52">
        <v>1</v>
      </c>
    </row>
    <row r="71" spans="1:180" x14ac:dyDescent="0.3">
      <c r="A71" t="s">
        <v>174</v>
      </c>
      <c r="B71" t="s">
        <v>248</v>
      </c>
      <c r="C71" t="s">
        <v>180</v>
      </c>
      <c r="D71" t="s">
        <v>224</v>
      </c>
      <c r="E71" t="s">
        <v>190</v>
      </c>
      <c r="F71" t="s">
        <v>227</v>
      </c>
      <c r="G71" t="s">
        <v>239</v>
      </c>
      <c r="H71" s="52">
        <v>133</v>
      </c>
      <c r="I71" s="52">
        <v>1.4659663000000001</v>
      </c>
      <c r="J71" s="52">
        <v>1.4416481999999999</v>
      </c>
      <c r="K71" s="52">
        <v>1.4375137</v>
      </c>
      <c r="L71" s="52">
        <v>1.5721611</v>
      </c>
      <c r="M71" s="52">
        <v>1.5747589</v>
      </c>
      <c r="N71" s="52">
        <v>1.7533733</v>
      </c>
      <c r="O71" s="52">
        <v>2.1474270999999998</v>
      </c>
      <c r="P71" s="52">
        <v>2.1845194999999999</v>
      </c>
      <c r="Q71" s="52">
        <v>2.5429529999999998</v>
      </c>
      <c r="R71" s="52">
        <v>1.8871301</v>
      </c>
      <c r="S71" s="52">
        <v>1.4738582</v>
      </c>
      <c r="T71" s="52">
        <v>1.2357711</v>
      </c>
      <c r="U71" s="52">
        <v>0.97542589999999996</v>
      </c>
      <c r="V71" s="52">
        <v>1.0881491999999999</v>
      </c>
      <c r="W71" s="52">
        <v>1.5417593999999999</v>
      </c>
      <c r="X71" s="52">
        <v>1.970518</v>
      </c>
      <c r="Y71" s="52">
        <v>2.5256821999999999</v>
      </c>
      <c r="Z71" s="52">
        <v>1.8855443999999999</v>
      </c>
      <c r="AA71" s="52">
        <v>1.9104713</v>
      </c>
      <c r="AB71" s="52">
        <v>2.1330906999999999</v>
      </c>
      <c r="AC71" s="52">
        <v>1.8851618000000001</v>
      </c>
      <c r="AD71" s="52">
        <v>1.7822993</v>
      </c>
      <c r="AE71" s="52">
        <v>1.6796606000000001</v>
      </c>
      <c r="AF71" s="52">
        <v>1.5388632</v>
      </c>
      <c r="AG71" s="52">
        <v>-0.48666471</v>
      </c>
      <c r="AH71" s="52">
        <v>-0.49147940000000001</v>
      </c>
      <c r="AI71" s="52">
        <v>-0.41851139999999998</v>
      </c>
      <c r="AJ71" s="52">
        <v>-0.27402359999999998</v>
      </c>
      <c r="AK71" s="52">
        <v>-0.2138862</v>
      </c>
      <c r="AL71" s="52">
        <v>-0.2152975</v>
      </c>
      <c r="AM71" s="52">
        <v>-0.40373579999999998</v>
      </c>
      <c r="AN71" s="52">
        <v>-0.59070869999999998</v>
      </c>
      <c r="AO71" s="52">
        <v>-0.44262639999999998</v>
      </c>
      <c r="AP71" s="52">
        <v>-0.59447709999999998</v>
      </c>
      <c r="AQ71" s="52">
        <v>-0.74925059999999999</v>
      </c>
      <c r="AR71" s="52">
        <v>-0.96357389999999998</v>
      </c>
      <c r="AS71" s="52">
        <v>-1.3157920000000001</v>
      </c>
      <c r="AT71" s="52">
        <v>-1.5554859999999999</v>
      </c>
      <c r="AU71" s="52">
        <v>-1.640485</v>
      </c>
      <c r="AV71" s="52">
        <v>-1.7690600000000001</v>
      </c>
      <c r="AW71" s="52">
        <v>-1.6230770000000001</v>
      </c>
      <c r="AX71" s="52">
        <v>-1.442213</v>
      </c>
      <c r="AY71" s="52">
        <v>-1.144919</v>
      </c>
      <c r="AZ71" s="52">
        <v>-0.81605309999999998</v>
      </c>
      <c r="BA71" s="52">
        <v>-0.8867739</v>
      </c>
      <c r="BB71" s="52">
        <v>-0.73821939999999997</v>
      </c>
      <c r="BC71" s="52">
        <v>-0.64620440000000001</v>
      </c>
      <c r="BD71" s="52">
        <v>-0.48315360000000002</v>
      </c>
      <c r="BE71" s="52">
        <v>-0.34699260999999998</v>
      </c>
      <c r="BF71" s="52">
        <v>-0.33459729999999999</v>
      </c>
      <c r="BG71" s="52">
        <v>-0.28260859999999999</v>
      </c>
      <c r="BH71" s="52">
        <v>-0.16914309999999999</v>
      </c>
      <c r="BI71" s="52">
        <v>-0.1049692</v>
      </c>
      <c r="BJ71" s="52">
        <v>-7.4362300000000006E-2</v>
      </c>
      <c r="BK71" s="52">
        <v>-0.27324769999999998</v>
      </c>
      <c r="BL71" s="52">
        <v>-0.43493110000000001</v>
      </c>
      <c r="BM71" s="52">
        <v>-0.26301239999999998</v>
      </c>
      <c r="BN71" s="52">
        <v>-0.399231</v>
      </c>
      <c r="BO71" s="52">
        <v>-0.5582336</v>
      </c>
      <c r="BP71" s="52">
        <v>-0.72932240000000004</v>
      </c>
      <c r="BQ71" s="52">
        <v>-1.0537589999999999</v>
      </c>
      <c r="BR71" s="52">
        <v>-1.263827</v>
      </c>
      <c r="BS71" s="52">
        <v>-1.32257</v>
      </c>
      <c r="BT71" s="52">
        <v>-1.46539</v>
      </c>
      <c r="BU71" s="52">
        <v>-1.3241940000000001</v>
      </c>
      <c r="BV71" s="52">
        <v>-1.2227300000000001</v>
      </c>
      <c r="BW71" s="52">
        <v>-0.90531070000000002</v>
      </c>
      <c r="BX71" s="52">
        <v>-0.63029069999999998</v>
      </c>
      <c r="BY71" s="52">
        <v>-0.68724090000000004</v>
      </c>
      <c r="BZ71" s="52">
        <v>-0.55437130000000001</v>
      </c>
      <c r="CA71" s="52">
        <v>-0.48598209999999997</v>
      </c>
      <c r="CB71" s="52">
        <v>-0.35400379999999998</v>
      </c>
      <c r="CC71" s="52">
        <v>-0.25025608999999999</v>
      </c>
      <c r="CD71" s="52">
        <v>-0.22594120000000001</v>
      </c>
      <c r="CE71" s="52">
        <v>-0.1884827</v>
      </c>
      <c r="CF71" s="52">
        <v>-9.6503099999999994E-2</v>
      </c>
      <c r="CG71" s="52">
        <v>-2.95337E-2</v>
      </c>
      <c r="CH71" s="52">
        <v>2.3249100000000002E-2</v>
      </c>
      <c r="CI71" s="52">
        <v>-0.18287200000000001</v>
      </c>
      <c r="CJ71" s="52">
        <v>-0.32704</v>
      </c>
      <c r="CK71" s="52">
        <v>-0.13861229999999999</v>
      </c>
      <c r="CL71" s="52">
        <v>-0.26400420000000002</v>
      </c>
      <c r="CM71" s="52">
        <v>-0.42593589999999998</v>
      </c>
      <c r="CN71" s="52">
        <v>-0.56708049999999999</v>
      </c>
      <c r="CO71" s="52">
        <v>-0.87227520000000003</v>
      </c>
      <c r="CP71" s="52">
        <v>-1.0618240000000001</v>
      </c>
      <c r="CQ71" s="52">
        <v>-1.1023829999999999</v>
      </c>
      <c r="CR71" s="52">
        <v>-1.2550699999999999</v>
      </c>
      <c r="CS71" s="52">
        <v>-1.117189</v>
      </c>
      <c r="CT71" s="52">
        <v>-1.0707169999999999</v>
      </c>
      <c r="CU71" s="52">
        <v>-0.73935879999999998</v>
      </c>
      <c r="CV71" s="52">
        <v>-0.50163230000000003</v>
      </c>
      <c r="CW71" s="52">
        <v>-0.54904500000000001</v>
      </c>
      <c r="CX71" s="52">
        <v>-0.42703869999999999</v>
      </c>
      <c r="CY71" s="52">
        <v>-0.37501279999999998</v>
      </c>
      <c r="CZ71" s="52">
        <v>-0.26455499999999998</v>
      </c>
      <c r="DA71" s="52">
        <v>-0.15351970000000001</v>
      </c>
      <c r="DB71" s="52">
        <v>-0.11728520000000001</v>
      </c>
      <c r="DC71" s="52">
        <v>-9.4356800000000005E-2</v>
      </c>
      <c r="DD71" s="52">
        <v>-2.3863200000000001E-2</v>
      </c>
      <c r="DE71" s="52">
        <v>4.5901900000000002E-2</v>
      </c>
      <c r="DF71" s="52">
        <v>0.12086040000000001</v>
      </c>
      <c r="DG71" s="52">
        <v>-9.2496200000000001E-2</v>
      </c>
      <c r="DH71" s="52">
        <v>-0.21914890000000001</v>
      </c>
      <c r="DI71" s="52">
        <v>-1.4212199999999999E-2</v>
      </c>
      <c r="DJ71" s="52">
        <v>-0.12877730000000001</v>
      </c>
      <c r="DK71" s="52">
        <v>-0.29363810000000001</v>
      </c>
      <c r="DL71" s="52">
        <v>-0.40483859999999999</v>
      </c>
      <c r="DM71" s="52">
        <v>-0.69079159999999995</v>
      </c>
      <c r="DN71" s="52">
        <v>-0.85982190000000003</v>
      </c>
      <c r="DO71" s="52">
        <v>-0.88219619999999999</v>
      </c>
      <c r="DP71" s="52">
        <v>-1.0447489999999999</v>
      </c>
      <c r="DQ71" s="52">
        <v>-0.91018339999999998</v>
      </c>
      <c r="DR71" s="52">
        <v>-0.91870309999999999</v>
      </c>
      <c r="DS71" s="52">
        <v>-0.57340690000000005</v>
      </c>
      <c r="DT71" s="52">
        <v>-0.37297390000000002</v>
      </c>
      <c r="DU71" s="52">
        <v>-0.41084910000000002</v>
      </c>
      <c r="DV71" s="52">
        <v>-0.29970599999999997</v>
      </c>
      <c r="DW71" s="52">
        <v>-0.26404339999999998</v>
      </c>
      <c r="DX71" s="52">
        <v>-0.17510619999999999</v>
      </c>
      <c r="DY71" s="52">
        <v>-1.38476E-2</v>
      </c>
      <c r="DZ71" s="52">
        <v>3.9596899999999997E-2</v>
      </c>
      <c r="EA71" s="52">
        <v>4.1546E-2</v>
      </c>
      <c r="EB71" s="52">
        <v>8.10173E-2</v>
      </c>
      <c r="EC71" s="52">
        <v>0.15481890000000001</v>
      </c>
      <c r="ED71" s="52">
        <v>0.26179560000000002</v>
      </c>
      <c r="EE71" s="52">
        <v>3.7991900000000002E-2</v>
      </c>
      <c r="EF71" s="52">
        <v>-6.3371300000000005E-2</v>
      </c>
      <c r="EG71" s="52">
        <v>0.16540179999999999</v>
      </c>
      <c r="EH71" s="52">
        <v>6.6468700000000006E-2</v>
      </c>
      <c r="EI71" s="52">
        <v>-0.10262110000000001</v>
      </c>
      <c r="EJ71" s="52">
        <v>-0.17058699999999999</v>
      </c>
      <c r="EK71" s="52">
        <v>-0.42875799999999997</v>
      </c>
      <c r="EL71" s="52">
        <v>-0.56816239999999996</v>
      </c>
      <c r="EM71" s="52">
        <v>-0.56428120000000004</v>
      </c>
      <c r="EN71" s="52">
        <v>-0.74107999999999996</v>
      </c>
      <c r="EO71" s="52">
        <v>-0.61130059999999997</v>
      </c>
      <c r="EP71" s="52">
        <v>-0.69921999999999995</v>
      </c>
      <c r="EQ71" s="52">
        <v>-0.3337986</v>
      </c>
      <c r="ER71" s="52">
        <v>-0.18721160000000001</v>
      </c>
      <c r="ES71" s="52">
        <v>-0.21131620000000001</v>
      </c>
      <c r="ET71" s="52">
        <v>-0.115858</v>
      </c>
      <c r="EU71" s="52">
        <v>-0.1038212</v>
      </c>
      <c r="EV71" s="52">
        <v>-4.5956400000000001E-2</v>
      </c>
      <c r="EW71" s="52">
        <v>73.842709999999997</v>
      </c>
      <c r="EX71" s="52">
        <v>72.002170000000007</v>
      </c>
      <c r="EY71" s="52">
        <v>70.208510000000004</v>
      </c>
      <c r="EZ71" s="52">
        <v>68.524529999999999</v>
      </c>
      <c r="FA71" s="52">
        <v>67.297259999999994</v>
      </c>
      <c r="FB71" s="52">
        <v>66.282830000000004</v>
      </c>
      <c r="FC71" s="52">
        <v>65.378069999999994</v>
      </c>
      <c r="FD71" s="52">
        <v>65.987009999999998</v>
      </c>
      <c r="FE71" s="52">
        <v>69.163060000000002</v>
      </c>
      <c r="FF71" s="52">
        <v>73.795810000000003</v>
      </c>
      <c r="FG71" s="52">
        <v>78.483410000000006</v>
      </c>
      <c r="FH71" s="52">
        <v>82.533190000000005</v>
      </c>
      <c r="FI71" s="52">
        <v>85.7821</v>
      </c>
      <c r="FJ71" s="52">
        <v>88.515150000000006</v>
      </c>
      <c r="FK71" s="52">
        <v>90.261179999999996</v>
      </c>
      <c r="FL71" s="52">
        <v>91.376630000000006</v>
      </c>
      <c r="FM71" s="52">
        <v>91.738820000000004</v>
      </c>
      <c r="FN71" s="52">
        <v>90.800150000000002</v>
      </c>
      <c r="FO71" s="52">
        <v>88.554829999999995</v>
      </c>
      <c r="FP71" s="52">
        <v>85.176050000000004</v>
      </c>
      <c r="FQ71" s="52">
        <v>82.558440000000004</v>
      </c>
      <c r="FR71" s="52">
        <v>80.239540000000005</v>
      </c>
      <c r="FS71" s="52">
        <v>77.794370000000001</v>
      </c>
      <c r="FT71" s="52">
        <v>75.436509999999998</v>
      </c>
      <c r="FU71" s="52">
        <v>37</v>
      </c>
      <c r="FV71" s="52">
        <v>87.206090000000003</v>
      </c>
      <c r="FW71" s="52">
        <v>8.9333189999999991</v>
      </c>
      <c r="FX71" s="52">
        <v>1</v>
      </c>
    </row>
    <row r="72" spans="1:180" x14ac:dyDescent="0.3">
      <c r="A72" t="s">
        <v>174</v>
      </c>
      <c r="B72" t="s">
        <v>248</v>
      </c>
      <c r="C72" t="s">
        <v>180</v>
      </c>
      <c r="D72" t="s">
        <v>244</v>
      </c>
      <c r="E72" t="s">
        <v>187</v>
      </c>
      <c r="F72" t="s">
        <v>227</v>
      </c>
      <c r="G72" t="s">
        <v>239</v>
      </c>
      <c r="H72" s="52">
        <v>133</v>
      </c>
      <c r="I72" s="52">
        <v>1.8207462999999999</v>
      </c>
      <c r="J72" s="52">
        <v>1.6915165000000001</v>
      </c>
      <c r="K72" s="52">
        <v>1.6832807999999999</v>
      </c>
      <c r="L72" s="52">
        <v>1.6256864</v>
      </c>
      <c r="M72" s="52">
        <v>1.5837635999999999</v>
      </c>
      <c r="N72" s="52">
        <v>1.5362464</v>
      </c>
      <c r="O72" s="52">
        <v>1.4552308</v>
      </c>
      <c r="P72" s="52">
        <v>1.1206168000000001</v>
      </c>
      <c r="Q72" s="52">
        <v>0.64531039999999995</v>
      </c>
      <c r="R72" s="52">
        <v>0.44671819000000001</v>
      </c>
      <c r="S72" s="52">
        <v>0.42556155000000001</v>
      </c>
      <c r="T72" s="52">
        <v>0.43753462999999998</v>
      </c>
      <c r="U72" s="52">
        <v>0.42623633</v>
      </c>
      <c r="V72" s="52">
        <v>0.43699101000000001</v>
      </c>
      <c r="W72" s="52">
        <v>0.46983129000000001</v>
      </c>
      <c r="X72" s="52">
        <v>0.73973440999999995</v>
      </c>
      <c r="Y72" s="52">
        <v>1.2200409999999999</v>
      </c>
      <c r="Z72" s="52">
        <v>1.8795419</v>
      </c>
      <c r="AA72" s="52">
        <v>2.2060716</v>
      </c>
      <c r="AB72" s="52">
        <v>2.8540809</v>
      </c>
      <c r="AC72" s="52">
        <v>3.0807095000000002</v>
      </c>
      <c r="AD72" s="52">
        <v>2.8294980999999999</v>
      </c>
      <c r="AE72" s="52">
        <v>2.5631274999999998</v>
      </c>
      <c r="AF72" s="52">
        <v>2.1028364000000002</v>
      </c>
      <c r="AG72" s="52">
        <v>-0.43609189999999998</v>
      </c>
      <c r="AH72" s="52">
        <v>-0.6302413</v>
      </c>
      <c r="AI72" s="52">
        <v>-0.48294369999999998</v>
      </c>
      <c r="AJ72" s="52">
        <v>-0.45824409999999999</v>
      </c>
      <c r="AK72" s="52">
        <v>-0.45903939999999999</v>
      </c>
      <c r="AL72" s="52">
        <v>-0.51711470000000004</v>
      </c>
      <c r="AM72" s="52">
        <v>-0.43160769999999998</v>
      </c>
      <c r="AN72" s="52">
        <v>-0.56184730000000005</v>
      </c>
      <c r="AO72" s="52">
        <v>-0.49923210000000001</v>
      </c>
      <c r="AP72" s="52">
        <v>-0.380527</v>
      </c>
      <c r="AQ72" s="52">
        <v>-0.32443670000000002</v>
      </c>
      <c r="AR72" s="52">
        <v>-0.1863573</v>
      </c>
      <c r="AS72" s="52">
        <v>-0.2904738</v>
      </c>
      <c r="AT72" s="52">
        <v>-0.3537844</v>
      </c>
      <c r="AU72" s="52">
        <v>-0.38089980000000001</v>
      </c>
      <c r="AV72" s="52">
        <v>-0.3509776</v>
      </c>
      <c r="AW72" s="52">
        <v>-0.40653260000000002</v>
      </c>
      <c r="AX72" s="52">
        <v>-0.30078490000000002</v>
      </c>
      <c r="AY72" s="52">
        <v>-0.76720120000000003</v>
      </c>
      <c r="AZ72" s="52">
        <v>-0.59851589999999999</v>
      </c>
      <c r="BA72" s="52">
        <v>-0.47408610000000001</v>
      </c>
      <c r="BB72" s="52">
        <v>-0.45247029999999999</v>
      </c>
      <c r="BC72" s="52">
        <v>-0.41389280000000001</v>
      </c>
      <c r="BD72" s="52">
        <v>-0.42007349999999999</v>
      </c>
      <c r="BE72" s="52">
        <v>-0.18677558999999999</v>
      </c>
      <c r="BF72" s="52">
        <v>-0.32014609999999999</v>
      </c>
      <c r="BG72" s="52">
        <v>-0.21983030000000001</v>
      </c>
      <c r="BH72" s="52">
        <v>-0.2066181</v>
      </c>
      <c r="BI72" s="52">
        <v>-0.23276140000000001</v>
      </c>
      <c r="BJ72" s="52">
        <v>-0.32027420000000001</v>
      </c>
      <c r="BK72" s="52">
        <v>-0.26686199999999999</v>
      </c>
      <c r="BL72" s="52">
        <v>-0.37549670000000002</v>
      </c>
      <c r="BM72" s="52">
        <v>-0.31002669999999999</v>
      </c>
      <c r="BN72" s="52">
        <v>-0.2421449</v>
      </c>
      <c r="BO72" s="52">
        <v>-0.18722259999999999</v>
      </c>
      <c r="BP72" s="52">
        <v>-9.0583300000000005E-2</v>
      </c>
      <c r="BQ72" s="52">
        <v>-0.19071299999999999</v>
      </c>
      <c r="BR72" s="52">
        <v>-0.25239719999999999</v>
      </c>
      <c r="BS72" s="52">
        <v>-0.28155629999999998</v>
      </c>
      <c r="BT72" s="52">
        <v>-0.2314214</v>
      </c>
      <c r="BU72" s="52">
        <v>-0.2263143</v>
      </c>
      <c r="BV72" s="52">
        <v>-5.5699699999999998E-2</v>
      </c>
      <c r="BW72" s="52">
        <v>-0.4700124</v>
      </c>
      <c r="BX72" s="52">
        <v>-0.2633588</v>
      </c>
      <c r="BY72" s="52">
        <v>-0.1153709</v>
      </c>
      <c r="BZ72" s="52">
        <v>-0.1244189</v>
      </c>
      <c r="CA72" s="52">
        <v>-8.9549100000000006E-2</v>
      </c>
      <c r="CB72" s="52">
        <v>-0.1094628</v>
      </c>
      <c r="CC72" s="52">
        <v>-1.41E-2</v>
      </c>
      <c r="CD72" s="52">
        <v>-0.1053752</v>
      </c>
      <c r="CE72" s="52">
        <v>-3.7598800000000002E-2</v>
      </c>
      <c r="CF72" s="52">
        <v>-3.2342700000000002E-2</v>
      </c>
      <c r="CG72" s="52">
        <v>-7.6042100000000001E-2</v>
      </c>
      <c r="CH72" s="52">
        <v>-0.183943</v>
      </c>
      <c r="CI72" s="52">
        <v>-0.1527596</v>
      </c>
      <c r="CJ72" s="52">
        <v>-0.24643090000000001</v>
      </c>
      <c r="CK72" s="52">
        <v>-0.17898349999999999</v>
      </c>
      <c r="CL72" s="52">
        <v>-0.14630190000000001</v>
      </c>
      <c r="CM72" s="52">
        <v>-9.2188500000000007E-2</v>
      </c>
      <c r="CN72" s="52">
        <v>-2.4250600000000001E-2</v>
      </c>
      <c r="CO72" s="52">
        <v>-0.121619</v>
      </c>
      <c r="CP72" s="52">
        <v>-0.1821768</v>
      </c>
      <c r="CQ72" s="52">
        <v>-0.2127513</v>
      </c>
      <c r="CR72" s="52">
        <v>-0.1486171</v>
      </c>
      <c r="CS72" s="52">
        <v>-0.1014958</v>
      </c>
      <c r="CT72" s="52">
        <v>0.11404549999999999</v>
      </c>
      <c r="CU72" s="52">
        <v>-0.26418039999999998</v>
      </c>
      <c r="CV72" s="52">
        <v>-3.1230000000000001E-2</v>
      </c>
      <c r="CW72" s="52">
        <v>0.1330742</v>
      </c>
      <c r="CX72" s="52">
        <v>0.1027885</v>
      </c>
      <c r="CY72" s="52">
        <v>0.1350904</v>
      </c>
      <c r="CZ72" s="52">
        <v>0.1056653</v>
      </c>
      <c r="DA72" s="52">
        <v>0.15857570000000001</v>
      </c>
      <c r="DB72" s="52">
        <v>0.1093958</v>
      </c>
      <c r="DC72" s="52">
        <v>0.14463280000000001</v>
      </c>
      <c r="DD72" s="52">
        <v>0.14193269999999999</v>
      </c>
      <c r="DE72" s="52">
        <v>8.0677299999999993E-2</v>
      </c>
      <c r="DF72" s="52">
        <v>-4.7611899999999999E-2</v>
      </c>
      <c r="DG72" s="52">
        <v>-3.8657299999999999E-2</v>
      </c>
      <c r="DH72" s="52">
        <v>-0.117365</v>
      </c>
      <c r="DI72" s="52">
        <v>-4.7940400000000001E-2</v>
      </c>
      <c r="DJ72" s="52">
        <v>-5.0458900000000001E-2</v>
      </c>
      <c r="DK72" s="52">
        <v>2.8456000000000002E-3</v>
      </c>
      <c r="DL72" s="52">
        <v>4.2082099999999997E-2</v>
      </c>
      <c r="DM72" s="52">
        <v>-5.2525000000000002E-2</v>
      </c>
      <c r="DN72" s="52">
        <v>-0.1119564</v>
      </c>
      <c r="DO72" s="52">
        <v>-0.1439463</v>
      </c>
      <c r="DP72" s="52">
        <v>-6.5812899999999994E-2</v>
      </c>
      <c r="DQ72" s="52">
        <v>2.3322800000000001E-2</v>
      </c>
      <c r="DR72" s="52">
        <v>0.28379080000000001</v>
      </c>
      <c r="DS72" s="52">
        <v>-5.8348299999999999E-2</v>
      </c>
      <c r="DT72" s="52">
        <v>0.20089870000000001</v>
      </c>
      <c r="DU72" s="52">
        <v>0.38151930000000001</v>
      </c>
      <c r="DV72" s="52">
        <v>0.32999590000000001</v>
      </c>
      <c r="DW72" s="52">
        <v>0.35972979999999999</v>
      </c>
      <c r="DX72" s="52">
        <v>0.3207933</v>
      </c>
      <c r="DY72" s="52">
        <v>0.40789198999999998</v>
      </c>
      <c r="DZ72" s="52">
        <v>0.4194909</v>
      </c>
      <c r="EA72" s="52">
        <v>0.4077461</v>
      </c>
      <c r="EB72" s="52">
        <v>0.39355869999999998</v>
      </c>
      <c r="EC72" s="52">
        <v>0.30695519999999998</v>
      </c>
      <c r="ED72" s="52">
        <v>0.14922869999999999</v>
      </c>
      <c r="EE72" s="52">
        <v>0.12608839999999999</v>
      </c>
      <c r="EF72" s="52">
        <v>6.8985599999999994E-2</v>
      </c>
      <c r="EG72" s="52">
        <v>0.141265</v>
      </c>
      <c r="EH72" s="52">
        <v>8.7923200000000007E-2</v>
      </c>
      <c r="EI72" s="52">
        <v>0.14005980000000001</v>
      </c>
      <c r="EJ72" s="52">
        <v>0.13785610000000001</v>
      </c>
      <c r="EK72" s="52">
        <v>4.7235800000000001E-2</v>
      </c>
      <c r="EL72" s="52">
        <v>-1.0569200000000001E-2</v>
      </c>
      <c r="EM72" s="52">
        <v>-4.4602700000000002E-2</v>
      </c>
      <c r="EN72" s="52">
        <v>5.3743300000000001E-2</v>
      </c>
      <c r="EO72" s="52">
        <v>0.203541</v>
      </c>
      <c r="EP72" s="52">
        <v>0.52887589999999995</v>
      </c>
      <c r="EQ72" s="52">
        <v>0.23884040000000001</v>
      </c>
      <c r="ER72" s="52">
        <v>0.53605579999999997</v>
      </c>
      <c r="ES72" s="52">
        <v>0.74023439999999996</v>
      </c>
      <c r="ET72" s="52">
        <v>0.6580473</v>
      </c>
      <c r="EU72" s="52">
        <v>0.6840735</v>
      </c>
      <c r="EV72" s="52">
        <v>0.63140399999999997</v>
      </c>
      <c r="EW72" s="52">
        <v>79.344700000000003</v>
      </c>
      <c r="EX72" s="52">
        <v>77.414770000000004</v>
      </c>
      <c r="EY72" s="52">
        <v>75.498109999999997</v>
      </c>
      <c r="EZ72" s="52">
        <v>73.748109999999997</v>
      </c>
      <c r="FA72" s="52">
        <v>72.602270000000004</v>
      </c>
      <c r="FB72" s="52">
        <v>71.522729999999996</v>
      </c>
      <c r="FC72" s="52">
        <v>71.592799999999997</v>
      </c>
      <c r="FD72" s="52">
        <v>74.166659999999993</v>
      </c>
      <c r="FE72" s="52">
        <v>77.863640000000004</v>
      </c>
      <c r="FF72" s="52">
        <v>81.738640000000004</v>
      </c>
      <c r="FG72" s="52">
        <v>85.475380000000001</v>
      </c>
      <c r="FH72" s="52">
        <v>88.573859999999996</v>
      </c>
      <c r="FI72" s="52">
        <v>91.386359999999996</v>
      </c>
      <c r="FJ72" s="52">
        <v>93.954539999999994</v>
      </c>
      <c r="FK72" s="52">
        <v>95.852270000000004</v>
      </c>
      <c r="FL72" s="52">
        <v>97.102270000000004</v>
      </c>
      <c r="FM72" s="52">
        <v>97.498109999999997</v>
      </c>
      <c r="FN72" s="52">
        <v>96.808719999999994</v>
      </c>
      <c r="FO72" s="52">
        <v>94.482960000000006</v>
      </c>
      <c r="FP72" s="52">
        <v>92.369320000000002</v>
      </c>
      <c r="FQ72" s="52">
        <v>89.570080000000004</v>
      </c>
      <c r="FR72" s="52">
        <v>86.268940000000001</v>
      </c>
      <c r="FS72" s="52">
        <v>83.087119999999999</v>
      </c>
      <c r="FT72" s="52">
        <v>80.160989999999998</v>
      </c>
      <c r="FU72" s="52">
        <v>37</v>
      </c>
      <c r="FV72" s="52">
        <v>87.858459999999994</v>
      </c>
      <c r="FW72" s="52">
        <v>9.4824099999999998</v>
      </c>
      <c r="FX72" s="52">
        <v>1</v>
      </c>
    </row>
    <row r="73" spans="1:180" x14ac:dyDescent="0.3">
      <c r="A73" t="s">
        <v>174</v>
      </c>
      <c r="B73" t="s">
        <v>248</v>
      </c>
      <c r="C73" t="s">
        <v>180</v>
      </c>
      <c r="D73" t="s">
        <v>224</v>
      </c>
      <c r="E73" t="s">
        <v>188</v>
      </c>
      <c r="F73" t="s">
        <v>227</v>
      </c>
      <c r="G73" t="s">
        <v>239</v>
      </c>
      <c r="H73" s="52">
        <v>133</v>
      </c>
      <c r="I73" s="52">
        <v>1.9634419999999999</v>
      </c>
      <c r="J73" s="52">
        <v>1.8118874</v>
      </c>
      <c r="K73" s="52">
        <v>1.8412514</v>
      </c>
      <c r="L73" s="52">
        <v>1.8251831999999999</v>
      </c>
      <c r="M73" s="52">
        <v>1.8691736000000001</v>
      </c>
      <c r="N73" s="52">
        <v>1.9908669999999999</v>
      </c>
      <c r="O73" s="52">
        <v>2.4247453000000001</v>
      </c>
      <c r="P73" s="52">
        <v>2.3468764000000002</v>
      </c>
      <c r="Q73" s="52">
        <v>2.826438</v>
      </c>
      <c r="R73" s="52">
        <v>2.4958079</v>
      </c>
      <c r="S73" s="52">
        <v>2.0337977</v>
      </c>
      <c r="T73" s="52">
        <v>1.9347029</v>
      </c>
      <c r="U73" s="52">
        <v>1.7690585999999999</v>
      </c>
      <c r="V73" s="52">
        <v>2.1191608999999998</v>
      </c>
      <c r="W73" s="52">
        <v>2.3777784999999998</v>
      </c>
      <c r="X73" s="52">
        <v>2.8387319999999998</v>
      </c>
      <c r="Y73" s="52">
        <v>3.2051828000000002</v>
      </c>
      <c r="Z73" s="52">
        <v>2.3928870999999998</v>
      </c>
      <c r="AA73" s="52">
        <v>2.2248211000000002</v>
      </c>
      <c r="AB73" s="52">
        <v>2.6644676</v>
      </c>
      <c r="AC73" s="52">
        <v>2.8159065000000001</v>
      </c>
      <c r="AD73" s="52">
        <v>2.6786306</v>
      </c>
      <c r="AE73" s="52">
        <v>2.4229321000000001</v>
      </c>
      <c r="AF73" s="52">
        <v>2.1929376</v>
      </c>
      <c r="AG73" s="52">
        <v>-0.33145069999999999</v>
      </c>
      <c r="AH73" s="52">
        <v>-0.44748599999999999</v>
      </c>
      <c r="AI73" s="52">
        <v>-0.40998040000000002</v>
      </c>
      <c r="AJ73" s="52">
        <v>-0.41146709999999997</v>
      </c>
      <c r="AK73" s="52">
        <v>-0.2458912</v>
      </c>
      <c r="AL73" s="52">
        <v>-0.3150888</v>
      </c>
      <c r="AM73" s="52">
        <v>-0.49127670000000001</v>
      </c>
      <c r="AN73" s="52">
        <v>-1.0063390000000001</v>
      </c>
      <c r="AO73" s="52">
        <v>-0.59373299999999996</v>
      </c>
      <c r="AP73" s="52">
        <v>-0.49165920000000002</v>
      </c>
      <c r="AQ73" s="52">
        <v>-0.69567509999999999</v>
      </c>
      <c r="AR73" s="52">
        <v>-0.59798649999999998</v>
      </c>
      <c r="AS73" s="52">
        <v>-0.76311050000000002</v>
      </c>
      <c r="AT73" s="52">
        <v>-0.60967640000000001</v>
      </c>
      <c r="AU73" s="52">
        <v>-0.70536710000000002</v>
      </c>
      <c r="AV73" s="52">
        <v>-0.66254939999999996</v>
      </c>
      <c r="AW73" s="52">
        <v>-0.74737070000000005</v>
      </c>
      <c r="AX73" s="52">
        <v>-0.78598049999999997</v>
      </c>
      <c r="AY73" s="52">
        <v>-0.80654859999999995</v>
      </c>
      <c r="AZ73" s="52">
        <v>-0.8472769</v>
      </c>
      <c r="BA73" s="52">
        <v>-0.8000739</v>
      </c>
      <c r="BB73" s="52">
        <v>-0.55766510000000002</v>
      </c>
      <c r="BC73" s="52">
        <v>-0.47898289999999999</v>
      </c>
      <c r="BD73" s="52">
        <v>-0.34021119999999999</v>
      </c>
      <c r="BE73" s="52">
        <v>-0.21135930999999999</v>
      </c>
      <c r="BF73" s="52">
        <v>-0.29695460000000001</v>
      </c>
      <c r="BG73" s="52">
        <v>-0.26789800000000003</v>
      </c>
      <c r="BH73" s="52">
        <v>-0.26787620000000001</v>
      </c>
      <c r="BI73" s="52">
        <v>-0.11927</v>
      </c>
      <c r="BJ73" s="52">
        <v>-0.18034410000000001</v>
      </c>
      <c r="BK73" s="52">
        <v>-0.33037250000000001</v>
      </c>
      <c r="BL73" s="52">
        <v>-0.81162210000000001</v>
      </c>
      <c r="BM73" s="52">
        <v>-0.43074839999999998</v>
      </c>
      <c r="BN73" s="52">
        <v>-0.31388850000000001</v>
      </c>
      <c r="BO73" s="52">
        <v>-0.50411079999999997</v>
      </c>
      <c r="BP73" s="52">
        <v>-0.39906209999999998</v>
      </c>
      <c r="BQ73" s="52">
        <v>-0.55080750000000001</v>
      </c>
      <c r="BR73" s="52">
        <v>-0.3792239</v>
      </c>
      <c r="BS73" s="52">
        <v>-0.46455229999999997</v>
      </c>
      <c r="BT73" s="52">
        <v>-0.39774120000000002</v>
      </c>
      <c r="BU73" s="52">
        <v>-0.4798615</v>
      </c>
      <c r="BV73" s="52">
        <v>-0.61207040000000001</v>
      </c>
      <c r="BW73" s="52">
        <v>-0.60489809999999999</v>
      </c>
      <c r="BX73" s="52">
        <v>-0.62429409999999996</v>
      </c>
      <c r="BY73" s="52">
        <v>-0.59999539999999996</v>
      </c>
      <c r="BZ73" s="52">
        <v>-0.40272819999999998</v>
      </c>
      <c r="CA73" s="52">
        <v>-0.32571939999999999</v>
      </c>
      <c r="CB73" s="52">
        <v>-0.19364619999999999</v>
      </c>
      <c r="CC73" s="52">
        <v>-0.1281843</v>
      </c>
      <c r="CD73" s="52">
        <v>-0.19269700000000001</v>
      </c>
      <c r="CE73" s="52">
        <v>-0.16949220000000001</v>
      </c>
      <c r="CF73" s="52">
        <v>-0.16842550000000001</v>
      </c>
      <c r="CG73" s="52">
        <v>-3.1572500000000003E-2</v>
      </c>
      <c r="CH73" s="52">
        <v>-8.7020299999999995E-2</v>
      </c>
      <c r="CI73" s="52">
        <v>-0.2189306</v>
      </c>
      <c r="CJ73" s="52">
        <v>-0.67676159999999996</v>
      </c>
      <c r="CK73" s="52">
        <v>-0.31786579999999998</v>
      </c>
      <c r="CL73" s="52">
        <v>-0.19076509999999999</v>
      </c>
      <c r="CM73" s="52">
        <v>-0.37143389999999998</v>
      </c>
      <c r="CN73" s="52">
        <v>-0.26128770000000001</v>
      </c>
      <c r="CO73" s="52">
        <v>-0.40376699999999999</v>
      </c>
      <c r="CP73" s="52">
        <v>-0.21961330000000001</v>
      </c>
      <c r="CQ73" s="52">
        <v>-0.29776469999999999</v>
      </c>
      <c r="CR73" s="52">
        <v>-0.2143359</v>
      </c>
      <c r="CS73" s="52">
        <v>-0.2945855</v>
      </c>
      <c r="CT73" s="52">
        <v>-0.49162080000000002</v>
      </c>
      <c r="CU73" s="52">
        <v>-0.46523560000000003</v>
      </c>
      <c r="CV73" s="52">
        <v>-0.46985690000000002</v>
      </c>
      <c r="CW73" s="52">
        <v>-0.46142169999999999</v>
      </c>
      <c r="CX73" s="52">
        <v>-0.2954193</v>
      </c>
      <c r="CY73" s="52">
        <v>-0.2195695</v>
      </c>
      <c r="CZ73" s="52">
        <v>-9.2135700000000001E-2</v>
      </c>
      <c r="DA73" s="52">
        <v>-4.5009300000000002E-2</v>
      </c>
      <c r="DB73" s="52">
        <v>-8.8439500000000004E-2</v>
      </c>
      <c r="DC73" s="52">
        <v>-7.1086399999999994E-2</v>
      </c>
      <c r="DD73" s="52">
        <v>-6.8974900000000006E-2</v>
      </c>
      <c r="DE73" s="52">
        <v>5.6124899999999998E-2</v>
      </c>
      <c r="DF73" s="52">
        <v>6.3035000000000001E-3</v>
      </c>
      <c r="DG73" s="52">
        <v>-0.1074889</v>
      </c>
      <c r="DH73" s="52">
        <v>-0.54190110000000002</v>
      </c>
      <c r="DI73" s="52">
        <v>-0.2049831</v>
      </c>
      <c r="DJ73" s="52">
        <v>-6.7641599999999996E-2</v>
      </c>
      <c r="DK73" s="52">
        <v>-0.238757</v>
      </c>
      <c r="DL73" s="52">
        <v>-0.12351330000000001</v>
      </c>
      <c r="DM73" s="52">
        <v>-0.25672660000000003</v>
      </c>
      <c r="DN73" s="52">
        <v>-6.0002600000000003E-2</v>
      </c>
      <c r="DO73" s="52">
        <v>-0.13097710000000001</v>
      </c>
      <c r="DP73" s="52">
        <v>-3.09305E-2</v>
      </c>
      <c r="DQ73" s="52">
        <v>-0.1093094</v>
      </c>
      <c r="DR73" s="52">
        <v>-0.37117129999999998</v>
      </c>
      <c r="DS73" s="52">
        <v>-0.3255731</v>
      </c>
      <c r="DT73" s="52">
        <v>-0.31541979999999997</v>
      </c>
      <c r="DU73" s="52">
        <v>-0.32284790000000002</v>
      </c>
      <c r="DV73" s="52">
        <v>-0.18811050000000001</v>
      </c>
      <c r="DW73" s="52">
        <v>-0.1134197</v>
      </c>
      <c r="DX73" s="52">
        <v>9.3748000000000008E-3</v>
      </c>
      <c r="DY73" s="52">
        <v>7.5082200000000002E-2</v>
      </c>
      <c r="DZ73" s="52">
        <v>6.2091899999999998E-2</v>
      </c>
      <c r="EA73" s="52">
        <v>7.0996000000000004E-2</v>
      </c>
      <c r="EB73" s="52">
        <v>7.4616000000000002E-2</v>
      </c>
      <c r="EC73" s="52">
        <v>0.18274609999999999</v>
      </c>
      <c r="ED73" s="52">
        <v>0.14104820000000001</v>
      </c>
      <c r="EE73" s="52">
        <v>5.3415400000000002E-2</v>
      </c>
      <c r="EF73" s="52">
        <v>-0.34718389999999999</v>
      </c>
      <c r="EG73" s="52">
        <v>-4.1998500000000001E-2</v>
      </c>
      <c r="EH73" s="52">
        <v>0.11012909999999999</v>
      </c>
      <c r="EI73" s="52">
        <v>-4.7192699999999997E-2</v>
      </c>
      <c r="EJ73" s="52">
        <v>7.5411099999999995E-2</v>
      </c>
      <c r="EK73" s="52">
        <v>-4.4423499999999998E-2</v>
      </c>
      <c r="EL73" s="52">
        <v>0.17044980000000001</v>
      </c>
      <c r="EM73" s="52">
        <v>0.10983759999999999</v>
      </c>
      <c r="EN73" s="52">
        <v>0.23387769999999999</v>
      </c>
      <c r="EO73" s="52">
        <v>0.1581998</v>
      </c>
      <c r="EP73" s="52">
        <v>-0.1972612</v>
      </c>
      <c r="EQ73" s="52">
        <v>-0.1239227</v>
      </c>
      <c r="ER73" s="52">
        <v>-9.2437000000000005E-2</v>
      </c>
      <c r="ES73" s="52">
        <v>-0.1227695</v>
      </c>
      <c r="ET73" s="52">
        <v>-3.3173500000000002E-2</v>
      </c>
      <c r="EU73" s="52">
        <v>3.9843799999999999E-2</v>
      </c>
      <c r="EV73" s="52">
        <v>0.15593989999999999</v>
      </c>
      <c r="EW73" s="52">
        <v>80.880229999999997</v>
      </c>
      <c r="EX73" s="52">
        <v>78.972579999999994</v>
      </c>
      <c r="EY73" s="52">
        <v>77.464650000000006</v>
      </c>
      <c r="EZ73" s="52">
        <v>76.165220000000005</v>
      </c>
      <c r="FA73" s="52">
        <v>74.797979999999995</v>
      </c>
      <c r="FB73" s="52">
        <v>73.777780000000007</v>
      </c>
      <c r="FC73" s="52">
        <v>73.318899999999999</v>
      </c>
      <c r="FD73" s="52">
        <v>75.2179</v>
      </c>
      <c r="FE73" s="52">
        <v>78.989170000000001</v>
      </c>
      <c r="FF73" s="52">
        <v>83.288600000000002</v>
      </c>
      <c r="FG73" s="52">
        <v>87.368690000000001</v>
      </c>
      <c r="FH73" s="52">
        <v>91.120490000000004</v>
      </c>
      <c r="FI73" s="52">
        <v>94.184709999999995</v>
      </c>
      <c r="FJ73" s="52">
        <v>96.466809999999995</v>
      </c>
      <c r="FK73" s="52">
        <v>98.283550000000005</v>
      </c>
      <c r="FL73" s="52">
        <v>99.575040000000001</v>
      </c>
      <c r="FM73" s="52">
        <v>100.1587</v>
      </c>
      <c r="FN73" s="52">
        <v>99.707070000000002</v>
      </c>
      <c r="FO73" s="52">
        <v>97.878780000000006</v>
      </c>
      <c r="FP73" s="52">
        <v>95.068539999999999</v>
      </c>
      <c r="FQ73" s="52">
        <v>91.56277</v>
      </c>
      <c r="FR73" s="52">
        <v>88.821789999999993</v>
      </c>
      <c r="FS73" s="52">
        <v>86.245310000000003</v>
      </c>
      <c r="FT73" s="52">
        <v>83.516589999999994</v>
      </c>
      <c r="FU73" s="52">
        <v>37</v>
      </c>
      <c r="FV73" s="52">
        <v>103.85</v>
      </c>
      <c r="FW73" s="52">
        <v>11.95692</v>
      </c>
      <c r="FX73" s="52">
        <v>1</v>
      </c>
    </row>
    <row r="74" spans="1:180" x14ac:dyDescent="0.3">
      <c r="A74" t="s">
        <v>174</v>
      </c>
      <c r="B74" t="s">
        <v>248</v>
      </c>
      <c r="C74" t="s">
        <v>180</v>
      </c>
      <c r="D74" t="s">
        <v>244</v>
      </c>
      <c r="E74" t="s">
        <v>187</v>
      </c>
      <c r="F74" t="s">
        <v>228</v>
      </c>
      <c r="G74" t="s">
        <v>239</v>
      </c>
      <c r="H74" s="52">
        <v>7</v>
      </c>
      <c r="I74" s="52">
        <v>0</v>
      </c>
      <c r="J74" s="52">
        <v>0</v>
      </c>
      <c r="K74" s="52">
        <v>0</v>
      </c>
      <c r="L74" s="52">
        <v>0</v>
      </c>
      <c r="M74" s="52">
        <v>0</v>
      </c>
      <c r="N74" s="52">
        <v>0</v>
      </c>
      <c r="O74" s="52">
        <v>0</v>
      </c>
      <c r="P74" s="52">
        <v>0</v>
      </c>
      <c r="Q74" s="52">
        <v>0</v>
      </c>
      <c r="R74" s="52">
        <v>0</v>
      </c>
      <c r="S74" s="52">
        <v>0</v>
      </c>
      <c r="T74" s="52">
        <v>0</v>
      </c>
      <c r="U74" s="52">
        <v>0</v>
      </c>
      <c r="V74" s="52">
        <v>0</v>
      </c>
      <c r="W74" s="52">
        <v>0</v>
      </c>
      <c r="X74" s="52">
        <v>0</v>
      </c>
      <c r="Y74" s="52">
        <v>0</v>
      </c>
      <c r="Z74" s="52">
        <v>0</v>
      </c>
      <c r="AA74" s="52">
        <v>0</v>
      </c>
      <c r="AB74" s="52">
        <v>0</v>
      </c>
      <c r="AC74" s="52">
        <v>0</v>
      </c>
      <c r="AD74" s="52">
        <v>0</v>
      </c>
      <c r="AE74" s="52">
        <v>0</v>
      </c>
      <c r="AF74" s="52">
        <v>0</v>
      </c>
      <c r="AG74" s="52">
        <v>0</v>
      </c>
      <c r="AH74" s="52">
        <v>0</v>
      </c>
      <c r="AI74" s="52">
        <v>0</v>
      </c>
      <c r="AJ74" s="52">
        <v>0</v>
      </c>
      <c r="AK74" s="52">
        <v>0</v>
      </c>
      <c r="AL74" s="52">
        <v>0</v>
      </c>
      <c r="AM74" s="52">
        <v>0</v>
      </c>
      <c r="AN74" s="52">
        <v>0</v>
      </c>
      <c r="AO74" s="52">
        <v>0</v>
      </c>
      <c r="AP74" s="52">
        <v>0</v>
      </c>
      <c r="AQ74" s="52">
        <v>0</v>
      </c>
      <c r="AR74" s="52">
        <v>0</v>
      </c>
      <c r="AS74" s="52">
        <v>0</v>
      </c>
      <c r="AT74" s="52">
        <v>0</v>
      </c>
      <c r="AU74" s="52">
        <v>0</v>
      </c>
      <c r="AV74" s="52">
        <v>0</v>
      </c>
      <c r="AW74" s="52">
        <v>0</v>
      </c>
      <c r="AX74" s="52">
        <v>0</v>
      </c>
      <c r="AY74" s="52">
        <v>0</v>
      </c>
      <c r="AZ74" s="52">
        <v>0</v>
      </c>
      <c r="BA74" s="52">
        <v>0</v>
      </c>
      <c r="BB74" s="52">
        <v>0</v>
      </c>
      <c r="BC74" s="52">
        <v>0</v>
      </c>
      <c r="BD74" s="52">
        <v>0</v>
      </c>
      <c r="BE74" s="52">
        <v>0</v>
      </c>
      <c r="BF74" s="52">
        <v>0</v>
      </c>
      <c r="BG74" s="52">
        <v>0</v>
      </c>
      <c r="BH74" s="52">
        <v>0</v>
      </c>
      <c r="BI74" s="52">
        <v>0</v>
      </c>
      <c r="BJ74" s="52">
        <v>0</v>
      </c>
      <c r="BK74" s="52">
        <v>0</v>
      </c>
      <c r="BL74" s="52">
        <v>0</v>
      </c>
      <c r="BM74" s="52">
        <v>0</v>
      </c>
      <c r="BN74" s="52">
        <v>0</v>
      </c>
      <c r="BO74" s="52">
        <v>0</v>
      </c>
      <c r="BP74" s="52">
        <v>0</v>
      </c>
      <c r="BQ74" s="52">
        <v>0</v>
      </c>
      <c r="BR74" s="52">
        <v>0</v>
      </c>
      <c r="BS74" s="52">
        <v>0</v>
      </c>
      <c r="BT74" s="52">
        <v>0</v>
      </c>
      <c r="BU74" s="52">
        <v>0</v>
      </c>
      <c r="BV74" s="52">
        <v>0</v>
      </c>
      <c r="BW74" s="52">
        <v>0</v>
      </c>
      <c r="BX74" s="52">
        <v>0</v>
      </c>
      <c r="BY74" s="52">
        <v>0</v>
      </c>
      <c r="BZ74" s="52">
        <v>0</v>
      </c>
      <c r="CA74" s="52">
        <v>0</v>
      </c>
      <c r="CB74" s="52">
        <v>0</v>
      </c>
      <c r="CC74" s="52">
        <v>0</v>
      </c>
      <c r="CD74" s="52">
        <v>0</v>
      </c>
      <c r="CE74" s="52">
        <v>0</v>
      </c>
      <c r="CF74" s="52">
        <v>0</v>
      </c>
      <c r="CG74" s="52">
        <v>0</v>
      </c>
      <c r="CH74" s="52">
        <v>0</v>
      </c>
      <c r="CI74" s="52">
        <v>0</v>
      </c>
      <c r="CJ74" s="52">
        <v>0</v>
      </c>
      <c r="CK74" s="52">
        <v>0</v>
      </c>
      <c r="CL74" s="52">
        <v>0</v>
      </c>
      <c r="CM74" s="52">
        <v>0</v>
      </c>
      <c r="CN74" s="52">
        <v>0</v>
      </c>
      <c r="CO74" s="52">
        <v>0</v>
      </c>
      <c r="CP74" s="52">
        <v>0</v>
      </c>
      <c r="CQ74" s="52">
        <v>0</v>
      </c>
      <c r="CR74" s="52">
        <v>0</v>
      </c>
      <c r="CS74" s="52">
        <v>0</v>
      </c>
      <c r="CT74" s="52">
        <v>0</v>
      </c>
      <c r="CU74" s="52">
        <v>0</v>
      </c>
      <c r="CV74" s="52">
        <v>0</v>
      </c>
      <c r="CW74" s="52">
        <v>0</v>
      </c>
      <c r="CX74" s="52">
        <v>0</v>
      </c>
      <c r="CY74" s="52">
        <v>0</v>
      </c>
      <c r="CZ74" s="52">
        <v>0</v>
      </c>
      <c r="DA74" s="52">
        <v>0</v>
      </c>
      <c r="DB74" s="52">
        <v>0</v>
      </c>
      <c r="DC74" s="52">
        <v>0</v>
      </c>
      <c r="DD74" s="52">
        <v>0</v>
      </c>
      <c r="DE74" s="52">
        <v>0</v>
      </c>
      <c r="DF74" s="52">
        <v>0</v>
      </c>
      <c r="DG74" s="52">
        <v>0</v>
      </c>
      <c r="DH74" s="52">
        <v>0</v>
      </c>
      <c r="DI74" s="52">
        <v>0</v>
      </c>
      <c r="DJ74" s="52">
        <v>0</v>
      </c>
      <c r="DK74" s="52">
        <v>0</v>
      </c>
      <c r="DL74" s="52">
        <v>0</v>
      </c>
      <c r="DM74" s="52">
        <v>0</v>
      </c>
      <c r="DN74" s="52">
        <v>0</v>
      </c>
      <c r="DO74" s="52">
        <v>0</v>
      </c>
      <c r="DP74" s="52">
        <v>0</v>
      </c>
      <c r="DQ74" s="52">
        <v>0</v>
      </c>
      <c r="DR74" s="52">
        <v>0</v>
      </c>
      <c r="DS74" s="52">
        <v>0</v>
      </c>
      <c r="DT74" s="52">
        <v>0</v>
      </c>
      <c r="DU74" s="52">
        <v>0</v>
      </c>
      <c r="DV74" s="52">
        <v>0</v>
      </c>
      <c r="DW74" s="52">
        <v>0</v>
      </c>
      <c r="DX74" s="52">
        <v>0</v>
      </c>
      <c r="DY74" s="52">
        <v>0</v>
      </c>
      <c r="DZ74" s="52">
        <v>0</v>
      </c>
      <c r="EA74" s="52">
        <v>0</v>
      </c>
      <c r="EB74" s="52">
        <v>0</v>
      </c>
      <c r="EC74" s="52">
        <v>0</v>
      </c>
      <c r="ED74" s="52">
        <v>0</v>
      </c>
      <c r="EE74" s="52">
        <v>0</v>
      </c>
      <c r="EF74" s="52">
        <v>0</v>
      </c>
      <c r="EG74" s="52">
        <v>0</v>
      </c>
      <c r="EH74" s="52">
        <v>0</v>
      </c>
      <c r="EI74" s="52">
        <v>0</v>
      </c>
      <c r="EJ74" s="52">
        <v>0</v>
      </c>
      <c r="EK74" s="52">
        <v>0</v>
      </c>
      <c r="EL74" s="52">
        <v>0</v>
      </c>
      <c r="EM74" s="52">
        <v>0</v>
      </c>
      <c r="EN74" s="52">
        <v>0</v>
      </c>
      <c r="EO74" s="52">
        <v>0</v>
      </c>
      <c r="EP74" s="52">
        <v>0</v>
      </c>
      <c r="EQ74" s="52">
        <v>0</v>
      </c>
      <c r="ER74" s="52">
        <v>0</v>
      </c>
      <c r="ES74" s="52">
        <v>0</v>
      </c>
      <c r="ET74" s="52">
        <v>0</v>
      </c>
      <c r="EU74" s="52">
        <v>0</v>
      </c>
      <c r="EV74" s="52">
        <v>0</v>
      </c>
      <c r="EW74" s="52">
        <v>57.03125</v>
      </c>
      <c r="EX74" s="52">
        <v>56.476559999999999</v>
      </c>
      <c r="EY74" s="52">
        <v>55.773440000000001</v>
      </c>
      <c r="EZ74" s="52">
        <v>55.320309999999999</v>
      </c>
      <c r="FA74" s="52">
        <v>54.578130000000002</v>
      </c>
      <c r="FB74" s="52">
        <v>54.171880000000002</v>
      </c>
      <c r="FC74" s="52">
        <v>54.1875</v>
      </c>
      <c r="FD74" s="52">
        <v>55.867190000000001</v>
      </c>
      <c r="FE74" s="52">
        <v>58.640630000000002</v>
      </c>
      <c r="FF74" s="52">
        <v>61.664059999999999</v>
      </c>
      <c r="FG74" s="52">
        <v>64.273439999999994</v>
      </c>
      <c r="FH74" s="52">
        <v>66.171880000000002</v>
      </c>
      <c r="FI74" s="52">
        <v>66.320310000000006</v>
      </c>
      <c r="FJ74" s="52">
        <v>67.210939999999994</v>
      </c>
      <c r="FK74" s="52">
        <v>68.835939999999994</v>
      </c>
      <c r="FL74" s="52">
        <v>69.09375</v>
      </c>
      <c r="FM74" s="52">
        <v>68.476560000000006</v>
      </c>
      <c r="FN74" s="52">
        <v>67.289060000000006</v>
      </c>
      <c r="FO74" s="52">
        <v>65.75</v>
      </c>
      <c r="FP74" s="52">
        <v>63.460940000000001</v>
      </c>
      <c r="FQ74" s="52">
        <v>61.234380000000002</v>
      </c>
      <c r="FR74" s="52">
        <v>59.554690000000001</v>
      </c>
      <c r="FS74" s="52">
        <v>58.734380000000002</v>
      </c>
      <c r="FT74" s="52">
        <v>58</v>
      </c>
      <c r="FU74" s="52">
        <v>8</v>
      </c>
      <c r="FV74" s="52">
        <v>9.2781950000000002</v>
      </c>
      <c r="FW74" s="52">
        <v>4.9565140000000003</v>
      </c>
      <c r="FX74" s="52">
        <v>0</v>
      </c>
    </row>
    <row r="75" spans="1:180" x14ac:dyDescent="0.3">
      <c r="A75" t="s">
        <v>174</v>
      </c>
      <c r="B75" t="s">
        <v>248</v>
      </c>
      <c r="C75" t="s">
        <v>180</v>
      </c>
      <c r="D75" t="s">
        <v>224</v>
      </c>
      <c r="E75" t="s">
        <v>189</v>
      </c>
      <c r="F75" t="s">
        <v>228</v>
      </c>
      <c r="G75" t="s">
        <v>239</v>
      </c>
      <c r="H75" s="52">
        <v>7</v>
      </c>
      <c r="I75" s="52">
        <v>0</v>
      </c>
      <c r="J75" s="52">
        <v>0</v>
      </c>
      <c r="K75" s="52">
        <v>0</v>
      </c>
      <c r="L75" s="52">
        <v>0</v>
      </c>
      <c r="M75" s="52">
        <v>0</v>
      </c>
      <c r="N75" s="52">
        <v>0</v>
      </c>
      <c r="O75" s="52">
        <v>0</v>
      </c>
      <c r="P75" s="52">
        <v>0</v>
      </c>
      <c r="Q75" s="52">
        <v>0</v>
      </c>
      <c r="R75" s="52">
        <v>0</v>
      </c>
      <c r="S75" s="52">
        <v>0</v>
      </c>
      <c r="T75" s="52">
        <v>0</v>
      </c>
      <c r="U75" s="52">
        <v>0</v>
      </c>
      <c r="V75" s="52">
        <v>0</v>
      </c>
      <c r="W75" s="52">
        <v>0</v>
      </c>
      <c r="X75" s="52">
        <v>0</v>
      </c>
      <c r="Y75" s="52">
        <v>0</v>
      </c>
      <c r="Z75" s="52">
        <v>0</v>
      </c>
      <c r="AA75" s="52">
        <v>0</v>
      </c>
      <c r="AB75" s="52">
        <v>0</v>
      </c>
      <c r="AC75" s="52">
        <v>0</v>
      </c>
      <c r="AD75" s="52">
        <v>0</v>
      </c>
      <c r="AE75" s="52">
        <v>0</v>
      </c>
      <c r="AF75" s="52">
        <v>0</v>
      </c>
      <c r="AG75" s="52">
        <v>0</v>
      </c>
      <c r="AH75" s="52">
        <v>0</v>
      </c>
      <c r="AI75" s="52">
        <v>0</v>
      </c>
      <c r="AJ75" s="52">
        <v>0</v>
      </c>
      <c r="AK75" s="52">
        <v>0</v>
      </c>
      <c r="AL75" s="52">
        <v>0</v>
      </c>
      <c r="AM75" s="52">
        <v>0</v>
      </c>
      <c r="AN75" s="52">
        <v>0</v>
      </c>
      <c r="AO75" s="52">
        <v>0</v>
      </c>
      <c r="AP75" s="52">
        <v>0</v>
      </c>
      <c r="AQ75" s="52">
        <v>0</v>
      </c>
      <c r="AR75" s="52">
        <v>0</v>
      </c>
      <c r="AS75" s="52">
        <v>0</v>
      </c>
      <c r="AT75" s="52">
        <v>0</v>
      </c>
      <c r="AU75" s="52">
        <v>0</v>
      </c>
      <c r="AV75" s="52">
        <v>0</v>
      </c>
      <c r="AW75" s="52">
        <v>0</v>
      </c>
      <c r="AX75" s="52">
        <v>0</v>
      </c>
      <c r="AY75" s="52">
        <v>0</v>
      </c>
      <c r="AZ75" s="52">
        <v>0</v>
      </c>
      <c r="BA75" s="52">
        <v>0</v>
      </c>
      <c r="BB75" s="52">
        <v>0</v>
      </c>
      <c r="BC75" s="52">
        <v>0</v>
      </c>
      <c r="BD75" s="52">
        <v>0</v>
      </c>
      <c r="BE75" s="52">
        <v>0</v>
      </c>
      <c r="BF75" s="52">
        <v>0</v>
      </c>
      <c r="BG75" s="52">
        <v>0</v>
      </c>
      <c r="BH75" s="52">
        <v>0</v>
      </c>
      <c r="BI75" s="52">
        <v>0</v>
      </c>
      <c r="BJ75" s="52">
        <v>0</v>
      </c>
      <c r="BK75" s="52">
        <v>0</v>
      </c>
      <c r="BL75" s="52">
        <v>0</v>
      </c>
      <c r="BM75" s="52">
        <v>0</v>
      </c>
      <c r="BN75" s="52">
        <v>0</v>
      </c>
      <c r="BO75" s="52">
        <v>0</v>
      </c>
      <c r="BP75" s="52">
        <v>0</v>
      </c>
      <c r="BQ75" s="52">
        <v>0</v>
      </c>
      <c r="BR75" s="52">
        <v>0</v>
      </c>
      <c r="BS75" s="52">
        <v>0</v>
      </c>
      <c r="BT75" s="52">
        <v>0</v>
      </c>
      <c r="BU75" s="52">
        <v>0</v>
      </c>
      <c r="BV75" s="52">
        <v>0</v>
      </c>
      <c r="BW75" s="52">
        <v>0</v>
      </c>
      <c r="BX75" s="52">
        <v>0</v>
      </c>
      <c r="BY75" s="52">
        <v>0</v>
      </c>
      <c r="BZ75" s="52">
        <v>0</v>
      </c>
      <c r="CA75" s="52">
        <v>0</v>
      </c>
      <c r="CB75" s="52">
        <v>0</v>
      </c>
      <c r="CC75" s="52">
        <v>0</v>
      </c>
      <c r="CD75" s="52">
        <v>0</v>
      </c>
      <c r="CE75" s="52">
        <v>0</v>
      </c>
      <c r="CF75" s="52">
        <v>0</v>
      </c>
      <c r="CG75" s="52">
        <v>0</v>
      </c>
      <c r="CH75" s="52">
        <v>0</v>
      </c>
      <c r="CI75" s="52">
        <v>0</v>
      </c>
      <c r="CJ75" s="52">
        <v>0</v>
      </c>
      <c r="CK75" s="52">
        <v>0</v>
      </c>
      <c r="CL75" s="52">
        <v>0</v>
      </c>
      <c r="CM75" s="52">
        <v>0</v>
      </c>
      <c r="CN75" s="52">
        <v>0</v>
      </c>
      <c r="CO75" s="52">
        <v>0</v>
      </c>
      <c r="CP75" s="52">
        <v>0</v>
      </c>
      <c r="CQ75" s="52">
        <v>0</v>
      </c>
      <c r="CR75" s="52">
        <v>0</v>
      </c>
      <c r="CS75" s="52">
        <v>0</v>
      </c>
      <c r="CT75" s="52">
        <v>0</v>
      </c>
      <c r="CU75" s="52">
        <v>0</v>
      </c>
      <c r="CV75" s="52">
        <v>0</v>
      </c>
      <c r="CW75" s="52">
        <v>0</v>
      </c>
      <c r="CX75" s="52">
        <v>0</v>
      </c>
      <c r="CY75" s="52">
        <v>0</v>
      </c>
      <c r="CZ75" s="52">
        <v>0</v>
      </c>
      <c r="DA75" s="52">
        <v>0</v>
      </c>
      <c r="DB75" s="52">
        <v>0</v>
      </c>
      <c r="DC75" s="52">
        <v>0</v>
      </c>
      <c r="DD75" s="52">
        <v>0</v>
      </c>
      <c r="DE75" s="52">
        <v>0</v>
      </c>
      <c r="DF75" s="52">
        <v>0</v>
      </c>
      <c r="DG75" s="52">
        <v>0</v>
      </c>
      <c r="DH75" s="52">
        <v>0</v>
      </c>
      <c r="DI75" s="52">
        <v>0</v>
      </c>
      <c r="DJ75" s="52">
        <v>0</v>
      </c>
      <c r="DK75" s="52">
        <v>0</v>
      </c>
      <c r="DL75" s="52">
        <v>0</v>
      </c>
      <c r="DM75" s="52">
        <v>0</v>
      </c>
      <c r="DN75" s="52">
        <v>0</v>
      </c>
      <c r="DO75" s="52">
        <v>0</v>
      </c>
      <c r="DP75" s="52">
        <v>0</v>
      </c>
      <c r="DQ75" s="52">
        <v>0</v>
      </c>
      <c r="DR75" s="52">
        <v>0</v>
      </c>
      <c r="DS75" s="52">
        <v>0</v>
      </c>
      <c r="DT75" s="52">
        <v>0</v>
      </c>
      <c r="DU75" s="52">
        <v>0</v>
      </c>
      <c r="DV75" s="52">
        <v>0</v>
      </c>
      <c r="DW75" s="52">
        <v>0</v>
      </c>
      <c r="DX75" s="52">
        <v>0</v>
      </c>
      <c r="DY75" s="52">
        <v>0</v>
      </c>
      <c r="DZ75" s="52">
        <v>0</v>
      </c>
      <c r="EA75" s="52">
        <v>0</v>
      </c>
      <c r="EB75" s="52">
        <v>0</v>
      </c>
      <c r="EC75" s="52">
        <v>0</v>
      </c>
      <c r="ED75" s="52">
        <v>0</v>
      </c>
      <c r="EE75" s="52">
        <v>0</v>
      </c>
      <c r="EF75" s="52">
        <v>0</v>
      </c>
      <c r="EG75" s="52">
        <v>0</v>
      </c>
      <c r="EH75" s="52">
        <v>0</v>
      </c>
      <c r="EI75" s="52">
        <v>0</v>
      </c>
      <c r="EJ75" s="52">
        <v>0</v>
      </c>
      <c r="EK75" s="52">
        <v>0</v>
      </c>
      <c r="EL75" s="52">
        <v>0</v>
      </c>
      <c r="EM75" s="52">
        <v>0</v>
      </c>
      <c r="EN75" s="52">
        <v>0</v>
      </c>
      <c r="EO75" s="52">
        <v>0</v>
      </c>
      <c r="EP75" s="52">
        <v>0</v>
      </c>
      <c r="EQ75" s="52">
        <v>0</v>
      </c>
      <c r="ER75" s="52">
        <v>0</v>
      </c>
      <c r="ES75" s="52">
        <v>0</v>
      </c>
      <c r="ET75" s="52">
        <v>0</v>
      </c>
      <c r="EU75" s="52">
        <v>0</v>
      </c>
      <c r="EV75" s="52">
        <v>0</v>
      </c>
      <c r="EW75" s="52">
        <v>56.184660000000001</v>
      </c>
      <c r="EX75" s="52">
        <v>55.764209999999999</v>
      </c>
      <c r="EY75" s="52">
        <v>55.204540000000001</v>
      </c>
      <c r="EZ75" s="52">
        <v>54.849429999999998</v>
      </c>
      <c r="FA75" s="52">
        <v>54.335230000000003</v>
      </c>
      <c r="FB75" s="52">
        <v>53.900570000000002</v>
      </c>
      <c r="FC75" s="52">
        <v>53.713070000000002</v>
      </c>
      <c r="FD75" s="52">
        <v>54.178980000000003</v>
      </c>
      <c r="FE75" s="52">
        <v>55.982959999999999</v>
      </c>
      <c r="FF75" s="52">
        <v>58.605110000000003</v>
      </c>
      <c r="FG75" s="52">
        <v>61.801139999999997</v>
      </c>
      <c r="FH75" s="52">
        <v>64.9375</v>
      </c>
      <c r="FI75" s="52">
        <v>67.122159999999994</v>
      </c>
      <c r="FJ75" s="52">
        <v>68.025570000000002</v>
      </c>
      <c r="FK75" s="52">
        <v>68.900570000000002</v>
      </c>
      <c r="FL75" s="52">
        <v>69.113640000000004</v>
      </c>
      <c r="FM75" s="52">
        <v>68.423289999999994</v>
      </c>
      <c r="FN75" s="52">
        <v>67.147729999999996</v>
      </c>
      <c r="FO75" s="52">
        <v>65.295460000000006</v>
      </c>
      <c r="FP75" s="52">
        <v>62.590910000000001</v>
      </c>
      <c r="FQ75" s="52">
        <v>60.372160000000001</v>
      </c>
      <c r="FR75" s="52">
        <v>59.036929999999998</v>
      </c>
      <c r="FS75" s="52">
        <v>57.988639999999997</v>
      </c>
      <c r="FT75" s="52">
        <v>57.110790000000001</v>
      </c>
      <c r="FU75" s="52">
        <v>8</v>
      </c>
      <c r="FV75" s="52">
        <v>9.6909159999999996</v>
      </c>
      <c r="FW75" s="52">
        <v>4.6598660000000001</v>
      </c>
      <c r="FX75" s="52">
        <v>0</v>
      </c>
    </row>
    <row r="76" spans="1:180" x14ac:dyDescent="0.3">
      <c r="A76" t="s">
        <v>174</v>
      </c>
      <c r="B76" t="s">
        <v>248</v>
      </c>
      <c r="C76" t="s">
        <v>180</v>
      </c>
      <c r="D76" t="s">
        <v>224</v>
      </c>
      <c r="E76" t="s">
        <v>188</v>
      </c>
      <c r="F76" t="s">
        <v>228</v>
      </c>
      <c r="G76" t="s">
        <v>239</v>
      </c>
      <c r="H76" s="52">
        <v>7</v>
      </c>
      <c r="I76" s="52">
        <v>0</v>
      </c>
      <c r="J76" s="52">
        <v>0</v>
      </c>
      <c r="K76" s="52">
        <v>0</v>
      </c>
      <c r="L76" s="52">
        <v>0</v>
      </c>
      <c r="M76" s="52">
        <v>0</v>
      </c>
      <c r="N76" s="52">
        <v>0</v>
      </c>
      <c r="O76" s="52">
        <v>0</v>
      </c>
      <c r="P76" s="52">
        <v>0</v>
      </c>
      <c r="Q76" s="52">
        <v>0</v>
      </c>
      <c r="R76" s="52">
        <v>0</v>
      </c>
      <c r="S76" s="52">
        <v>0</v>
      </c>
      <c r="T76" s="52">
        <v>0</v>
      </c>
      <c r="U76" s="52">
        <v>0</v>
      </c>
      <c r="V76" s="52">
        <v>0</v>
      </c>
      <c r="W76" s="52">
        <v>0</v>
      </c>
      <c r="X76" s="52">
        <v>0</v>
      </c>
      <c r="Y76" s="52">
        <v>0</v>
      </c>
      <c r="Z76" s="52">
        <v>0</v>
      </c>
      <c r="AA76" s="52">
        <v>0</v>
      </c>
      <c r="AB76" s="52">
        <v>0</v>
      </c>
      <c r="AC76" s="52">
        <v>0</v>
      </c>
      <c r="AD76" s="52">
        <v>0</v>
      </c>
      <c r="AE76" s="52">
        <v>0</v>
      </c>
      <c r="AF76" s="52">
        <v>0</v>
      </c>
      <c r="AG76" s="52">
        <v>0</v>
      </c>
      <c r="AH76" s="52">
        <v>0</v>
      </c>
      <c r="AI76" s="52">
        <v>0</v>
      </c>
      <c r="AJ76" s="52">
        <v>0</v>
      </c>
      <c r="AK76" s="52">
        <v>0</v>
      </c>
      <c r="AL76" s="52">
        <v>0</v>
      </c>
      <c r="AM76" s="52">
        <v>0</v>
      </c>
      <c r="AN76" s="52">
        <v>0</v>
      </c>
      <c r="AO76" s="52">
        <v>0</v>
      </c>
      <c r="AP76" s="52">
        <v>0</v>
      </c>
      <c r="AQ76" s="52">
        <v>0</v>
      </c>
      <c r="AR76" s="52">
        <v>0</v>
      </c>
      <c r="AS76" s="52">
        <v>0</v>
      </c>
      <c r="AT76" s="52">
        <v>0</v>
      </c>
      <c r="AU76" s="52">
        <v>0</v>
      </c>
      <c r="AV76" s="52">
        <v>0</v>
      </c>
      <c r="AW76" s="52">
        <v>0</v>
      </c>
      <c r="AX76" s="52">
        <v>0</v>
      </c>
      <c r="AY76" s="52">
        <v>0</v>
      </c>
      <c r="AZ76" s="52">
        <v>0</v>
      </c>
      <c r="BA76" s="52">
        <v>0</v>
      </c>
      <c r="BB76" s="52">
        <v>0</v>
      </c>
      <c r="BC76" s="52">
        <v>0</v>
      </c>
      <c r="BD76" s="52">
        <v>0</v>
      </c>
      <c r="BE76" s="52">
        <v>0</v>
      </c>
      <c r="BF76" s="52">
        <v>0</v>
      </c>
      <c r="BG76" s="52">
        <v>0</v>
      </c>
      <c r="BH76" s="52">
        <v>0</v>
      </c>
      <c r="BI76" s="52">
        <v>0</v>
      </c>
      <c r="BJ76" s="52">
        <v>0</v>
      </c>
      <c r="BK76" s="52">
        <v>0</v>
      </c>
      <c r="BL76" s="52">
        <v>0</v>
      </c>
      <c r="BM76" s="52">
        <v>0</v>
      </c>
      <c r="BN76" s="52">
        <v>0</v>
      </c>
      <c r="BO76" s="52">
        <v>0</v>
      </c>
      <c r="BP76" s="52">
        <v>0</v>
      </c>
      <c r="BQ76" s="52">
        <v>0</v>
      </c>
      <c r="BR76" s="52">
        <v>0</v>
      </c>
      <c r="BS76" s="52">
        <v>0</v>
      </c>
      <c r="BT76" s="52">
        <v>0</v>
      </c>
      <c r="BU76" s="52">
        <v>0</v>
      </c>
      <c r="BV76" s="52">
        <v>0</v>
      </c>
      <c r="BW76" s="52">
        <v>0</v>
      </c>
      <c r="BX76" s="52">
        <v>0</v>
      </c>
      <c r="BY76" s="52">
        <v>0</v>
      </c>
      <c r="BZ76" s="52">
        <v>0</v>
      </c>
      <c r="CA76" s="52">
        <v>0</v>
      </c>
      <c r="CB76" s="52">
        <v>0</v>
      </c>
      <c r="CC76" s="52">
        <v>0</v>
      </c>
      <c r="CD76" s="52">
        <v>0</v>
      </c>
      <c r="CE76" s="52">
        <v>0</v>
      </c>
      <c r="CF76" s="52">
        <v>0</v>
      </c>
      <c r="CG76" s="52">
        <v>0</v>
      </c>
      <c r="CH76" s="52">
        <v>0</v>
      </c>
      <c r="CI76" s="52">
        <v>0</v>
      </c>
      <c r="CJ76" s="52">
        <v>0</v>
      </c>
      <c r="CK76" s="52">
        <v>0</v>
      </c>
      <c r="CL76" s="52">
        <v>0</v>
      </c>
      <c r="CM76" s="52">
        <v>0</v>
      </c>
      <c r="CN76" s="52">
        <v>0</v>
      </c>
      <c r="CO76" s="52">
        <v>0</v>
      </c>
      <c r="CP76" s="52">
        <v>0</v>
      </c>
      <c r="CQ76" s="52">
        <v>0</v>
      </c>
      <c r="CR76" s="52">
        <v>0</v>
      </c>
      <c r="CS76" s="52">
        <v>0</v>
      </c>
      <c r="CT76" s="52">
        <v>0</v>
      </c>
      <c r="CU76" s="52">
        <v>0</v>
      </c>
      <c r="CV76" s="52">
        <v>0</v>
      </c>
      <c r="CW76" s="52">
        <v>0</v>
      </c>
      <c r="CX76" s="52">
        <v>0</v>
      </c>
      <c r="CY76" s="52">
        <v>0</v>
      </c>
      <c r="CZ76" s="52">
        <v>0</v>
      </c>
      <c r="DA76" s="52">
        <v>0</v>
      </c>
      <c r="DB76" s="52">
        <v>0</v>
      </c>
      <c r="DC76" s="52">
        <v>0</v>
      </c>
      <c r="DD76" s="52">
        <v>0</v>
      </c>
      <c r="DE76" s="52">
        <v>0</v>
      </c>
      <c r="DF76" s="52">
        <v>0</v>
      </c>
      <c r="DG76" s="52">
        <v>0</v>
      </c>
      <c r="DH76" s="52">
        <v>0</v>
      </c>
      <c r="DI76" s="52">
        <v>0</v>
      </c>
      <c r="DJ76" s="52">
        <v>0</v>
      </c>
      <c r="DK76" s="52">
        <v>0</v>
      </c>
      <c r="DL76" s="52">
        <v>0</v>
      </c>
      <c r="DM76" s="52">
        <v>0</v>
      </c>
      <c r="DN76" s="52">
        <v>0</v>
      </c>
      <c r="DO76" s="52">
        <v>0</v>
      </c>
      <c r="DP76" s="52">
        <v>0</v>
      </c>
      <c r="DQ76" s="52">
        <v>0</v>
      </c>
      <c r="DR76" s="52">
        <v>0</v>
      </c>
      <c r="DS76" s="52">
        <v>0</v>
      </c>
      <c r="DT76" s="52">
        <v>0</v>
      </c>
      <c r="DU76" s="52">
        <v>0</v>
      </c>
      <c r="DV76" s="52">
        <v>0</v>
      </c>
      <c r="DW76" s="52">
        <v>0</v>
      </c>
      <c r="DX76" s="52">
        <v>0</v>
      </c>
      <c r="DY76" s="52">
        <v>0</v>
      </c>
      <c r="DZ76" s="52">
        <v>0</v>
      </c>
      <c r="EA76" s="52">
        <v>0</v>
      </c>
      <c r="EB76" s="52">
        <v>0</v>
      </c>
      <c r="EC76" s="52">
        <v>0</v>
      </c>
      <c r="ED76" s="52">
        <v>0</v>
      </c>
      <c r="EE76" s="52">
        <v>0</v>
      </c>
      <c r="EF76" s="52">
        <v>0</v>
      </c>
      <c r="EG76" s="52">
        <v>0</v>
      </c>
      <c r="EH76" s="52">
        <v>0</v>
      </c>
      <c r="EI76" s="52">
        <v>0</v>
      </c>
      <c r="EJ76" s="52">
        <v>0</v>
      </c>
      <c r="EK76" s="52">
        <v>0</v>
      </c>
      <c r="EL76" s="52">
        <v>0</v>
      </c>
      <c r="EM76" s="52">
        <v>0</v>
      </c>
      <c r="EN76" s="52">
        <v>0</v>
      </c>
      <c r="EO76" s="52">
        <v>0</v>
      </c>
      <c r="EP76" s="52">
        <v>0</v>
      </c>
      <c r="EQ76" s="52">
        <v>0</v>
      </c>
      <c r="ER76" s="52">
        <v>0</v>
      </c>
      <c r="ES76" s="52">
        <v>0</v>
      </c>
      <c r="ET76" s="52">
        <v>0</v>
      </c>
      <c r="EU76" s="52">
        <v>0</v>
      </c>
      <c r="EV76" s="52">
        <v>0</v>
      </c>
      <c r="EW76" s="52">
        <v>56.375</v>
      </c>
      <c r="EX76" s="52">
        <v>55.94941</v>
      </c>
      <c r="EY76" s="52">
        <v>55.577379999999998</v>
      </c>
      <c r="EZ76" s="52">
        <v>55.23809</v>
      </c>
      <c r="FA76" s="52">
        <v>54.735120000000002</v>
      </c>
      <c r="FB76" s="52">
        <v>54.389879999999998</v>
      </c>
      <c r="FC76" s="52">
        <v>54.392859999999999</v>
      </c>
      <c r="FD76" s="52">
        <v>55.264879999999998</v>
      </c>
      <c r="FE76" s="52">
        <v>56.663690000000003</v>
      </c>
      <c r="FF76" s="52">
        <v>58.505949999999999</v>
      </c>
      <c r="FG76" s="52">
        <v>60.964289999999998</v>
      </c>
      <c r="FH76" s="52">
        <v>63.452379999999998</v>
      </c>
      <c r="FI76" s="52">
        <v>65.4375</v>
      </c>
      <c r="FJ76" s="52">
        <v>67.133930000000007</v>
      </c>
      <c r="FK76" s="52">
        <v>67.720240000000004</v>
      </c>
      <c r="FL76" s="52">
        <v>67.258930000000007</v>
      </c>
      <c r="FM76" s="52">
        <v>66.241069999999993</v>
      </c>
      <c r="FN76" s="52">
        <v>64.821430000000007</v>
      </c>
      <c r="FO76" s="52">
        <v>63.288690000000003</v>
      </c>
      <c r="FP76" s="52">
        <v>61.8125</v>
      </c>
      <c r="FQ76" s="52">
        <v>60.080359999999999</v>
      </c>
      <c r="FR76" s="52">
        <v>58.440480000000001</v>
      </c>
      <c r="FS76" s="52">
        <v>57.648809999999997</v>
      </c>
      <c r="FT76" s="52">
        <v>56.88691</v>
      </c>
      <c r="FU76" s="52">
        <v>8</v>
      </c>
      <c r="FV76" s="52">
        <v>10.645670000000001</v>
      </c>
      <c r="FW76" s="52">
        <v>5.9408709999999996</v>
      </c>
      <c r="FX76" s="52">
        <v>0</v>
      </c>
    </row>
    <row r="77" spans="1:180" x14ac:dyDescent="0.3">
      <c r="A77" t="s">
        <v>174</v>
      </c>
      <c r="B77" t="s">
        <v>248</v>
      </c>
      <c r="C77" t="s">
        <v>180</v>
      </c>
      <c r="D77" t="s">
        <v>244</v>
      </c>
      <c r="E77" t="s">
        <v>190</v>
      </c>
      <c r="F77" t="s">
        <v>228</v>
      </c>
      <c r="G77" t="s">
        <v>239</v>
      </c>
      <c r="H77" s="52">
        <v>7</v>
      </c>
      <c r="I77" s="52">
        <v>0</v>
      </c>
      <c r="J77" s="52">
        <v>0</v>
      </c>
      <c r="K77" s="52">
        <v>0</v>
      </c>
      <c r="L77" s="52">
        <v>0</v>
      </c>
      <c r="M77" s="52">
        <v>0</v>
      </c>
      <c r="N77" s="52">
        <v>0</v>
      </c>
      <c r="O77" s="52">
        <v>0</v>
      </c>
      <c r="P77" s="52">
        <v>0</v>
      </c>
      <c r="Q77" s="52">
        <v>0</v>
      </c>
      <c r="R77" s="52">
        <v>0</v>
      </c>
      <c r="S77" s="52">
        <v>0</v>
      </c>
      <c r="T77" s="52">
        <v>0</v>
      </c>
      <c r="U77" s="52">
        <v>0</v>
      </c>
      <c r="V77" s="52">
        <v>0</v>
      </c>
      <c r="W77" s="52">
        <v>0</v>
      </c>
      <c r="X77" s="52">
        <v>0</v>
      </c>
      <c r="Y77" s="52">
        <v>0</v>
      </c>
      <c r="Z77" s="52">
        <v>0</v>
      </c>
      <c r="AA77" s="52">
        <v>0</v>
      </c>
      <c r="AB77" s="52">
        <v>0</v>
      </c>
      <c r="AC77" s="52">
        <v>0</v>
      </c>
      <c r="AD77" s="52">
        <v>0</v>
      </c>
      <c r="AE77" s="52">
        <v>0</v>
      </c>
      <c r="AF77" s="52">
        <v>0</v>
      </c>
      <c r="AG77" s="52">
        <v>0</v>
      </c>
      <c r="AH77" s="52">
        <v>0</v>
      </c>
      <c r="AI77" s="52">
        <v>0</v>
      </c>
      <c r="AJ77" s="52">
        <v>0</v>
      </c>
      <c r="AK77" s="52">
        <v>0</v>
      </c>
      <c r="AL77" s="52">
        <v>0</v>
      </c>
      <c r="AM77" s="52">
        <v>0</v>
      </c>
      <c r="AN77" s="52">
        <v>0</v>
      </c>
      <c r="AO77" s="52">
        <v>0</v>
      </c>
      <c r="AP77" s="52">
        <v>0</v>
      </c>
      <c r="AQ77" s="52">
        <v>0</v>
      </c>
      <c r="AR77" s="52">
        <v>0</v>
      </c>
      <c r="AS77" s="52">
        <v>0</v>
      </c>
      <c r="AT77" s="52">
        <v>0</v>
      </c>
      <c r="AU77" s="52">
        <v>0</v>
      </c>
      <c r="AV77" s="52">
        <v>0</v>
      </c>
      <c r="AW77" s="52">
        <v>0</v>
      </c>
      <c r="AX77" s="52">
        <v>0</v>
      </c>
      <c r="AY77" s="52">
        <v>0</v>
      </c>
      <c r="AZ77" s="52">
        <v>0</v>
      </c>
      <c r="BA77" s="52">
        <v>0</v>
      </c>
      <c r="BB77" s="52">
        <v>0</v>
      </c>
      <c r="BC77" s="52">
        <v>0</v>
      </c>
      <c r="BD77" s="52">
        <v>0</v>
      </c>
      <c r="BE77" s="52">
        <v>0</v>
      </c>
      <c r="BF77" s="52">
        <v>0</v>
      </c>
      <c r="BG77" s="52">
        <v>0</v>
      </c>
      <c r="BH77" s="52">
        <v>0</v>
      </c>
      <c r="BI77" s="52">
        <v>0</v>
      </c>
      <c r="BJ77" s="52">
        <v>0</v>
      </c>
      <c r="BK77" s="52">
        <v>0</v>
      </c>
      <c r="BL77" s="52">
        <v>0</v>
      </c>
      <c r="BM77" s="52">
        <v>0</v>
      </c>
      <c r="BN77" s="52">
        <v>0</v>
      </c>
      <c r="BO77" s="52">
        <v>0</v>
      </c>
      <c r="BP77" s="52">
        <v>0</v>
      </c>
      <c r="BQ77" s="52">
        <v>0</v>
      </c>
      <c r="BR77" s="52">
        <v>0</v>
      </c>
      <c r="BS77" s="52">
        <v>0</v>
      </c>
      <c r="BT77" s="52">
        <v>0</v>
      </c>
      <c r="BU77" s="52">
        <v>0</v>
      </c>
      <c r="BV77" s="52">
        <v>0</v>
      </c>
      <c r="BW77" s="52">
        <v>0</v>
      </c>
      <c r="BX77" s="52">
        <v>0</v>
      </c>
      <c r="BY77" s="52">
        <v>0</v>
      </c>
      <c r="BZ77" s="52">
        <v>0</v>
      </c>
      <c r="CA77" s="52">
        <v>0</v>
      </c>
      <c r="CB77" s="52">
        <v>0</v>
      </c>
      <c r="CC77" s="52">
        <v>0</v>
      </c>
      <c r="CD77" s="52">
        <v>0</v>
      </c>
      <c r="CE77" s="52">
        <v>0</v>
      </c>
      <c r="CF77" s="52">
        <v>0</v>
      </c>
      <c r="CG77" s="52">
        <v>0</v>
      </c>
      <c r="CH77" s="52">
        <v>0</v>
      </c>
      <c r="CI77" s="52">
        <v>0</v>
      </c>
      <c r="CJ77" s="52">
        <v>0</v>
      </c>
      <c r="CK77" s="52">
        <v>0</v>
      </c>
      <c r="CL77" s="52">
        <v>0</v>
      </c>
      <c r="CM77" s="52">
        <v>0</v>
      </c>
      <c r="CN77" s="52">
        <v>0</v>
      </c>
      <c r="CO77" s="52">
        <v>0</v>
      </c>
      <c r="CP77" s="52">
        <v>0</v>
      </c>
      <c r="CQ77" s="52">
        <v>0</v>
      </c>
      <c r="CR77" s="52">
        <v>0</v>
      </c>
      <c r="CS77" s="52">
        <v>0</v>
      </c>
      <c r="CT77" s="52">
        <v>0</v>
      </c>
      <c r="CU77" s="52">
        <v>0</v>
      </c>
      <c r="CV77" s="52">
        <v>0</v>
      </c>
      <c r="CW77" s="52">
        <v>0</v>
      </c>
      <c r="CX77" s="52">
        <v>0</v>
      </c>
      <c r="CY77" s="52">
        <v>0</v>
      </c>
      <c r="CZ77" s="52">
        <v>0</v>
      </c>
      <c r="DA77" s="52">
        <v>0</v>
      </c>
      <c r="DB77" s="52">
        <v>0</v>
      </c>
      <c r="DC77" s="52">
        <v>0</v>
      </c>
      <c r="DD77" s="52">
        <v>0</v>
      </c>
      <c r="DE77" s="52">
        <v>0</v>
      </c>
      <c r="DF77" s="52">
        <v>0</v>
      </c>
      <c r="DG77" s="52">
        <v>0</v>
      </c>
      <c r="DH77" s="52">
        <v>0</v>
      </c>
      <c r="DI77" s="52">
        <v>0</v>
      </c>
      <c r="DJ77" s="52">
        <v>0</v>
      </c>
      <c r="DK77" s="52">
        <v>0</v>
      </c>
      <c r="DL77" s="52">
        <v>0</v>
      </c>
      <c r="DM77" s="52">
        <v>0</v>
      </c>
      <c r="DN77" s="52">
        <v>0</v>
      </c>
      <c r="DO77" s="52">
        <v>0</v>
      </c>
      <c r="DP77" s="52">
        <v>0</v>
      </c>
      <c r="DQ77" s="52">
        <v>0</v>
      </c>
      <c r="DR77" s="52">
        <v>0</v>
      </c>
      <c r="DS77" s="52">
        <v>0</v>
      </c>
      <c r="DT77" s="52">
        <v>0</v>
      </c>
      <c r="DU77" s="52">
        <v>0</v>
      </c>
      <c r="DV77" s="52">
        <v>0</v>
      </c>
      <c r="DW77" s="52">
        <v>0</v>
      </c>
      <c r="DX77" s="52">
        <v>0</v>
      </c>
      <c r="DY77" s="52">
        <v>0</v>
      </c>
      <c r="DZ77" s="52">
        <v>0</v>
      </c>
      <c r="EA77" s="52">
        <v>0</v>
      </c>
      <c r="EB77" s="52">
        <v>0</v>
      </c>
      <c r="EC77" s="52">
        <v>0</v>
      </c>
      <c r="ED77" s="52">
        <v>0</v>
      </c>
      <c r="EE77" s="52">
        <v>0</v>
      </c>
      <c r="EF77" s="52">
        <v>0</v>
      </c>
      <c r="EG77" s="52">
        <v>0</v>
      </c>
      <c r="EH77" s="52">
        <v>0</v>
      </c>
      <c r="EI77" s="52">
        <v>0</v>
      </c>
      <c r="EJ77" s="52">
        <v>0</v>
      </c>
      <c r="EK77" s="52">
        <v>0</v>
      </c>
      <c r="EL77" s="52">
        <v>0</v>
      </c>
      <c r="EM77" s="52">
        <v>0</v>
      </c>
      <c r="EN77" s="52">
        <v>0</v>
      </c>
      <c r="EO77" s="52">
        <v>0</v>
      </c>
      <c r="EP77" s="52">
        <v>0</v>
      </c>
      <c r="EQ77" s="52">
        <v>0</v>
      </c>
      <c r="ER77" s="52">
        <v>0</v>
      </c>
      <c r="ES77" s="52">
        <v>0</v>
      </c>
      <c r="ET77" s="52">
        <v>0</v>
      </c>
      <c r="EU77" s="52">
        <v>0</v>
      </c>
      <c r="EV77" s="52">
        <v>0</v>
      </c>
      <c r="EW77" s="52">
        <v>54.84722</v>
      </c>
      <c r="EX77" s="52">
        <v>54.56944</v>
      </c>
      <c r="EY77" s="52">
        <v>54.4375</v>
      </c>
      <c r="EZ77" s="52">
        <v>54.31944</v>
      </c>
      <c r="FA77" s="52">
        <v>54.27778</v>
      </c>
      <c r="FB77" s="52">
        <v>54.56944</v>
      </c>
      <c r="FC77" s="52">
        <v>54.333329999999997</v>
      </c>
      <c r="FD77" s="52">
        <v>54.638890000000004</v>
      </c>
      <c r="FE77" s="52">
        <v>55.604170000000003</v>
      </c>
      <c r="FF77" s="52">
        <v>57.34722</v>
      </c>
      <c r="FG77" s="52">
        <v>59.65972</v>
      </c>
      <c r="FH77" s="52">
        <v>62.55556</v>
      </c>
      <c r="FI77" s="52">
        <v>64.652780000000007</v>
      </c>
      <c r="FJ77" s="52">
        <v>66.05556</v>
      </c>
      <c r="FK77" s="52">
        <v>66.99306</v>
      </c>
      <c r="FL77" s="52">
        <v>67.159719999999993</v>
      </c>
      <c r="FM77" s="52">
        <v>66.5</v>
      </c>
      <c r="FN77" s="52">
        <v>64.86806</v>
      </c>
      <c r="FO77" s="52">
        <v>63.13194</v>
      </c>
      <c r="FP77" s="52">
        <v>60.97222</v>
      </c>
      <c r="FQ77" s="52">
        <v>59.34028</v>
      </c>
      <c r="FR77" s="52">
        <v>57.673609999999996</v>
      </c>
      <c r="FS77" s="52">
        <v>56.61806</v>
      </c>
      <c r="FT77" s="52">
        <v>55.854170000000003</v>
      </c>
      <c r="FU77" s="52">
        <v>8</v>
      </c>
      <c r="FV77" s="52">
        <v>8.0137699999999992</v>
      </c>
      <c r="FW77" s="52">
        <v>2.8373870000000001</v>
      </c>
      <c r="FX77" s="52">
        <v>0</v>
      </c>
    </row>
    <row r="78" spans="1:180" x14ac:dyDescent="0.3">
      <c r="A78" t="s">
        <v>174</v>
      </c>
      <c r="B78" t="s">
        <v>248</v>
      </c>
      <c r="C78" t="s">
        <v>180</v>
      </c>
      <c r="D78" t="s">
        <v>224</v>
      </c>
      <c r="E78" t="s">
        <v>190</v>
      </c>
      <c r="F78" t="s">
        <v>228</v>
      </c>
      <c r="G78" t="s">
        <v>239</v>
      </c>
      <c r="H78" s="52">
        <v>7</v>
      </c>
      <c r="I78" s="52">
        <v>0</v>
      </c>
      <c r="J78" s="52">
        <v>0</v>
      </c>
      <c r="K78" s="52">
        <v>0</v>
      </c>
      <c r="L78" s="52">
        <v>0</v>
      </c>
      <c r="M78" s="52">
        <v>0</v>
      </c>
      <c r="N78" s="52">
        <v>0</v>
      </c>
      <c r="O78" s="52">
        <v>0</v>
      </c>
      <c r="P78" s="52">
        <v>0</v>
      </c>
      <c r="Q78" s="52">
        <v>0</v>
      </c>
      <c r="R78" s="52">
        <v>0</v>
      </c>
      <c r="S78" s="52">
        <v>0</v>
      </c>
      <c r="T78" s="52">
        <v>0</v>
      </c>
      <c r="U78" s="52">
        <v>0</v>
      </c>
      <c r="V78" s="52">
        <v>0</v>
      </c>
      <c r="W78" s="52">
        <v>0</v>
      </c>
      <c r="X78" s="52">
        <v>0</v>
      </c>
      <c r="Y78" s="52">
        <v>0</v>
      </c>
      <c r="Z78" s="52">
        <v>0</v>
      </c>
      <c r="AA78" s="52">
        <v>0</v>
      </c>
      <c r="AB78" s="52">
        <v>0</v>
      </c>
      <c r="AC78" s="52">
        <v>0</v>
      </c>
      <c r="AD78" s="52">
        <v>0</v>
      </c>
      <c r="AE78" s="52">
        <v>0</v>
      </c>
      <c r="AF78" s="52">
        <v>0</v>
      </c>
      <c r="AG78" s="52">
        <v>0</v>
      </c>
      <c r="AH78" s="52">
        <v>0</v>
      </c>
      <c r="AI78" s="52">
        <v>0</v>
      </c>
      <c r="AJ78" s="52">
        <v>0</v>
      </c>
      <c r="AK78" s="52">
        <v>0</v>
      </c>
      <c r="AL78" s="52">
        <v>0</v>
      </c>
      <c r="AM78" s="52">
        <v>0</v>
      </c>
      <c r="AN78" s="52">
        <v>0</v>
      </c>
      <c r="AO78" s="52">
        <v>0</v>
      </c>
      <c r="AP78" s="52">
        <v>0</v>
      </c>
      <c r="AQ78" s="52">
        <v>0</v>
      </c>
      <c r="AR78" s="52">
        <v>0</v>
      </c>
      <c r="AS78" s="52">
        <v>0</v>
      </c>
      <c r="AT78" s="52">
        <v>0</v>
      </c>
      <c r="AU78" s="52">
        <v>0</v>
      </c>
      <c r="AV78" s="52">
        <v>0</v>
      </c>
      <c r="AW78" s="52">
        <v>0</v>
      </c>
      <c r="AX78" s="52">
        <v>0</v>
      </c>
      <c r="AY78" s="52">
        <v>0</v>
      </c>
      <c r="AZ78" s="52">
        <v>0</v>
      </c>
      <c r="BA78" s="52">
        <v>0</v>
      </c>
      <c r="BB78" s="52">
        <v>0</v>
      </c>
      <c r="BC78" s="52">
        <v>0</v>
      </c>
      <c r="BD78" s="52">
        <v>0</v>
      </c>
      <c r="BE78" s="52">
        <v>0</v>
      </c>
      <c r="BF78" s="52">
        <v>0</v>
      </c>
      <c r="BG78" s="52">
        <v>0</v>
      </c>
      <c r="BH78" s="52">
        <v>0</v>
      </c>
      <c r="BI78" s="52">
        <v>0</v>
      </c>
      <c r="BJ78" s="52">
        <v>0</v>
      </c>
      <c r="BK78" s="52">
        <v>0</v>
      </c>
      <c r="BL78" s="52">
        <v>0</v>
      </c>
      <c r="BM78" s="52">
        <v>0</v>
      </c>
      <c r="BN78" s="52">
        <v>0</v>
      </c>
      <c r="BO78" s="52">
        <v>0</v>
      </c>
      <c r="BP78" s="52">
        <v>0</v>
      </c>
      <c r="BQ78" s="52">
        <v>0</v>
      </c>
      <c r="BR78" s="52">
        <v>0</v>
      </c>
      <c r="BS78" s="52">
        <v>0</v>
      </c>
      <c r="BT78" s="52">
        <v>0</v>
      </c>
      <c r="BU78" s="52">
        <v>0</v>
      </c>
      <c r="BV78" s="52">
        <v>0</v>
      </c>
      <c r="BW78" s="52">
        <v>0</v>
      </c>
      <c r="BX78" s="52">
        <v>0</v>
      </c>
      <c r="BY78" s="52">
        <v>0</v>
      </c>
      <c r="BZ78" s="52">
        <v>0</v>
      </c>
      <c r="CA78" s="52">
        <v>0</v>
      </c>
      <c r="CB78" s="52">
        <v>0</v>
      </c>
      <c r="CC78" s="52">
        <v>0</v>
      </c>
      <c r="CD78" s="52">
        <v>0</v>
      </c>
      <c r="CE78" s="52">
        <v>0</v>
      </c>
      <c r="CF78" s="52">
        <v>0</v>
      </c>
      <c r="CG78" s="52">
        <v>0</v>
      </c>
      <c r="CH78" s="52">
        <v>0</v>
      </c>
      <c r="CI78" s="52">
        <v>0</v>
      </c>
      <c r="CJ78" s="52">
        <v>0</v>
      </c>
      <c r="CK78" s="52">
        <v>0</v>
      </c>
      <c r="CL78" s="52">
        <v>0</v>
      </c>
      <c r="CM78" s="52">
        <v>0</v>
      </c>
      <c r="CN78" s="52">
        <v>0</v>
      </c>
      <c r="CO78" s="52">
        <v>0</v>
      </c>
      <c r="CP78" s="52">
        <v>0</v>
      </c>
      <c r="CQ78" s="52">
        <v>0</v>
      </c>
      <c r="CR78" s="52">
        <v>0</v>
      </c>
      <c r="CS78" s="52">
        <v>0</v>
      </c>
      <c r="CT78" s="52">
        <v>0</v>
      </c>
      <c r="CU78" s="52">
        <v>0</v>
      </c>
      <c r="CV78" s="52">
        <v>0</v>
      </c>
      <c r="CW78" s="52">
        <v>0</v>
      </c>
      <c r="CX78" s="52">
        <v>0</v>
      </c>
      <c r="CY78" s="52">
        <v>0</v>
      </c>
      <c r="CZ78" s="52">
        <v>0</v>
      </c>
      <c r="DA78" s="52">
        <v>0</v>
      </c>
      <c r="DB78" s="52">
        <v>0</v>
      </c>
      <c r="DC78" s="52">
        <v>0</v>
      </c>
      <c r="DD78" s="52">
        <v>0</v>
      </c>
      <c r="DE78" s="52">
        <v>0</v>
      </c>
      <c r="DF78" s="52">
        <v>0</v>
      </c>
      <c r="DG78" s="52">
        <v>0</v>
      </c>
      <c r="DH78" s="52">
        <v>0</v>
      </c>
      <c r="DI78" s="52">
        <v>0</v>
      </c>
      <c r="DJ78" s="52">
        <v>0</v>
      </c>
      <c r="DK78" s="52">
        <v>0</v>
      </c>
      <c r="DL78" s="52">
        <v>0</v>
      </c>
      <c r="DM78" s="52">
        <v>0</v>
      </c>
      <c r="DN78" s="52">
        <v>0</v>
      </c>
      <c r="DO78" s="52">
        <v>0</v>
      </c>
      <c r="DP78" s="52">
        <v>0</v>
      </c>
      <c r="DQ78" s="52">
        <v>0</v>
      </c>
      <c r="DR78" s="52">
        <v>0</v>
      </c>
      <c r="DS78" s="52">
        <v>0</v>
      </c>
      <c r="DT78" s="52">
        <v>0</v>
      </c>
      <c r="DU78" s="52">
        <v>0</v>
      </c>
      <c r="DV78" s="52">
        <v>0</v>
      </c>
      <c r="DW78" s="52">
        <v>0</v>
      </c>
      <c r="DX78" s="52">
        <v>0</v>
      </c>
      <c r="DY78" s="52">
        <v>0</v>
      </c>
      <c r="DZ78" s="52">
        <v>0</v>
      </c>
      <c r="EA78" s="52">
        <v>0</v>
      </c>
      <c r="EB78" s="52">
        <v>0</v>
      </c>
      <c r="EC78" s="52">
        <v>0</v>
      </c>
      <c r="ED78" s="52">
        <v>0</v>
      </c>
      <c r="EE78" s="52">
        <v>0</v>
      </c>
      <c r="EF78" s="52">
        <v>0</v>
      </c>
      <c r="EG78" s="52">
        <v>0</v>
      </c>
      <c r="EH78" s="52">
        <v>0</v>
      </c>
      <c r="EI78" s="52">
        <v>0</v>
      </c>
      <c r="EJ78" s="52">
        <v>0</v>
      </c>
      <c r="EK78" s="52">
        <v>0</v>
      </c>
      <c r="EL78" s="52">
        <v>0</v>
      </c>
      <c r="EM78" s="52">
        <v>0</v>
      </c>
      <c r="EN78" s="52">
        <v>0</v>
      </c>
      <c r="EO78" s="52">
        <v>0</v>
      </c>
      <c r="EP78" s="52">
        <v>0</v>
      </c>
      <c r="EQ78" s="52">
        <v>0</v>
      </c>
      <c r="ER78" s="52">
        <v>0</v>
      </c>
      <c r="ES78" s="52">
        <v>0</v>
      </c>
      <c r="ET78" s="52">
        <v>0</v>
      </c>
      <c r="EU78" s="52">
        <v>0</v>
      </c>
      <c r="EV78" s="52">
        <v>0</v>
      </c>
      <c r="EW78" s="52">
        <v>53.994050000000001</v>
      </c>
      <c r="EX78" s="52">
        <v>53.404760000000003</v>
      </c>
      <c r="EY78" s="52">
        <v>52.86309</v>
      </c>
      <c r="EZ78" s="52">
        <v>52.321429999999999</v>
      </c>
      <c r="FA78" s="52">
        <v>52.119050000000001</v>
      </c>
      <c r="FB78" s="52">
        <v>51.67559</v>
      </c>
      <c r="FC78" s="52">
        <v>51.413690000000003</v>
      </c>
      <c r="FD78" s="52">
        <v>51.86309</v>
      </c>
      <c r="FE78" s="52">
        <v>54.002980000000001</v>
      </c>
      <c r="FF78" s="52">
        <v>57.005949999999999</v>
      </c>
      <c r="FG78" s="52">
        <v>60.419640000000001</v>
      </c>
      <c r="FH78" s="52">
        <v>63.794640000000001</v>
      </c>
      <c r="FI78" s="52">
        <v>65.869050000000001</v>
      </c>
      <c r="FJ78" s="52">
        <v>66.455359999999999</v>
      </c>
      <c r="FK78" s="52">
        <v>66.866069999999993</v>
      </c>
      <c r="FL78" s="52">
        <v>66.866069999999993</v>
      </c>
      <c r="FM78" s="52">
        <v>66.318449999999999</v>
      </c>
      <c r="FN78" s="52">
        <v>64.904759999999996</v>
      </c>
      <c r="FO78" s="52">
        <v>62.889879999999998</v>
      </c>
      <c r="FP78" s="52">
        <v>60.360120000000002</v>
      </c>
      <c r="FQ78" s="52">
        <v>58.351190000000003</v>
      </c>
      <c r="FR78" s="52">
        <v>56.681550000000001</v>
      </c>
      <c r="FS78" s="52">
        <v>55.571429999999999</v>
      </c>
      <c r="FT78" s="52">
        <v>54.586309999999997</v>
      </c>
      <c r="FU78" s="52">
        <v>8</v>
      </c>
      <c r="FV78" s="52">
        <v>8.0137699999999992</v>
      </c>
      <c r="FW78" s="52">
        <v>2.8373870000000001</v>
      </c>
      <c r="FX78" s="52">
        <v>0</v>
      </c>
    </row>
    <row r="79" spans="1:180" x14ac:dyDescent="0.3">
      <c r="A79" t="s">
        <v>174</v>
      </c>
      <c r="B79" t="s">
        <v>248</v>
      </c>
      <c r="C79" t="s">
        <v>180</v>
      </c>
      <c r="D79" t="s">
        <v>224</v>
      </c>
      <c r="E79" t="s">
        <v>187</v>
      </c>
      <c r="F79" t="s">
        <v>228</v>
      </c>
      <c r="G79" t="s">
        <v>239</v>
      </c>
      <c r="H79" s="52">
        <v>7</v>
      </c>
      <c r="I79" s="52">
        <v>0</v>
      </c>
      <c r="J79" s="52">
        <v>0</v>
      </c>
      <c r="K79" s="52">
        <v>0</v>
      </c>
      <c r="L79" s="52">
        <v>0</v>
      </c>
      <c r="M79" s="52">
        <v>0</v>
      </c>
      <c r="N79" s="52">
        <v>0</v>
      </c>
      <c r="O79" s="52">
        <v>0</v>
      </c>
      <c r="P79" s="52">
        <v>0</v>
      </c>
      <c r="Q79" s="52">
        <v>0</v>
      </c>
      <c r="R79" s="52">
        <v>0</v>
      </c>
      <c r="S79" s="52">
        <v>0</v>
      </c>
      <c r="T79" s="52">
        <v>0</v>
      </c>
      <c r="U79" s="52">
        <v>0</v>
      </c>
      <c r="V79" s="52">
        <v>0</v>
      </c>
      <c r="W79" s="52">
        <v>0</v>
      </c>
      <c r="X79" s="52">
        <v>0</v>
      </c>
      <c r="Y79" s="52">
        <v>0</v>
      </c>
      <c r="Z79" s="52">
        <v>0</v>
      </c>
      <c r="AA79" s="52">
        <v>0</v>
      </c>
      <c r="AB79" s="52">
        <v>0</v>
      </c>
      <c r="AC79" s="52">
        <v>0</v>
      </c>
      <c r="AD79" s="52">
        <v>0</v>
      </c>
      <c r="AE79" s="52">
        <v>0</v>
      </c>
      <c r="AF79" s="52">
        <v>0</v>
      </c>
      <c r="AG79" s="52">
        <v>0</v>
      </c>
      <c r="AH79" s="52">
        <v>0</v>
      </c>
      <c r="AI79" s="52">
        <v>0</v>
      </c>
      <c r="AJ79" s="52">
        <v>0</v>
      </c>
      <c r="AK79" s="52">
        <v>0</v>
      </c>
      <c r="AL79" s="52">
        <v>0</v>
      </c>
      <c r="AM79" s="52">
        <v>0</v>
      </c>
      <c r="AN79" s="52">
        <v>0</v>
      </c>
      <c r="AO79" s="52">
        <v>0</v>
      </c>
      <c r="AP79" s="52">
        <v>0</v>
      </c>
      <c r="AQ79" s="52">
        <v>0</v>
      </c>
      <c r="AR79" s="52">
        <v>0</v>
      </c>
      <c r="AS79" s="52">
        <v>0</v>
      </c>
      <c r="AT79" s="52">
        <v>0</v>
      </c>
      <c r="AU79" s="52">
        <v>0</v>
      </c>
      <c r="AV79" s="52">
        <v>0</v>
      </c>
      <c r="AW79" s="52">
        <v>0</v>
      </c>
      <c r="AX79" s="52">
        <v>0</v>
      </c>
      <c r="AY79" s="52">
        <v>0</v>
      </c>
      <c r="AZ79" s="52">
        <v>0</v>
      </c>
      <c r="BA79" s="52">
        <v>0</v>
      </c>
      <c r="BB79" s="52">
        <v>0</v>
      </c>
      <c r="BC79" s="52">
        <v>0</v>
      </c>
      <c r="BD79" s="52">
        <v>0</v>
      </c>
      <c r="BE79" s="52">
        <v>0</v>
      </c>
      <c r="BF79" s="52">
        <v>0</v>
      </c>
      <c r="BG79" s="52">
        <v>0</v>
      </c>
      <c r="BH79" s="52">
        <v>0</v>
      </c>
      <c r="BI79" s="52">
        <v>0</v>
      </c>
      <c r="BJ79" s="52">
        <v>0</v>
      </c>
      <c r="BK79" s="52">
        <v>0</v>
      </c>
      <c r="BL79" s="52">
        <v>0</v>
      </c>
      <c r="BM79" s="52">
        <v>0</v>
      </c>
      <c r="BN79" s="52">
        <v>0</v>
      </c>
      <c r="BO79" s="52">
        <v>0</v>
      </c>
      <c r="BP79" s="52">
        <v>0</v>
      </c>
      <c r="BQ79" s="52">
        <v>0</v>
      </c>
      <c r="BR79" s="52">
        <v>0</v>
      </c>
      <c r="BS79" s="52">
        <v>0</v>
      </c>
      <c r="BT79" s="52">
        <v>0</v>
      </c>
      <c r="BU79" s="52">
        <v>0</v>
      </c>
      <c r="BV79" s="52">
        <v>0</v>
      </c>
      <c r="BW79" s="52">
        <v>0</v>
      </c>
      <c r="BX79" s="52">
        <v>0</v>
      </c>
      <c r="BY79" s="52">
        <v>0</v>
      </c>
      <c r="BZ79" s="52">
        <v>0</v>
      </c>
      <c r="CA79" s="52">
        <v>0</v>
      </c>
      <c r="CB79" s="52">
        <v>0</v>
      </c>
      <c r="CC79" s="52">
        <v>0</v>
      </c>
      <c r="CD79" s="52">
        <v>0</v>
      </c>
      <c r="CE79" s="52">
        <v>0</v>
      </c>
      <c r="CF79" s="52">
        <v>0</v>
      </c>
      <c r="CG79" s="52">
        <v>0</v>
      </c>
      <c r="CH79" s="52">
        <v>0</v>
      </c>
      <c r="CI79" s="52">
        <v>0</v>
      </c>
      <c r="CJ79" s="52">
        <v>0</v>
      </c>
      <c r="CK79" s="52">
        <v>0</v>
      </c>
      <c r="CL79" s="52">
        <v>0</v>
      </c>
      <c r="CM79" s="52">
        <v>0</v>
      </c>
      <c r="CN79" s="52">
        <v>0</v>
      </c>
      <c r="CO79" s="52">
        <v>0</v>
      </c>
      <c r="CP79" s="52">
        <v>0</v>
      </c>
      <c r="CQ79" s="52">
        <v>0</v>
      </c>
      <c r="CR79" s="52">
        <v>0</v>
      </c>
      <c r="CS79" s="52">
        <v>0</v>
      </c>
      <c r="CT79" s="52">
        <v>0</v>
      </c>
      <c r="CU79" s="52">
        <v>0</v>
      </c>
      <c r="CV79" s="52">
        <v>0</v>
      </c>
      <c r="CW79" s="52">
        <v>0</v>
      </c>
      <c r="CX79" s="52">
        <v>0</v>
      </c>
      <c r="CY79" s="52">
        <v>0</v>
      </c>
      <c r="CZ79" s="52">
        <v>0</v>
      </c>
      <c r="DA79" s="52">
        <v>0</v>
      </c>
      <c r="DB79" s="52">
        <v>0</v>
      </c>
      <c r="DC79" s="52">
        <v>0</v>
      </c>
      <c r="DD79" s="52">
        <v>0</v>
      </c>
      <c r="DE79" s="52">
        <v>0</v>
      </c>
      <c r="DF79" s="52">
        <v>0</v>
      </c>
      <c r="DG79" s="52">
        <v>0</v>
      </c>
      <c r="DH79" s="52">
        <v>0</v>
      </c>
      <c r="DI79" s="52">
        <v>0</v>
      </c>
      <c r="DJ79" s="52">
        <v>0</v>
      </c>
      <c r="DK79" s="52">
        <v>0</v>
      </c>
      <c r="DL79" s="52">
        <v>0</v>
      </c>
      <c r="DM79" s="52">
        <v>0</v>
      </c>
      <c r="DN79" s="52">
        <v>0</v>
      </c>
      <c r="DO79" s="52">
        <v>0</v>
      </c>
      <c r="DP79" s="52">
        <v>0</v>
      </c>
      <c r="DQ79" s="52">
        <v>0</v>
      </c>
      <c r="DR79" s="52">
        <v>0</v>
      </c>
      <c r="DS79" s="52">
        <v>0</v>
      </c>
      <c r="DT79" s="52">
        <v>0</v>
      </c>
      <c r="DU79" s="52">
        <v>0</v>
      </c>
      <c r="DV79" s="52">
        <v>0</v>
      </c>
      <c r="DW79" s="52">
        <v>0</v>
      </c>
      <c r="DX79" s="52">
        <v>0</v>
      </c>
      <c r="DY79" s="52">
        <v>0</v>
      </c>
      <c r="DZ79" s="52">
        <v>0</v>
      </c>
      <c r="EA79" s="52">
        <v>0</v>
      </c>
      <c r="EB79" s="52">
        <v>0</v>
      </c>
      <c r="EC79" s="52">
        <v>0</v>
      </c>
      <c r="ED79" s="52">
        <v>0</v>
      </c>
      <c r="EE79" s="52">
        <v>0</v>
      </c>
      <c r="EF79" s="52">
        <v>0</v>
      </c>
      <c r="EG79" s="52">
        <v>0</v>
      </c>
      <c r="EH79" s="52">
        <v>0</v>
      </c>
      <c r="EI79" s="52">
        <v>0</v>
      </c>
      <c r="EJ79" s="52">
        <v>0</v>
      </c>
      <c r="EK79" s="52">
        <v>0</v>
      </c>
      <c r="EL79" s="52">
        <v>0</v>
      </c>
      <c r="EM79" s="52">
        <v>0</v>
      </c>
      <c r="EN79" s="52">
        <v>0</v>
      </c>
      <c r="EO79" s="52">
        <v>0</v>
      </c>
      <c r="EP79" s="52">
        <v>0</v>
      </c>
      <c r="EQ79" s="52">
        <v>0</v>
      </c>
      <c r="ER79" s="52">
        <v>0</v>
      </c>
      <c r="ES79" s="52">
        <v>0</v>
      </c>
      <c r="ET79" s="52">
        <v>0</v>
      </c>
      <c r="EU79" s="52">
        <v>0</v>
      </c>
      <c r="EV79" s="52">
        <v>0</v>
      </c>
      <c r="EW79" s="52">
        <v>55.15625</v>
      </c>
      <c r="EX79" s="52">
        <v>54.721589999999999</v>
      </c>
      <c r="EY79" s="52">
        <v>54.198860000000003</v>
      </c>
      <c r="EZ79" s="52">
        <v>53.8125</v>
      </c>
      <c r="FA79" s="52">
        <v>53.377839999999999</v>
      </c>
      <c r="FB79" s="52">
        <v>52.894889999999997</v>
      </c>
      <c r="FC79" s="52">
        <v>53.076709999999999</v>
      </c>
      <c r="FD79" s="52">
        <v>54.636360000000003</v>
      </c>
      <c r="FE79" s="52">
        <v>56.894889999999997</v>
      </c>
      <c r="FF79" s="52">
        <v>59.3125</v>
      </c>
      <c r="FG79" s="52">
        <v>61.551139999999997</v>
      </c>
      <c r="FH79" s="52">
        <v>63.801139999999997</v>
      </c>
      <c r="FI79" s="52">
        <v>65.627840000000006</v>
      </c>
      <c r="FJ79" s="52">
        <v>66.690340000000006</v>
      </c>
      <c r="FK79" s="52">
        <v>66.735789999999994</v>
      </c>
      <c r="FL79" s="52">
        <v>66.196020000000004</v>
      </c>
      <c r="FM79" s="52">
        <v>65.480109999999996</v>
      </c>
      <c r="FN79" s="52">
        <v>64.289770000000004</v>
      </c>
      <c r="FO79" s="52">
        <v>62.869320000000002</v>
      </c>
      <c r="FP79" s="52">
        <v>61.647730000000003</v>
      </c>
      <c r="FQ79" s="52">
        <v>59.775570000000002</v>
      </c>
      <c r="FR79" s="52">
        <v>58.230110000000003</v>
      </c>
      <c r="FS79" s="52">
        <v>57.127839999999999</v>
      </c>
      <c r="FT79" s="52">
        <v>56.184660000000001</v>
      </c>
      <c r="FU79" s="52">
        <v>8</v>
      </c>
      <c r="FV79" s="52">
        <v>9.2781950000000002</v>
      </c>
      <c r="FW79" s="52">
        <v>4.9565140000000003</v>
      </c>
      <c r="FX79" s="52">
        <v>0</v>
      </c>
    </row>
    <row r="80" spans="1:180" x14ac:dyDescent="0.3">
      <c r="A80" t="s">
        <v>174</v>
      </c>
      <c r="B80" t="s">
        <v>248</v>
      </c>
      <c r="C80" t="s">
        <v>180</v>
      </c>
      <c r="D80" t="s">
        <v>244</v>
      </c>
      <c r="E80" t="s">
        <v>188</v>
      </c>
      <c r="F80" t="s">
        <v>228</v>
      </c>
      <c r="G80" t="s">
        <v>239</v>
      </c>
      <c r="H80" s="52">
        <v>7</v>
      </c>
      <c r="I80" s="52">
        <v>0</v>
      </c>
      <c r="J80" s="52">
        <v>0</v>
      </c>
      <c r="K80" s="52">
        <v>0</v>
      </c>
      <c r="L80" s="52">
        <v>0</v>
      </c>
      <c r="M80" s="52">
        <v>0</v>
      </c>
      <c r="N80" s="52">
        <v>0</v>
      </c>
      <c r="O80" s="52">
        <v>0</v>
      </c>
      <c r="P80" s="52">
        <v>0</v>
      </c>
      <c r="Q80" s="52">
        <v>0</v>
      </c>
      <c r="R80" s="52">
        <v>0</v>
      </c>
      <c r="S80" s="52">
        <v>0</v>
      </c>
      <c r="T80" s="52">
        <v>0</v>
      </c>
      <c r="U80" s="52">
        <v>0</v>
      </c>
      <c r="V80" s="52">
        <v>0</v>
      </c>
      <c r="W80" s="52">
        <v>0</v>
      </c>
      <c r="X80" s="52">
        <v>0</v>
      </c>
      <c r="Y80" s="52">
        <v>0</v>
      </c>
      <c r="Z80" s="52">
        <v>0</v>
      </c>
      <c r="AA80" s="52">
        <v>0</v>
      </c>
      <c r="AB80" s="52">
        <v>0</v>
      </c>
      <c r="AC80" s="52">
        <v>0</v>
      </c>
      <c r="AD80" s="52">
        <v>0</v>
      </c>
      <c r="AE80" s="52">
        <v>0</v>
      </c>
      <c r="AF80" s="52">
        <v>0</v>
      </c>
      <c r="AG80" s="52">
        <v>0</v>
      </c>
      <c r="AH80" s="52">
        <v>0</v>
      </c>
      <c r="AI80" s="52">
        <v>0</v>
      </c>
      <c r="AJ80" s="52">
        <v>0</v>
      </c>
      <c r="AK80" s="52">
        <v>0</v>
      </c>
      <c r="AL80" s="52">
        <v>0</v>
      </c>
      <c r="AM80" s="52">
        <v>0</v>
      </c>
      <c r="AN80" s="52">
        <v>0</v>
      </c>
      <c r="AO80" s="52">
        <v>0</v>
      </c>
      <c r="AP80" s="52">
        <v>0</v>
      </c>
      <c r="AQ80" s="52">
        <v>0</v>
      </c>
      <c r="AR80" s="52">
        <v>0</v>
      </c>
      <c r="AS80" s="52">
        <v>0</v>
      </c>
      <c r="AT80" s="52">
        <v>0</v>
      </c>
      <c r="AU80" s="52">
        <v>0</v>
      </c>
      <c r="AV80" s="52">
        <v>0</v>
      </c>
      <c r="AW80" s="52">
        <v>0</v>
      </c>
      <c r="AX80" s="52">
        <v>0</v>
      </c>
      <c r="AY80" s="52">
        <v>0</v>
      </c>
      <c r="AZ80" s="52">
        <v>0</v>
      </c>
      <c r="BA80" s="52">
        <v>0</v>
      </c>
      <c r="BB80" s="52">
        <v>0</v>
      </c>
      <c r="BC80" s="52">
        <v>0</v>
      </c>
      <c r="BD80" s="52">
        <v>0</v>
      </c>
      <c r="BE80" s="52">
        <v>0</v>
      </c>
      <c r="BF80" s="52">
        <v>0</v>
      </c>
      <c r="BG80" s="52">
        <v>0</v>
      </c>
      <c r="BH80" s="52">
        <v>0</v>
      </c>
      <c r="BI80" s="52">
        <v>0</v>
      </c>
      <c r="BJ80" s="52">
        <v>0</v>
      </c>
      <c r="BK80" s="52">
        <v>0</v>
      </c>
      <c r="BL80" s="52">
        <v>0</v>
      </c>
      <c r="BM80" s="52">
        <v>0</v>
      </c>
      <c r="BN80" s="52">
        <v>0</v>
      </c>
      <c r="BO80" s="52">
        <v>0</v>
      </c>
      <c r="BP80" s="52">
        <v>0</v>
      </c>
      <c r="BQ80" s="52">
        <v>0</v>
      </c>
      <c r="BR80" s="52">
        <v>0</v>
      </c>
      <c r="BS80" s="52">
        <v>0</v>
      </c>
      <c r="BT80" s="52">
        <v>0</v>
      </c>
      <c r="BU80" s="52">
        <v>0</v>
      </c>
      <c r="BV80" s="52">
        <v>0</v>
      </c>
      <c r="BW80" s="52">
        <v>0</v>
      </c>
      <c r="BX80" s="52">
        <v>0</v>
      </c>
      <c r="BY80" s="52">
        <v>0</v>
      </c>
      <c r="BZ80" s="52">
        <v>0</v>
      </c>
      <c r="CA80" s="52">
        <v>0</v>
      </c>
      <c r="CB80" s="52">
        <v>0</v>
      </c>
      <c r="CC80" s="52">
        <v>0</v>
      </c>
      <c r="CD80" s="52">
        <v>0</v>
      </c>
      <c r="CE80" s="52">
        <v>0</v>
      </c>
      <c r="CF80" s="52">
        <v>0</v>
      </c>
      <c r="CG80" s="52">
        <v>0</v>
      </c>
      <c r="CH80" s="52">
        <v>0</v>
      </c>
      <c r="CI80" s="52">
        <v>0</v>
      </c>
      <c r="CJ80" s="52">
        <v>0</v>
      </c>
      <c r="CK80" s="52">
        <v>0</v>
      </c>
      <c r="CL80" s="52">
        <v>0</v>
      </c>
      <c r="CM80" s="52">
        <v>0</v>
      </c>
      <c r="CN80" s="52">
        <v>0</v>
      </c>
      <c r="CO80" s="52">
        <v>0</v>
      </c>
      <c r="CP80" s="52">
        <v>0</v>
      </c>
      <c r="CQ80" s="52">
        <v>0</v>
      </c>
      <c r="CR80" s="52">
        <v>0</v>
      </c>
      <c r="CS80" s="52">
        <v>0</v>
      </c>
      <c r="CT80" s="52">
        <v>0</v>
      </c>
      <c r="CU80" s="52">
        <v>0</v>
      </c>
      <c r="CV80" s="52">
        <v>0</v>
      </c>
      <c r="CW80" s="52">
        <v>0</v>
      </c>
      <c r="CX80" s="52">
        <v>0</v>
      </c>
      <c r="CY80" s="52">
        <v>0</v>
      </c>
      <c r="CZ80" s="52">
        <v>0</v>
      </c>
      <c r="DA80" s="52">
        <v>0</v>
      </c>
      <c r="DB80" s="52">
        <v>0</v>
      </c>
      <c r="DC80" s="52">
        <v>0</v>
      </c>
      <c r="DD80" s="52">
        <v>0</v>
      </c>
      <c r="DE80" s="52">
        <v>0</v>
      </c>
      <c r="DF80" s="52">
        <v>0</v>
      </c>
      <c r="DG80" s="52">
        <v>0</v>
      </c>
      <c r="DH80" s="52">
        <v>0</v>
      </c>
      <c r="DI80" s="52">
        <v>0</v>
      </c>
      <c r="DJ80" s="52">
        <v>0</v>
      </c>
      <c r="DK80" s="52">
        <v>0</v>
      </c>
      <c r="DL80" s="52">
        <v>0</v>
      </c>
      <c r="DM80" s="52">
        <v>0</v>
      </c>
      <c r="DN80" s="52">
        <v>0</v>
      </c>
      <c r="DO80" s="52">
        <v>0</v>
      </c>
      <c r="DP80" s="52">
        <v>0</v>
      </c>
      <c r="DQ80" s="52">
        <v>0</v>
      </c>
      <c r="DR80" s="52">
        <v>0</v>
      </c>
      <c r="DS80" s="52">
        <v>0</v>
      </c>
      <c r="DT80" s="52">
        <v>0</v>
      </c>
      <c r="DU80" s="52">
        <v>0</v>
      </c>
      <c r="DV80" s="52">
        <v>0</v>
      </c>
      <c r="DW80" s="52">
        <v>0</v>
      </c>
      <c r="DX80" s="52">
        <v>0</v>
      </c>
      <c r="DY80" s="52">
        <v>0</v>
      </c>
      <c r="DZ80" s="52">
        <v>0</v>
      </c>
      <c r="EA80" s="52">
        <v>0</v>
      </c>
      <c r="EB80" s="52">
        <v>0</v>
      </c>
      <c r="EC80" s="52">
        <v>0</v>
      </c>
      <c r="ED80" s="52">
        <v>0</v>
      </c>
      <c r="EE80" s="52">
        <v>0</v>
      </c>
      <c r="EF80" s="52">
        <v>0</v>
      </c>
      <c r="EG80" s="52">
        <v>0</v>
      </c>
      <c r="EH80" s="52">
        <v>0</v>
      </c>
      <c r="EI80" s="52">
        <v>0</v>
      </c>
      <c r="EJ80" s="52">
        <v>0</v>
      </c>
      <c r="EK80" s="52">
        <v>0</v>
      </c>
      <c r="EL80" s="52">
        <v>0</v>
      </c>
      <c r="EM80" s="52">
        <v>0</v>
      </c>
      <c r="EN80" s="52">
        <v>0</v>
      </c>
      <c r="EO80" s="52">
        <v>0</v>
      </c>
      <c r="EP80" s="52">
        <v>0</v>
      </c>
      <c r="EQ80" s="52">
        <v>0</v>
      </c>
      <c r="ER80" s="52">
        <v>0</v>
      </c>
      <c r="ES80" s="52">
        <v>0</v>
      </c>
      <c r="ET80" s="52">
        <v>0</v>
      </c>
      <c r="EU80" s="52">
        <v>0</v>
      </c>
      <c r="EV80" s="52">
        <v>0</v>
      </c>
      <c r="EW80" s="52">
        <v>56.662500000000001</v>
      </c>
      <c r="EX80" s="52">
        <v>56.143749999999997</v>
      </c>
      <c r="EY80" s="52">
        <v>55.487499999999997</v>
      </c>
      <c r="EZ80" s="52">
        <v>55.106250000000003</v>
      </c>
      <c r="FA80" s="52">
        <v>54.65625</v>
      </c>
      <c r="FB80" s="52">
        <v>54.274999999999999</v>
      </c>
      <c r="FC80" s="52">
        <v>54.075000000000003</v>
      </c>
      <c r="FD80" s="52">
        <v>54.662500000000001</v>
      </c>
      <c r="FE80" s="52">
        <v>56.306249999999999</v>
      </c>
      <c r="FF80" s="52">
        <v>58.825000000000003</v>
      </c>
      <c r="FG80" s="52">
        <v>61.762500000000003</v>
      </c>
      <c r="FH80" s="52">
        <v>64.881249999999994</v>
      </c>
      <c r="FI80" s="52">
        <v>66.993750000000006</v>
      </c>
      <c r="FJ80" s="52">
        <v>69.237499999999997</v>
      </c>
      <c r="FK80" s="52">
        <v>69.387500000000003</v>
      </c>
      <c r="FL80" s="52">
        <v>68.606250000000003</v>
      </c>
      <c r="FM80" s="52">
        <v>67.206249999999997</v>
      </c>
      <c r="FN80" s="52">
        <v>65.356250000000003</v>
      </c>
      <c r="FO80" s="52">
        <v>62.912500000000001</v>
      </c>
      <c r="FP80" s="52">
        <v>61.181249999999999</v>
      </c>
      <c r="FQ80" s="52">
        <v>59.556249999999999</v>
      </c>
      <c r="FR80" s="52">
        <v>58.59375</v>
      </c>
      <c r="FS80" s="52">
        <v>57.912500000000001</v>
      </c>
      <c r="FT80" s="52">
        <v>57.243749999999999</v>
      </c>
      <c r="FU80" s="52">
        <v>8</v>
      </c>
      <c r="FV80" s="52">
        <v>10.645670000000001</v>
      </c>
      <c r="FW80" s="52">
        <v>5.9408709999999996</v>
      </c>
      <c r="FX80" s="52">
        <v>0</v>
      </c>
    </row>
    <row r="81" spans="1:180" x14ac:dyDescent="0.3">
      <c r="A81" t="s">
        <v>174</v>
      </c>
      <c r="B81" t="s">
        <v>248</v>
      </c>
      <c r="C81" t="s">
        <v>180</v>
      </c>
      <c r="D81" t="s">
        <v>244</v>
      </c>
      <c r="E81" t="s">
        <v>189</v>
      </c>
      <c r="F81" t="s">
        <v>228</v>
      </c>
      <c r="G81" t="s">
        <v>239</v>
      </c>
      <c r="H81" s="52">
        <v>7</v>
      </c>
      <c r="I81" s="52">
        <v>0</v>
      </c>
      <c r="J81" s="52">
        <v>0</v>
      </c>
      <c r="K81" s="52">
        <v>0</v>
      </c>
      <c r="L81" s="52">
        <v>0</v>
      </c>
      <c r="M81" s="52">
        <v>0</v>
      </c>
      <c r="N81" s="52">
        <v>0</v>
      </c>
      <c r="O81" s="52">
        <v>0</v>
      </c>
      <c r="P81" s="52">
        <v>0</v>
      </c>
      <c r="Q81" s="52">
        <v>0</v>
      </c>
      <c r="R81" s="52">
        <v>0</v>
      </c>
      <c r="S81" s="52">
        <v>0</v>
      </c>
      <c r="T81" s="52">
        <v>0</v>
      </c>
      <c r="U81" s="52">
        <v>0</v>
      </c>
      <c r="V81" s="52">
        <v>0</v>
      </c>
      <c r="W81" s="52">
        <v>0</v>
      </c>
      <c r="X81" s="52">
        <v>0</v>
      </c>
      <c r="Y81" s="52">
        <v>0</v>
      </c>
      <c r="Z81" s="52">
        <v>0</v>
      </c>
      <c r="AA81" s="52">
        <v>0</v>
      </c>
      <c r="AB81" s="52">
        <v>0</v>
      </c>
      <c r="AC81" s="52">
        <v>0</v>
      </c>
      <c r="AD81" s="52">
        <v>0</v>
      </c>
      <c r="AE81" s="52">
        <v>0</v>
      </c>
      <c r="AF81" s="52">
        <v>0</v>
      </c>
      <c r="AG81" s="52">
        <v>0</v>
      </c>
      <c r="AH81" s="52">
        <v>0</v>
      </c>
      <c r="AI81" s="52">
        <v>0</v>
      </c>
      <c r="AJ81" s="52">
        <v>0</v>
      </c>
      <c r="AK81" s="52">
        <v>0</v>
      </c>
      <c r="AL81" s="52">
        <v>0</v>
      </c>
      <c r="AM81" s="52">
        <v>0</v>
      </c>
      <c r="AN81" s="52">
        <v>0</v>
      </c>
      <c r="AO81" s="52">
        <v>0</v>
      </c>
      <c r="AP81" s="52">
        <v>0</v>
      </c>
      <c r="AQ81" s="52">
        <v>0</v>
      </c>
      <c r="AR81" s="52">
        <v>0</v>
      </c>
      <c r="AS81" s="52">
        <v>0</v>
      </c>
      <c r="AT81" s="52">
        <v>0</v>
      </c>
      <c r="AU81" s="52">
        <v>0</v>
      </c>
      <c r="AV81" s="52">
        <v>0</v>
      </c>
      <c r="AW81" s="52">
        <v>0</v>
      </c>
      <c r="AX81" s="52">
        <v>0</v>
      </c>
      <c r="AY81" s="52">
        <v>0</v>
      </c>
      <c r="AZ81" s="52">
        <v>0</v>
      </c>
      <c r="BA81" s="52">
        <v>0</v>
      </c>
      <c r="BB81" s="52">
        <v>0</v>
      </c>
      <c r="BC81" s="52">
        <v>0</v>
      </c>
      <c r="BD81" s="52">
        <v>0</v>
      </c>
      <c r="BE81" s="52">
        <v>0</v>
      </c>
      <c r="BF81" s="52">
        <v>0</v>
      </c>
      <c r="BG81" s="52">
        <v>0</v>
      </c>
      <c r="BH81" s="52">
        <v>0</v>
      </c>
      <c r="BI81" s="52">
        <v>0</v>
      </c>
      <c r="BJ81" s="52">
        <v>0</v>
      </c>
      <c r="BK81" s="52">
        <v>0</v>
      </c>
      <c r="BL81" s="52">
        <v>0</v>
      </c>
      <c r="BM81" s="52">
        <v>0</v>
      </c>
      <c r="BN81" s="52">
        <v>0</v>
      </c>
      <c r="BO81" s="52">
        <v>0</v>
      </c>
      <c r="BP81" s="52">
        <v>0</v>
      </c>
      <c r="BQ81" s="52">
        <v>0</v>
      </c>
      <c r="BR81" s="52">
        <v>0</v>
      </c>
      <c r="BS81" s="52">
        <v>0</v>
      </c>
      <c r="BT81" s="52">
        <v>0</v>
      </c>
      <c r="BU81" s="52">
        <v>0</v>
      </c>
      <c r="BV81" s="52">
        <v>0</v>
      </c>
      <c r="BW81" s="52">
        <v>0</v>
      </c>
      <c r="BX81" s="52">
        <v>0</v>
      </c>
      <c r="BY81" s="52">
        <v>0</v>
      </c>
      <c r="BZ81" s="52">
        <v>0</v>
      </c>
      <c r="CA81" s="52">
        <v>0</v>
      </c>
      <c r="CB81" s="52">
        <v>0</v>
      </c>
      <c r="CC81" s="52">
        <v>0</v>
      </c>
      <c r="CD81" s="52">
        <v>0</v>
      </c>
      <c r="CE81" s="52">
        <v>0</v>
      </c>
      <c r="CF81" s="52">
        <v>0</v>
      </c>
      <c r="CG81" s="52">
        <v>0</v>
      </c>
      <c r="CH81" s="52">
        <v>0</v>
      </c>
      <c r="CI81" s="52">
        <v>0</v>
      </c>
      <c r="CJ81" s="52">
        <v>0</v>
      </c>
      <c r="CK81" s="52">
        <v>0</v>
      </c>
      <c r="CL81" s="52">
        <v>0</v>
      </c>
      <c r="CM81" s="52">
        <v>0</v>
      </c>
      <c r="CN81" s="52">
        <v>0</v>
      </c>
      <c r="CO81" s="52">
        <v>0</v>
      </c>
      <c r="CP81" s="52">
        <v>0</v>
      </c>
      <c r="CQ81" s="52">
        <v>0</v>
      </c>
      <c r="CR81" s="52">
        <v>0</v>
      </c>
      <c r="CS81" s="52">
        <v>0</v>
      </c>
      <c r="CT81" s="52">
        <v>0</v>
      </c>
      <c r="CU81" s="52">
        <v>0</v>
      </c>
      <c r="CV81" s="52">
        <v>0</v>
      </c>
      <c r="CW81" s="52">
        <v>0</v>
      </c>
      <c r="CX81" s="52">
        <v>0</v>
      </c>
      <c r="CY81" s="52">
        <v>0</v>
      </c>
      <c r="CZ81" s="52">
        <v>0</v>
      </c>
      <c r="DA81" s="52">
        <v>0</v>
      </c>
      <c r="DB81" s="52">
        <v>0</v>
      </c>
      <c r="DC81" s="52">
        <v>0</v>
      </c>
      <c r="DD81" s="52">
        <v>0</v>
      </c>
      <c r="DE81" s="52">
        <v>0</v>
      </c>
      <c r="DF81" s="52">
        <v>0</v>
      </c>
      <c r="DG81" s="52">
        <v>0</v>
      </c>
      <c r="DH81" s="52">
        <v>0</v>
      </c>
      <c r="DI81" s="52">
        <v>0</v>
      </c>
      <c r="DJ81" s="52">
        <v>0</v>
      </c>
      <c r="DK81" s="52">
        <v>0</v>
      </c>
      <c r="DL81" s="52">
        <v>0</v>
      </c>
      <c r="DM81" s="52">
        <v>0</v>
      </c>
      <c r="DN81" s="52">
        <v>0</v>
      </c>
      <c r="DO81" s="52">
        <v>0</v>
      </c>
      <c r="DP81" s="52">
        <v>0</v>
      </c>
      <c r="DQ81" s="52">
        <v>0</v>
      </c>
      <c r="DR81" s="52">
        <v>0</v>
      </c>
      <c r="DS81" s="52">
        <v>0</v>
      </c>
      <c r="DT81" s="52">
        <v>0</v>
      </c>
      <c r="DU81" s="52">
        <v>0</v>
      </c>
      <c r="DV81" s="52">
        <v>0</v>
      </c>
      <c r="DW81" s="52">
        <v>0</v>
      </c>
      <c r="DX81" s="52">
        <v>0</v>
      </c>
      <c r="DY81" s="52">
        <v>0</v>
      </c>
      <c r="DZ81" s="52">
        <v>0</v>
      </c>
      <c r="EA81" s="52">
        <v>0</v>
      </c>
      <c r="EB81" s="52">
        <v>0</v>
      </c>
      <c r="EC81" s="52">
        <v>0</v>
      </c>
      <c r="ED81" s="52">
        <v>0</v>
      </c>
      <c r="EE81" s="52">
        <v>0</v>
      </c>
      <c r="EF81" s="52">
        <v>0</v>
      </c>
      <c r="EG81" s="52">
        <v>0</v>
      </c>
      <c r="EH81" s="52">
        <v>0</v>
      </c>
      <c r="EI81" s="52">
        <v>0</v>
      </c>
      <c r="EJ81" s="52">
        <v>0</v>
      </c>
      <c r="EK81" s="52">
        <v>0</v>
      </c>
      <c r="EL81" s="52">
        <v>0</v>
      </c>
      <c r="EM81" s="52">
        <v>0</v>
      </c>
      <c r="EN81" s="52">
        <v>0</v>
      </c>
      <c r="EO81" s="52">
        <v>0</v>
      </c>
      <c r="EP81" s="52">
        <v>0</v>
      </c>
      <c r="EQ81" s="52">
        <v>0</v>
      </c>
      <c r="ER81" s="52">
        <v>0</v>
      </c>
      <c r="ES81" s="52">
        <v>0</v>
      </c>
      <c r="ET81" s="52">
        <v>0</v>
      </c>
      <c r="EU81" s="52">
        <v>0</v>
      </c>
      <c r="EV81" s="52">
        <v>0</v>
      </c>
      <c r="EW81" s="52">
        <v>58.236109999999996</v>
      </c>
      <c r="EX81" s="52">
        <v>57.47222</v>
      </c>
      <c r="EY81" s="52">
        <v>56.763890000000004</v>
      </c>
      <c r="EZ81" s="52">
        <v>56.18056</v>
      </c>
      <c r="FA81" s="52">
        <v>55.541670000000003</v>
      </c>
      <c r="FB81" s="52">
        <v>55.34028</v>
      </c>
      <c r="FC81" s="52">
        <v>55.00694</v>
      </c>
      <c r="FD81" s="52">
        <v>55.520829999999997</v>
      </c>
      <c r="FE81" s="52">
        <v>57.28472</v>
      </c>
      <c r="FF81" s="52">
        <v>59.451390000000004</v>
      </c>
      <c r="FG81" s="52">
        <v>62.4375</v>
      </c>
      <c r="FH81" s="52">
        <v>65.375</v>
      </c>
      <c r="FI81" s="52">
        <v>67.208340000000007</v>
      </c>
      <c r="FJ81" s="52">
        <v>68.173609999999996</v>
      </c>
      <c r="FK81" s="52">
        <v>69.013890000000004</v>
      </c>
      <c r="FL81" s="52">
        <v>68.74306</v>
      </c>
      <c r="FM81" s="52">
        <v>67.49306</v>
      </c>
      <c r="FN81" s="52">
        <v>66.541659999999993</v>
      </c>
      <c r="FO81" s="52">
        <v>65.361109999999996</v>
      </c>
      <c r="FP81" s="52">
        <v>63.11806</v>
      </c>
      <c r="FQ81" s="52">
        <v>61.05556</v>
      </c>
      <c r="FR81" s="52">
        <v>59.49306</v>
      </c>
      <c r="FS81" s="52">
        <v>58.52778</v>
      </c>
      <c r="FT81" s="52">
        <v>57.74306</v>
      </c>
      <c r="FU81" s="52">
        <v>8</v>
      </c>
      <c r="FV81" s="52">
        <v>9.6909159999999996</v>
      </c>
      <c r="FW81" s="52">
        <v>4.6598660000000001</v>
      </c>
      <c r="FX81" s="52">
        <v>0</v>
      </c>
    </row>
    <row r="82" spans="1:180" x14ac:dyDescent="0.3">
      <c r="A82" t="s">
        <v>174</v>
      </c>
      <c r="B82" t="s">
        <v>248</v>
      </c>
      <c r="C82" t="s">
        <v>180</v>
      </c>
      <c r="D82" t="s">
        <v>244</v>
      </c>
      <c r="E82" t="s">
        <v>188</v>
      </c>
      <c r="F82" t="s">
        <v>229</v>
      </c>
      <c r="G82" t="s">
        <v>239</v>
      </c>
      <c r="H82" s="52">
        <v>16</v>
      </c>
      <c r="I82" s="52">
        <v>0</v>
      </c>
      <c r="J82" s="52">
        <v>0</v>
      </c>
      <c r="K82" s="52">
        <v>0</v>
      </c>
      <c r="L82" s="52">
        <v>0</v>
      </c>
      <c r="M82" s="52">
        <v>0</v>
      </c>
      <c r="N82" s="52">
        <v>0</v>
      </c>
      <c r="O82" s="52">
        <v>0</v>
      </c>
      <c r="P82" s="52">
        <v>0</v>
      </c>
      <c r="Q82" s="52">
        <v>0</v>
      </c>
      <c r="R82" s="52">
        <v>0</v>
      </c>
      <c r="S82" s="52">
        <v>0</v>
      </c>
      <c r="T82" s="52">
        <v>0</v>
      </c>
      <c r="U82" s="52">
        <v>0</v>
      </c>
      <c r="V82" s="52">
        <v>0</v>
      </c>
      <c r="W82" s="52">
        <v>0</v>
      </c>
      <c r="X82" s="52">
        <v>0</v>
      </c>
      <c r="Y82" s="52">
        <v>0</v>
      </c>
      <c r="Z82" s="52">
        <v>0</v>
      </c>
      <c r="AA82" s="52">
        <v>0</v>
      </c>
      <c r="AB82" s="52">
        <v>0</v>
      </c>
      <c r="AC82" s="52">
        <v>0</v>
      </c>
      <c r="AD82" s="52">
        <v>0</v>
      </c>
      <c r="AE82" s="52">
        <v>0</v>
      </c>
      <c r="AF82" s="52">
        <v>0</v>
      </c>
      <c r="AG82" s="52">
        <v>0</v>
      </c>
      <c r="AH82" s="52">
        <v>0</v>
      </c>
      <c r="AI82" s="52">
        <v>0</v>
      </c>
      <c r="AJ82" s="52">
        <v>0</v>
      </c>
      <c r="AK82" s="52">
        <v>0</v>
      </c>
      <c r="AL82" s="52">
        <v>0</v>
      </c>
      <c r="AM82" s="52">
        <v>0</v>
      </c>
      <c r="AN82" s="52">
        <v>0</v>
      </c>
      <c r="AO82" s="52">
        <v>0</v>
      </c>
      <c r="AP82" s="52">
        <v>0</v>
      </c>
      <c r="AQ82" s="52">
        <v>0</v>
      </c>
      <c r="AR82" s="52">
        <v>0</v>
      </c>
      <c r="AS82" s="52">
        <v>0</v>
      </c>
      <c r="AT82" s="52">
        <v>0</v>
      </c>
      <c r="AU82" s="52">
        <v>0</v>
      </c>
      <c r="AV82" s="52">
        <v>0</v>
      </c>
      <c r="AW82" s="52">
        <v>0</v>
      </c>
      <c r="AX82" s="52">
        <v>0</v>
      </c>
      <c r="AY82" s="52">
        <v>0</v>
      </c>
      <c r="AZ82" s="52">
        <v>0</v>
      </c>
      <c r="BA82" s="52">
        <v>0</v>
      </c>
      <c r="BB82" s="52">
        <v>0</v>
      </c>
      <c r="BC82" s="52">
        <v>0</v>
      </c>
      <c r="BD82" s="52">
        <v>0</v>
      </c>
      <c r="BE82" s="52">
        <v>0</v>
      </c>
      <c r="BF82" s="52">
        <v>0</v>
      </c>
      <c r="BG82" s="52">
        <v>0</v>
      </c>
      <c r="BH82" s="52">
        <v>0</v>
      </c>
      <c r="BI82" s="52">
        <v>0</v>
      </c>
      <c r="BJ82" s="52">
        <v>0</v>
      </c>
      <c r="BK82" s="52">
        <v>0</v>
      </c>
      <c r="BL82" s="52">
        <v>0</v>
      </c>
      <c r="BM82" s="52">
        <v>0</v>
      </c>
      <c r="BN82" s="52">
        <v>0</v>
      </c>
      <c r="BO82" s="52">
        <v>0</v>
      </c>
      <c r="BP82" s="52">
        <v>0</v>
      </c>
      <c r="BQ82" s="52">
        <v>0</v>
      </c>
      <c r="BR82" s="52">
        <v>0</v>
      </c>
      <c r="BS82" s="52">
        <v>0</v>
      </c>
      <c r="BT82" s="52">
        <v>0</v>
      </c>
      <c r="BU82" s="52">
        <v>0</v>
      </c>
      <c r="BV82" s="52">
        <v>0</v>
      </c>
      <c r="BW82" s="52">
        <v>0</v>
      </c>
      <c r="BX82" s="52">
        <v>0</v>
      </c>
      <c r="BY82" s="52">
        <v>0</v>
      </c>
      <c r="BZ82" s="52">
        <v>0</v>
      </c>
      <c r="CA82" s="52">
        <v>0</v>
      </c>
      <c r="CB82" s="52">
        <v>0</v>
      </c>
      <c r="CC82" s="52">
        <v>0</v>
      </c>
      <c r="CD82" s="52">
        <v>0</v>
      </c>
      <c r="CE82" s="52">
        <v>0</v>
      </c>
      <c r="CF82" s="52">
        <v>0</v>
      </c>
      <c r="CG82" s="52">
        <v>0</v>
      </c>
      <c r="CH82" s="52">
        <v>0</v>
      </c>
      <c r="CI82" s="52">
        <v>0</v>
      </c>
      <c r="CJ82" s="52">
        <v>0</v>
      </c>
      <c r="CK82" s="52">
        <v>0</v>
      </c>
      <c r="CL82" s="52">
        <v>0</v>
      </c>
      <c r="CM82" s="52">
        <v>0</v>
      </c>
      <c r="CN82" s="52">
        <v>0</v>
      </c>
      <c r="CO82" s="52">
        <v>0</v>
      </c>
      <c r="CP82" s="52">
        <v>0</v>
      </c>
      <c r="CQ82" s="52">
        <v>0</v>
      </c>
      <c r="CR82" s="52">
        <v>0</v>
      </c>
      <c r="CS82" s="52">
        <v>0</v>
      </c>
      <c r="CT82" s="52">
        <v>0</v>
      </c>
      <c r="CU82" s="52">
        <v>0</v>
      </c>
      <c r="CV82" s="52">
        <v>0</v>
      </c>
      <c r="CW82" s="52">
        <v>0</v>
      </c>
      <c r="CX82" s="52">
        <v>0</v>
      </c>
      <c r="CY82" s="52">
        <v>0</v>
      </c>
      <c r="CZ82" s="52">
        <v>0</v>
      </c>
      <c r="DA82" s="52">
        <v>0</v>
      </c>
      <c r="DB82" s="52">
        <v>0</v>
      </c>
      <c r="DC82" s="52">
        <v>0</v>
      </c>
      <c r="DD82" s="52">
        <v>0</v>
      </c>
      <c r="DE82" s="52">
        <v>0</v>
      </c>
      <c r="DF82" s="52">
        <v>0</v>
      </c>
      <c r="DG82" s="52">
        <v>0</v>
      </c>
      <c r="DH82" s="52">
        <v>0</v>
      </c>
      <c r="DI82" s="52">
        <v>0</v>
      </c>
      <c r="DJ82" s="52">
        <v>0</v>
      </c>
      <c r="DK82" s="52">
        <v>0</v>
      </c>
      <c r="DL82" s="52">
        <v>0</v>
      </c>
      <c r="DM82" s="52">
        <v>0</v>
      </c>
      <c r="DN82" s="52">
        <v>0</v>
      </c>
      <c r="DO82" s="52">
        <v>0</v>
      </c>
      <c r="DP82" s="52">
        <v>0</v>
      </c>
      <c r="DQ82" s="52">
        <v>0</v>
      </c>
      <c r="DR82" s="52">
        <v>0</v>
      </c>
      <c r="DS82" s="52">
        <v>0</v>
      </c>
      <c r="DT82" s="52">
        <v>0</v>
      </c>
      <c r="DU82" s="52">
        <v>0</v>
      </c>
      <c r="DV82" s="52">
        <v>0</v>
      </c>
      <c r="DW82" s="52">
        <v>0</v>
      </c>
      <c r="DX82" s="52">
        <v>0</v>
      </c>
      <c r="DY82" s="52">
        <v>0</v>
      </c>
      <c r="DZ82" s="52">
        <v>0</v>
      </c>
      <c r="EA82" s="52">
        <v>0</v>
      </c>
      <c r="EB82" s="52">
        <v>0</v>
      </c>
      <c r="EC82" s="52">
        <v>0</v>
      </c>
      <c r="ED82" s="52">
        <v>0</v>
      </c>
      <c r="EE82" s="52">
        <v>0</v>
      </c>
      <c r="EF82" s="52">
        <v>0</v>
      </c>
      <c r="EG82" s="52">
        <v>0</v>
      </c>
      <c r="EH82" s="52">
        <v>0</v>
      </c>
      <c r="EI82" s="52">
        <v>0</v>
      </c>
      <c r="EJ82" s="52">
        <v>0</v>
      </c>
      <c r="EK82" s="52">
        <v>0</v>
      </c>
      <c r="EL82" s="52">
        <v>0</v>
      </c>
      <c r="EM82" s="52">
        <v>0</v>
      </c>
      <c r="EN82" s="52">
        <v>0</v>
      </c>
      <c r="EO82" s="52">
        <v>0</v>
      </c>
      <c r="EP82" s="52">
        <v>0</v>
      </c>
      <c r="EQ82" s="52">
        <v>0</v>
      </c>
      <c r="ER82" s="52">
        <v>0</v>
      </c>
      <c r="ES82" s="52">
        <v>0</v>
      </c>
      <c r="ET82" s="52">
        <v>0</v>
      </c>
      <c r="EU82" s="52">
        <v>0</v>
      </c>
      <c r="EV82" s="52">
        <v>0</v>
      </c>
      <c r="EW82" s="52">
        <v>87.3</v>
      </c>
      <c r="EX82" s="52">
        <v>85.3</v>
      </c>
      <c r="EY82" s="52">
        <v>83.75</v>
      </c>
      <c r="EZ82" s="52">
        <v>82</v>
      </c>
      <c r="FA82" s="52">
        <v>80.400000000000006</v>
      </c>
      <c r="FB82" s="52">
        <v>79</v>
      </c>
      <c r="FC82" s="52">
        <v>78.7</v>
      </c>
      <c r="FD82" s="52">
        <v>81.05</v>
      </c>
      <c r="FE82" s="52">
        <v>84.5</v>
      </c>
      <c r="FF82" s="52">
        <v>87.7</v>
      </c>
      <c r="FG82" s="52">
        <v>90.85</v>
      </c>
      <c r="FH82" s="52">
        <v>93.65</v>
      </c>
      <c r="FI82" s="52">
        <v>96.5</v>
      </c>
      <c r="FJ82" s="52">
        <v>98.8</v>
      </c>
      <c r="FK82" s="52">
        <v>101.15</v>
      </c>
      <c r="FL82" s="52">
        <v>102.85</v>
      </c>
      <c r="FM82" s="52">
        <v>103.85</v>
      </c>
      <c r="FN82" s="52">
        <v>103.9</v>
      </c>
      <c r="FO82" s="52">
        <v>103.6</v>
      </c>
      <c r="FP82" s="52">
        <v>102.05</v>
      </c>
      <c r="FQ82" s="52">
        <v>98.9</v>
      </c>
      <c r="FR82" s="52">
        <v>95.7</v>
      </c>
      <c r="FS82" s="52">
        <v>92.4</v>
      </c>
      <c r="FT82" s="52">
        <v>89.8</v>
      </c>
      <c r="FU82" s="52">
        <v>4</v>
      </c>
      <c r="FV82" s="52">
        <v>8.9026029999999992</v>
      </c>
      <c r="FW82" s="52">
        <v>4.160558</v>
      </c>
      <c r="FX82" s="52">
        <v>0</v>
      </c>
    </row>
    <row r="83" spans="1:180" x14ac:dyDescent="0.3">
      <c r="A83" t="s">
        <v>174</v>
      </c>
      <c r="B83" t="s">
        <v>248</v>
      </c>
      <c r="C83" t="s">
        <v>180</v>
      </c>
      <c r="D83" t="s">
        <v>224</v>
      </c>
      <c r="E83" t="s">
        <v>190</v>
      </c>
      <c r="F83" t="s">
        <v>229</v>
      </c>
      <c r="G83" t="s">
        <v>239</v>
      </c>
      <c r="H83" s="52">
        <v>16</v>
      </c>
      <c r="I83" s="52">
        <v>0</v>
      </c>
      <c r="J83" s="52">
        <v>0</v>
      </c>
      <c r="K83" s="52">
        <v>0</v>
      </c>
      <c r="L83" s="52">
        <v>0</v>
      </c>
      <c r="M83" s="52">
        <v>0</v>
      </c>
      <c r="N83" s="52">
        <v>0</v>
      </c>
      <c r="O83" s="52">
        <v>0</v>
      </c>
      <c r="P83" s="52">
        <v>0</v>
      </c>
      <c r="Q83" s="52">
        <v>0</v>
      </c>
      <c r="R83" s="52">
        <v>0</v>
      </c>
      <c r="S83" s="52">
        <v>0</v>
      </c>
      <c r="T83" s="52">
        <v>0</v>
      </c>
      <c r="U83" s="52">
        <v>0</v>
      </c>
      <c r="V83" s="52">
        <v>0</v>
      </c>
      <c r="W83" s="52">
        <v>0</v>
      </c>
      <c r="X83" s="52">
        <v>0</v>
      </c>
      <c r="Y83" s="52">
        <v>0</v>
      </c>
      <c r="Z83" s="52">
        <v>0</v>
      </c>
      <c r="AA83" s="52">
        <v>0</v>
      </c>
      <c r="AB83" s="52">
        <v>0</v>
      </c>
      <c r="AC83" s="52">
        <v>0</v>
      </c>
      <c r="AD83" s="52">
        <v>0</v>
      </c>
      <c r="AE83" s="52">
        <v>0</v>
      </c>
      <c r="AF83" s="52">
        <v>0</v>
      </c>
      <c r="AG83" s="52">
        <v>0</v>
      </c>
      <c r="AH83" s="52">
        <v>0</v>
      </c>
      <c r="AI83" s="52">
        <v>0</v>
      </c>
      <c r="AJ83" s="52">
        <v>0</v>
      </c>
      <c r="AK83" s="52">
        <v>0</v>
      </c>
      <c r="AL83" s="52">
        <v>0</v>
      </c>
      <c r="AM83" s="52">
        <v>0</v>
      </c>
      <c r="AN83" s="52">
        <v>0</v>
      </c>
      <c r="AO83" s="52">
        <v>0</v>
      </c>
      <c r="AP83" s="52">
        <v>0</v>
      </c>
      <c r="AQ83" s="52">
        <v>0</v>
      </c>
      <c r="AR83" s="52">
        <v>0</v>
      </c>
      <c r="AS83" s="52">
        <v>0</v>
      </c>
      <c r="AT83" s="52">
        <v>0</v>
      </c>
      <c r="AU83" s="52">
        <v>0</v>
      </c>
      <c r="AV83" s="52">
        <v>0</v>
      </c>
      <c r="AW83" s="52">
        <v>0</v>
      </c>
      <c r="AX83" s="52">
        <v>0</v>
      </c>
      <c r="AY83" s="52">
        <v>0</v>
      </c>
      <c r="AZ83" s="52">
        <v>0</v>
      </c>
      <c r="BA83" s="52">
        <v>0</v>
      </c>
      <c r="BB83" s="52">
        <v>0</v>
      </c>
      <c r="BC83" s="52">
        <v>0</v>
      </c>
      <c r="BD83" s="52">
        <v>0</v>
      </c>
      <c r="BE83" s="52">
        <v>0</v>
      </c>
      <c r="BF83" s="52">
        <v>0</v>
      </c>
      <c r="BG83" s="52">
        <v>0</v>
      </c>
      <c r="BH83" s="52">
        <v>0</v>
      </c>
      <c r="BI83" s="52">
        <v>0</v>
      </c>
      <c r="BJ83" s="52">
        <v>0</v>
      </c>
      <c r="BK83" s="52">
        <v>0</v>
      </c>
      <c r="BL83" s="52">
        <v>0</v>
      </c>
      <c r="BM83" s="52">
        <v>0</v>
      </c>
      <c r="BN83" s="52">
        <v>0</v>
      </c>
      <c r="BO83" s="52">
        <v>0</v>
      </c>
      <c r="BP83" s="52">
        <v>0</v>
      </c>
      <c r="BQ83" s="52">
        <v>0</v>
      </c>
      <c r="BR83" s="52">
        <v>0</v>
      </c>
      <c r="BS83" s="52">
        <v>0</v>
      </c>
      <c r="BT83" s="52">
        <v>0</v>
      </c>
      <c r="BU83" s="52">
        <v>0</v>
      </c>
      <c r="BV83" s="52">
        <v>0</v>
      </c>
      <c r="BW83" s="52">
        <v>0</v>
      </c>
      <c r="BX83" s="52">
        <v>0</v>
      </c>
      <c r="BY83" s="52">
        <v>0</v>
      </c>
      <c r="BZ83" s="52">
        <v>0</v>
      </c>
      <c r="CA83" s="52">
        <v>0</v>
      </c>
      <c r="CB83" s="52">
        <v>0</v>
      </c>
      <c r="CC83" s="52">
        <v>0</v>
      </c>
      <c r="CD83" s="52">
        <v>0</v>
      </c>
      <c r="CE83" s="52">
        <v>0</v>
      </c>
      <c r="CF83" s="52">
        <v>0</v>
      </c>
      <c r="CG83" s="52">
        <v>0</v>
      </c>
      <c r="CH83" s="52">
        <v>0</v>
      </c>
      <c r="CI83" s="52">
        <v>0</v>
      </c>
      <c r="CJ83" s="52">
        <v>0</v>
      </c>
      <c r="CK83" s="52">
        <v>0</v>
      </c>
      <c r="CL83" s="52">
        <v>0</v>
      </c>
      <c r="CM83" s="52">
        <v>0</v>
      </c>
      <c r="CN83" s="52">
        <v>0</v>
      </c>
      <c r="CO83" s="52">
        <v>0</v>
      </c>
      <c r="CP83" s="52">
        <v>0</v>
      </c>
      <c r="CQ83" s="52">
        <v>0</v>
      </c>
      <c r="CR83" s="52">
        <v>0</v>
      </c>
      <c r="CS83" s="52">
        <v>0</v>
      </c>
      <c r="CT83" s="52">
        <v>0</v>
      </c>
      <c r="CU83" s="52">
        <v>0</v>
      </c>
      <c r="CV83" s="52">
        <v>0</v>
      </c>
      <c r="CW83" s="52">
        <v>0</v>
      </c>
      <c r="CX83" s="52">
        <v>0</v>
      </c>
      <c r="CY83" s="52">
        <v>0</v>
      </c>
      <c r="CZ83" s="52">
        <v>0</v>
      </c>
      <c r="DA83" s="52">
        <v>0</v>
      </c>
      <c r="DB83" s="52">
        <v>0</v>
      </c>
      <c r="DC83" s="52">
        <v>0</v>
      </c>
      <c r="DD83" s="52">
        <v>0</v>
      </c>
      <c r="DE83" s="52">
        <v>0</v>
      </c>
      <c r="DF83" s="52">
        <v>0</v>
      </c>
      <c r="DG83" s="52">
        <v>0</v>
      </c>
      <c r="DH83" s="52">
        <v>0</v>
      </c>
      <c r="DI83" s="52">
        <v>0</v>
      </c>
      <c r="DJ83" s="52">
        <v>0</v>
      </c>
      <c r="DK83" s="52">
        <v>0</v>
      </c>
      <c r="DL83" s="52">
        <v>0</v>
      </c>
      <c r="DM83" s="52">
        <v>0</v>
      </c>
      <c r="DN83" s="52">
        <v>0</v>
      </c>
      <c r="DO83" s="52">
        <v>0</v>
      </c>
      <c r="DP83" s="52">
        <v>0</v>
      </c>
      <c r="DQ83" s="52">
        <v>0</v>
      </c>
      <c r="DR83" s="52">
        <v>0</v>
      </c>
      <c r="DS83" s="52">
        <v>0</v>
      </c>
      <c r="DT83" s="52">
        <v>0</v>
      </c>
      <c r="DU83" s="52">
        <v>0</v>
      </c>
      <c r="DV83" s="52">
        <v>0</v>
      </c>
      <c r="DW83" s="52">
        <v>0</v>
      </c>
      <c r="DX83" s="52">
        <v>0</v>
      </c>
      <c r="DY83" s="52">
        <v>0</v>
      </c>
      <c r="DZ83" s="52">
        <v>0</v>
      </c>
      <c r="EA83" s="52">
        <v>0</v>
      </c>
      <c r="EB83" s="52">
        <v>0</v>
      </c>
      <c r="EC83" s="52">
        <v>0</v>
      </c>
      <c r="ED83" s="52">
        <v>0</v>
      </c>
      <c r="EE83" s="52">
        <v>0</v>
      </c>
      <c r="EF83" s="52">
        <v>0</v>
      </c>
      <c r="EG83" s="52">
        <v>0</v>
      </c>
      <c r="EH83" s="52">
        <v>0</v>
      </c>
      <c r="EI83" s="52">
        <v>0</v>
      </c>
      <c r="EJ83" s="52">
        <v>0</v>
      </c>
      <c r="EK83" s="52">
        <v>0</v>
      </c>
      <c r="EL83" s="52">
        <v>0</v>
      </c>
      <c r="EM83" s="52">
        <v>0</v>
      </c>
      <c r="EN83" s="52">
        <v>0</v>
      </c>
      <c r="EO83" s="52">
        <v>0</v>
      </c>
      <c r="EP83" s="52">
        <v>0</v>
      </c>
      <c r="EQ83" s="52">
        <v>0</v>
      </c>
      <c r="ER83" s="52">
        <v>0</v>
      </c>
      <c r="ES83" s="52">
        <v>0</v>
      </c>
      <c r="ET83" s="52">
        <v>0</v>
      </c>
      <c r="EU83" s="52">
        <v>0</v>
      </c>
      <c r="EV83" s="52">
        <v>0</v>
      </c>
      <c r="EW83" s="52">
        <v>76.333340000000007</v>
      </c>
      <c r="EX83" s="52">
        <v>74.785709999999995</v>
      </c>
      <c r="EY83" s="52">
        <v>73.238100000000003</v>
      </c>
      <c r="EZ83" s="52">
        <v>71.738100000000003</v>
      </c>
      <c r="FA83" s="52">
        <v>70.047619999999995</v>
      </c>
      <c r="FB83" s="52">
        <v>68.809520000000006</v>
      </c>
      <c r="FC83" s="52">
        <v>68.023809999999997</v>
      </c>
      <c r="FD83" s="52">
        <v>69.261899999999997</v>
      </c>
      <c r="FE83" s="52">
        <v>72.761899999999997</v>
      </c>
      <c r="FF83" s="52">
        <v>76.690479999999994</v>
      </c>
      <c r="FG83" s="52">
        <v>80.380949999999999</v>
      </c>
      <c r="FH83" s="52">
        <v>83.738100000000003</v>
      </c>
      <c r="FI83" s="52">
        <v>86.690479999999994</v>
      </c>
      <c r="FJ83" s="52">
        <v>89.333340000000007</v>
      </c>
      <c r="FK83" s="52">
        <v>91.404759999999996</v>
      </c>
      <c r="FL83" s="52">
        <v>92.833340000000007</v>
      </c>
      <c r="FM83" s="52">
        <v>93.238100000000003</v>
      </c>
      <c r="FN83" s="52">
        <v>92.833340000000007</v>
      </c>
      <c r="FO83" s="52">
        <v>91.119050000000001</v>
      </c>
      <c r="FP83" s="52">
        <v>88.357140000000001</v>
      </c>
      <c r="FQ83" s="52">
        <v>85.309520000000006</v>
      </c>
      <c r="FR83" s="52">
        <v>82.357140000000001</v>
      </c>
      <c r="FS83" s="52">
        <v>79.857140000000001</v>
      </c>
      <c r="FT83" s="52">
        <v>77.476190000000003</v>
      </c>
      <c r="FU83" s="52">
        <v>4</v>
      </c>
      <c r="FV83" s="52">
        <v>7.3783789999999998</v>
      </c>
      <c r="FW83" s="52">
        <v>3.158061</v>
      </c>
      <c r="FX83" s="52">
        <v>0</v>
      </c>
    </row>
    <row r="84" spans="1:180" x14ac:dyDescent="0.3">
      <c r="A84" t="s">
        <v>174</v>
      </c>
      <c r="B84" t="s">
        <v>248</v>
      </c>
      <c r="C84" t="s">
        <v>180</v>
      </c>
      <c r="D84" t="s">
        <v>224</v>
      </c>
      <c r="E84" t="s">
        <v>189</v>
      </c>
      <c r="F84" t="s">
        <v>229</v>
      </c>
      <c r="G84" t="s">
        <v>239</v>
      </c>
      <c r="H84" s="52">
        <v>16</v>
      </c>
      <c r="I84" s="52">
        <v>0</v>
      </c>
      <c r="J84" s="52">
        <v>0</v>
      </c>
      <c r="K84" s="52">
        <v>0</v>
      </c>
      <c r="L84" s="52">
        <v>0</v>
      </c>
      <c r="M84" s="52">
        <v>0</v>
      </c>
      <c r="N84" s="52">
        <v>0</v>
      </c>
      <c r="O84" s="52">
        <v>0</v>
      </c>
      <c r="P84" s="52">
        <v>0</v>
      </c>
      <c r="Q84" s="52">
        <v>0</v>
      </c>
      <c r="R84" s="52">
        <v>0</v>
      </c>
      <c r="S84" s="52">
        <v>0</v>
      </c>
      <c r="T84" s="52">
        <v>0</v>
      </c>
      <c r="U84" s="52">
        <v>0</v>
      </c>
      <c r="V84" s="52">
        <v>0</v>
      </c>
      <c r="W84" s="52">
        <v>0</v>
      </c>
      <c r="X84" s="52">
        <v>0</v>
      </c>
      <c r="Y84" s="52">
        <v>0</v>
      </c>
      <c r="Z84" s="52">
        <v>0</v>
      </c>
      <c r="AA84" s="52">
        <v>0</v>
      </c>
      <c r="AB84" s="52">
        <v>0</v>
      </c>
      <c r="AC84" s="52">
        <v>0</v>
      </c>
      <c r="AD84" s="52">
        <v>0</v>
      </c>
      <c r="AE84" s="52">
        <v>0</v>
      </c>
      <c r="AF84" s="52">
        <v>0</v>
      </c>
      <c r="AG84" s="52">
        <v>0</v>
      </c>
      <c r="AH84" s="52">
        <v>0</v>
      </c>
      <c r="AI84" s="52">
        <v>0</v>
      </c>
      <c r="AJ84" s="52">
        <v>0</v>
      </c>
      <c r="AK84" s="52">
        <v>0</v>
      </c>
      <c r="AL84" s="52">
        <v>0</v>
      </c>
      <c r="AM84" s="52">
        <v>0</v>
      </c>
      <c r="AN84" s="52">
        <v>0</v>
      </c>
      <c r="AO84" s="52">
        <v>0</v>
      </c>
      <c r="AP84" s="52">
        <v>0</v>
      </c>
      <c r="AQ84" s="52">
        <v>0</v>
      </c>
      <c r="AR84" s="52">
        <v>0</v>
      </c>
      <c r="AS84" s="52">
        <v>0</v>
      </c>
      <c r="AT84" s="52">
        <v>0</v>
      </c>
      <c r="AU84" s="52">
        <v>0</v>
      </c>
      <c r="AV84" s="52">
        <v>0</v>
      </c>
      <c r="AW84" s="52">
        <v>0</v>
      </c>
      <c r="AX84" s="52">
        <v>0</v>
      </c>
      <c r="AY84" s="52">
        <v>0</v>
      </c>
      <c r="AZ84" s="52">
        <v>0</v>
      </c>
      <c r="BA84" s="52">
        <v>0</v>
      </c>
      <c r="BB84" s="52">
        <v>0</v>
      </c>
      <c r="BC84" s="52">
        <v>0</v>
      </c>
      <c r="BD84" s="52">
        <v>0</v>
      </c>
      <c r="BE84" s="52">
        <v>0</v>
      </c>
      <c r="BF84" s="52">
        <v>0</v>
      </c>
      <c r="BG84" s="52">
        <v>0</v>
      </c>
      <c r="BH84" s="52">
        <v>0</v>
      </c>
      <c r="BI84" s="52">
        <v>0</v>
      </c>
      <c r="BJ84" s="52">
        <v>0</v>
      </c>
      <c r="BK84" s="52">
        <v>0</v>
      </c>
      <c r="BL84" s="52">
        <v>0</v>
      </c>
      <c r="BM84" s="52">
        <v>0</v>
      </c>
      <c r="BN84" s="52">
        <v>0</v>
      </c>
      <c r="BO84" s="52">
        <v>0</v>
      </c>
      <c r="BP84" s="52">
        <v>0</v>
      </c>
      <c r="BQ84" s="52">
        <v>0</v>
      </c>
      <c r="BR84" s="52">
        <v>0</v>
      </c>
      <c r="BS84" s="52">
        <v>0</v>
      </c>
      <c r="BT84" s="52">
        <v>0</v>
      </c>
      <c r="BU84" s="52">
        <v>0</v>
      </c>
      <c r="BV84" s="52">
        <v>0</v>
      </c>
      <c r="BW84" s="52">
        <v>0</v>
      </c>
      <c r="BX84" s="52">
        <v>0</v>
      </c>
      <c r="BY84" s="52">
        <v>0</v>
      </c>
      <c r="BZ84" s="52">
        <v>0</v>
      </c>
      <c r="CA84" s="52">
        <v>0</v>
      </c>
      <c r="CB84" s="52">
        <v>0</v>
      </c>
      <c r="CC84" s="52">
        <v>0</v>
      </c>
      <c r="CD84" s="52">
        <v>0</v>
      </c>
      <c r="CE84" s="52">
        <v>0</v>
      </c>
      <c r="CF84" s="52">
        <v>0</v>
      </c>
      <c r="CG84" s="52">
        <v>0</v>
      </c>
      <c r="CH84" s="52">
        <v>0</v>
      </c>
      <c r="CI84" s="52">
        <v>0</v>
      </c>
      <c r="CJ84" s="52">
        <v>0</v>
      </c>
      <c r="CK84" s="52">
        <v>0</v>
      </c>
      <c r="CL84" s="52">
        <v>0</v>
      </c>
      <c r="CM84" s="52">
        <v>0</v>
      </c>
      <c r="CN84" s="52">
        <v>0</v>
      </c>
      <c r="CO84" s="52">
        <v>0</v>
      </c>
      <c r="CP84" s="52">
        <v>0</v>
      </c>
      <c r="CQ84" s="52">
        <v>0</v>
      </c>
      <c r="CR84" s="52">
        <v>0</v>
      </c>
      <c r="CS84" s="52">
        <v>0</v>
      </c>
      <c r="CT84" s="52">
        <v>0</v>
      </c>
      <c r="CU84" s="52">
        <v>0</v>
      </c>
      <c r="CV84" s="52">
        <v>0</v>
      </c>
      <c r="CW84" s="52">
        <v>0</v>
      </c>
      <c r="CX84" s="52">
        <v>0</v>
      </c>
      <c r="CY84" s="52">
        <v>0</v>
      </c>
      <c r="CZ84" s="52">
        <v>0</v>
      </c>
      <c r="DA84" s="52">
        <v>0</v>
      </c>
      <c r="DB84" s="52">
        <v>0</v>
      </c>
      <c r="DC84" s="52">
        <v>0</v>
      </c>
      <c r="DD84" s="52">
        <v>0</v>
      </c>
      <c r="DE84" s="52">
        <v>0</v>
      </c>
      <c r="DF84" s="52">
        <v>0</v>
      </c>
      <c r="DG84" s="52">
        <v>0</v>
      </c>
      <c r="DH84" s="52">
        <v>0</v>
      </c>
      <c r="DI84" s="52">
        <v>0</v>
      </c>
      <c r="DJ84" s="52">
        <v>0</v>
      </c>
      <c r="DK84" s="52">
        <v>0</v>
      </c>
      <c r="DL84" s="52">
        <v>0</v>
      </c>
      <c r="DM84" s="52">
        <v>0</v>
      </c>
      <c r="DN84" s="52">
        <v>0</v>
      </c>
      <c r="DO84" s="52">
        <v>0</v>
      </c>
      <c r="DP84" s="52">
        <v>0</v>
      </c>
      <c r="DQ84" s="52">
        <v>0</v>
      </c>
      <c r="DR84" s="52">
        <v>0</v>
      </c>
      <c r="DS84" s="52">
        <v>0</v>
      </c>
      <c r="DT84" s="52">
        <v>0</v>
      </c>
      <c r="DU84" s="52">
        <v>0</v>
      </c>
      <c r="DV84" s="52">
        <v>0</v>
      </c>
      <c r="DW84" s="52">
        <v>0</v>
      </c>
      <c r="DX84" s="52">
        <v>0</v>
      </c>
      <c r="DY84" s="52">
        <v>0</v>
      </c>
      <c r="DZ84" s="52">
        <v>0</v>
      </c>
      <c r="EA84" s="52">
        <v>0</v>
      </c>
      <c r="EB84" s="52">
        <v>0</v>
      </c>
      <c r="EC84" s="52">
        <v>0</v>
      </c>
      <c r="ED84" s="52">
        <v>0</v>
      </c>
      <c r="EE84" s="52">
        <v>0</v>
      </c>
      <c r="EF84" s="52">
        <v>0</v>
      </c>
      <c r="EG84" s="52">
        <v>0</v>
      </c>
      <c r="EH84" s="52">
        <v>0</v>
      </c>
      <c r="EI84" s="52">
        <v>0</v>
      </c>
      <c r="EJ84" s="52">
        <v>0</v>
      </c>
      <c r="EK84" s="52">
        <v>0</v>
      </c>
      <c r="EL84" s="52">
        <v>0</v>
      </c>
      <c r="EM84" s="52">
        <v>0</v>
      </c>
      <c r="EN84" s="52">
        <v>0</v>
      </c>
      <c r="EO84" s="52">
        <v>0</v>
      </c>
      <c r="EP84" s="52">
        <v>0</v>
      </c>
      <c r="EQ84" s="52">
        <v>0</v>
      </c>
      <c r="ER84" s="52">
        <v>0</v>
      </c>
      <c r="ES84" s="52">
        <v>0</v>
      </c>
      <c r="ET84" s="52">
        <v>0</v>
      </c>
      <c r="EU84" s="52">
        <v>0</v>
      </c>
      <c r="EV84" s="52">
        <v>0</v>
      </c>
      <c r="EW84" s="52">
        <v>83.340909999999994</v>
      </c>
      <c r="EX84" s="52">
        <v>81.477270000000004</v>
      </c>
      <c r="EY84" s="52">
        <v>79.727270000000004</v>
      </c>
      <c r="EZ84" s="52">
        <v>78.113640000000004</v>
      </c>
      <c r="FA84" s="52">
        <v>76.454539999999994</v>
      </c>
      <c r="FB84" s="52">
        <v>75.204539999999994</v>
      </c>
      <c r="FC84" s="52">
        <v>74.136359999999996</v>
      </c>
      <c r="FD84" s="52">
        <v>75.568179999999998</v>
      </c>
      <c r="FE84" s="52">
        <v>79.181820000000002</v>
      </c>
      <c r="FF84" s="52">
        <v>82.727270000000004</v>
      </c>
      <c r="FG84" s="52">
        <v>86.181820000000002</v>
      </c>
      <c r="FH84" s="52">
        <v>89.295460000000006</v>
      </c>
      <c r="FI84" s="52">
        <v>92.204539999999994</v>
      </c>
      <c r="FJ84" s="52">
        <v>94.681820000000002</v>
      </c>
      <c r="FK84" s="52">
        <v>96.613640000000004</v>
      </c>
      <c r="FL84" s="52">
        <v>98.272729999999996</v>
      </c>
      <c r="FM84" s="52">
        <v>99.318179999999998</v>
      </c>
      <c r="FN84" s="52">
        <v>99.340909999999994</v>
      </c>
      <c r="FO84" s="52">
        <v>98.454539999999994</v>
      </c>
      <c r="FP84" s="52">
        <v>96.272729999999996</v>
      </c>
      <c r="FQ84" s="52">
        <v>93.363640000000004</v>
      </c>
      <c r="FR84" s="52">
        <v>90.681820000000002</v>
      </c>
      <c r="FS84" s="52">
        <v>87.818179999999998</v>
      </c>
      <c r="FT84" s="52">
        <v>85</v>
      </c>
      <c r="FU84" s="52">
        <v>4</v>
      </c>
      <c r="FV84" s="52">
        <v>8.4899159999999991</v>
      </c>
      <c r="FW84" s="52">
        <v>3.830514</v>
      </c>
      <c r="FX84" s="52">
        <v>0</v>
      </c>
    </row>
    <row r="85" spans="1:180" x14ac:dyDescent="0.3">
      <c r="A85" t="s">
        <v>174</v>
      </c>
      <c r="B85" t="s">
        <v>248</v>
      </c>
      <c r="C85" t="s">
        <v>180</v>
      </c>
      <c r="D85" t="s">
        <v>244</v>
      </c>
      <c r="E85" t="s">
        <v>189</v>
      </c>
      <c r="F85" t="s">
        <v>229</v>
      </c>
      <c r="G85" t="s">
        <v>239</v>
      </c>
      <c r="H85" s="52">
        <v>16</v>
      </c>
      <c r="I85" s="52">
        <v>0</v>
      </c>
      <c r="J85" s="52">
        <v>0</v>
      </c>
      <c r="K85" s="52">
        <v>0</v>
      </c>
      <c r="L85" s="52">
        <v>0</v>
      </c>
      <c r="M85" s="52">
        <v>0</v>
      </c>
      <c r="N85" s="52">
        <v>0</v>
      </c>
      <c r="O85" s="52">
        <v>0</v>
      </c>
      <c r="P85" s="52">
        <v>0</v>
      </c>
      <c r="Q85" s="52">
        <v>0</v>
      </c>
      <c r="R85" s="52">
        <v>0</v>
      </c>
      <c r="S85" s="52">
        <v>0</v>
      </c>
      <c r="T85" s="52">
        <v>0</v>
      </c>
      <c r="U85" s="52">
        <v>0</v>
      </c>
      <c r="V85" s="52">
        <v>0</v>
      </c>
      <c r="W85" s="52">
        <v>0</v>
      </c>
      <c r="X85" s="52">
        <v>0</v>
      </c>
      <c r="Y85" s="52">
        <v>0</v>
      </c>
      <c r="Z85" s="52">
        <v>0</v>
      </c>
      <c r="AA85" s="52">
        <v>0</v>
      </c>
      <c r="AB85" s="52">
        <v>0</v>
      </c>
      <c r="AC85" s="52">
        <v>0</v>
      </c>
      <c r="AD85" s="52">
        <v>0</v>
      </c>
      <c r="AE85" s="52">
        <v>0</v>
      </c>
      <c r="AF85" s="52">
        <v>0</v>
      </c>
      <c r="AG85" s="52">
        <v>0</v>
      </c>
      <c r="AH85" s="52">
        <v>0</v>
      </c>
      <c r="AI85" s="52">
        <v>0</v>
      </c>
      <c r="AJ85" s="52">
        <v>0</v>
      </c>
      <c r="AK85" s="52">
        <v>0</v>
      </c>
      <c r="AL85" s="52">
        <v>0</v>
      </c>
      <c r="AM85" s="52">
        <v>0</v>
      </c>
      <c r="AN85" s="52">
        <v>0</v>
      </c>
      <c r="AO85" s="52">
        <v>0</v>
      </c>
      <c r="AP85" s="52">
        <v>0</v>
      </c>
      <c r="AQ85" s="52">
        <v>0</v>
      </c>
      <c r="AR85" s="52">
        <v>0</v>
      </c>
      <c r="AS85" s="52">
        <v>0</v>
      </c>
      <c r="AT85" s="52">
        <v>0</v>
      </c>
      <c r="AU85" s="52">
        <v>0</v>
      </c>
      <c r="AV85" s="52">
        <v>0</v>
      </c>
      <c r="AW85" s="52">
        <v>0</v>
      </c>
      <c r="AX85" s="52">
        <v>0</v>
      </c>
      <c r="AY85" s="52">
        <v>0</v>
      </c>
      <c r="AZ85" s="52">
        <v>0</v>
      </c>
      <c r="BA85" s="52">
        <v>0</v>
      </c>
      <c r="BB85" s="52">
        <v>0</v>
      </c>
      <c r="BC85" s="52">
        <v>0</v>
      </c>
      <c r="BD85" s="52">
        <v>0</v>
      </c>
      <c r="BE85" s="52">
        <v>0</v>
      </c>
      <c r="BF85" s="52">
        <v>0</v>
      </c>
      <c r="BG85" s="52">
        <v>0</v>
      </c>
      <c r="BH85" s="52">
        <v>0</v>
      </c>
      <c r="BI85" s="52">
        <v>0</v>
      </c>
      <c r="BJ85" s="52">
        <v>0</v>
      </c>
      <c r="BK85" s="52">
        <v>0</v>
      </c>
      <c r="BL85" s="52">
        <v>0</v>
      </c>
      <c r="BM85" s="52">
        <v>0</v>
      </c>
      <c r="BN85" s="52">
        <v>0</v>
      </c>
      <c r="BO85" s="52">
        <v>0</v>
      </c>
      <c r="BP85" s="52">
        <v>0</v>
      </c>
      <c r="BQ85" s="52">
        <v>0</v>
      </c>
      <c r="BR85" s="52">
        <v>0</v>
      </c>
      <c r="BS85" s="52">
        <v>0</v>
      </c>
      <c r="BT85" s="52">
        <v>0</v>
      </c>
      <c r="BU85" s="52">
        <v>0</v>
      </c>
      <c r="BV85" s="52">
        <v>0</v>
      </c>
      <c r="BW85" s="52">
        <v>0</v>
      </c>
      <c r="BX85" s="52">
        <v>0</v>
      </c>
      <c r="BY85" s="52">
        <v>0</v>
      </c>
      <c r="BZ85" s="52">
        <v>0</v>
      </c>
      <c r="CA85" s="52">
        <v>0</v>
      </c>
      <c r="CB85" s="52">
        <v>0</v>
      </c>
      <c r="CC85" s="52">
        <v>0</v>
      </c>
      <c r="CD85" s="52">
        <v>0</v>
      </c>
      <c r="CE85" s="52">
        <v>0</v>
      </c>
      <c r="CF85" s="52">
        <v>0</v>
      </c>
      <c r="CG85" s="52">
        <v>0</v>
      </c>
      <c r="CH85" s="52">
        <v>0</v>
      </c>
      <c r="CI85" s="52">
        <v>0</v>
      </c>
      <c r="CJ85" s="52">
        <v>0</v>
      </c>
      <c r="CK85" s="52">
        <v>0</v>
      </c>
      <c r="CL85" s="52">
        <v>0</v>
      </c>
      <c r="CM85" s="52">
        <v>0</v>
      </c>
      <c r="CN85" s="52">
        <v>0</v>
      </c>
      <c r="CO85" s="52">
        <v>0</v>
      </c>
      <c r="CP85" s="52">
        <v>0</v>
      </c>
      <c r="CQ85" s="52">
        <v>0</v>
      </c>
      <c r="CR85" s="52">
        <v>0</v>
      </c>
      <c r="CS85" s="52">
        <v>0</v>
      </c>
      <c r="CT85" s="52">
        <v>0</v>
      </c>
      <c r="CU85" s="52">
        <v>0</v>
      </c>
      <c r="CV85" s="52">
        <v>0</v>
      </c>
      <c r="CW85" s="52">
        <v>0</v>
      </c>
      <c r="CX85" s="52">
        <v>0</v>
      </c>
      <c r="CY85" s="52">
        <v>0</v>
      </c>
      <c r="CZ85" s="52">
        <v>0</v>
      </c>
      <c r="DA85" s="52">
        <v>0</v>
      </c>
      <c r="DB85" s="52">
        <v>0</v>
      </c>
      <c r="DC85" s="52">
        <v>0</v>
      </c>
      <c r="DD85" s="52">
        <v>0</v>
      </c>
      <c r="DE85" s="52">
        <v>0</v>
      </c>
      <c r="DF85" s="52">
        <v>0</v>
      </c>
      <c r="DG85" s="52">
        <v>0</v>
      </c>
      <c r="DH85" s="52">
        <v>0</v>
      </c>
      <c r="DI85" s="52">
        <v>0</v>
      </c>
      <c r="DJ85" s="52">
        <v>0</v>
      </c>
      <c r="DK85" s="52">
        <v>0</v>
      </c>
      <c r="DL85" s="52">
        <v>0</v>
      </c>
      <c r="DM85" s="52">
        <v>0</v>
      </c>
      <c r="DN85" s="52">
        <v>0</v>
      </c>
      <c r="DO85" s="52">
        <v>0</v>
      </c>
      <c r="DP85" s="52">
        <v>0</v>
      </c>
      <c r="DQ85" s="52">
        <v>0</v>
      </c>
      <c r="DR85" s="52">
        <v>0</v>
      </c>
      <c r="DS85" s="52">
        <v>0</v>
      </c>
      <c r="DT85" s="52">
        <v>0</v>
      </c>
      <c r="DU85" s="52">
        <v>0</v>
      </c>
      <c r="DV85" s="52">
        <v>0</v>
      </c>
      <c r="DW85" s="52">
        <v>0</v>
      </c>
      <c r="DX85" s="52">
        <v>0</v>
      </c>
      <c r="DY85" s="52">
        <v>0</v>
      </c>
      <c r="DZ85" s="52">
        <v>0</v>
      </c>
      <c r="EA85" s="52">
        <v>0</v>
      </c>
      <c r="EB85" s="52">
        <v>0</v>
      </c>
      <c r="EC85" s="52">
        <v>0</v>
      </c>
      <c r="ED85" s="52">
        <v>0</v>
      </c>
      <c r="EE85" s="52">
        <v>0</v>
      </c>
      <c r="EF85" s="52">
        <v>0</v>
      </c>
      <c r="EG85" s="52">
        <v>0</v>
      </c>
      <c r="EH85" s="52">
        <v>0</v>
      </c>
      <c r="EI85" s="52">
        <v>0</v>
      </c>
      <c r="EJ85" s="52">
        <v>0</v>
      </c>
      <c r="EK85" s="52">
        <v>0</v>
      </c>
      <c r="EL85" s="52">
        <v>0</v>
      </c>
      <c r="EM85" s="52">
        <v>0</v>
      </c>
      <c r="EN85" s="52">
        <v>0</v>
      </c>
      <c r="EO85" s="52">
        <v>0</v>
      </c>
      <c r="EP85" s="52">
        <v>0</v>
      </c>
      <c r="EQ85" s="52">
        <v>0</v>
      </c>
      <c r="ER85" s="52">
        <v>0</v>
      </c>
      <c r="ES85" s="52">
        <v>0</v>
      </c>
      <c r="ET85" s="52">
        <v>0</v>
      </c>
      <c r="EU85" s="52">
        <v>0</v>
      </c>
      <c r="EV85" s="52">
        <v>0</v>
      </c>
      <c r="EW85" s="52">
        <v>83.111109999999996</v>
      </c>
      <c r="EX85" s="52">
        <v>81.333340000000007</v>
      </c>
      <c r="EY85" s="52">
        <v>79.55556</v>
      </c>
      <c r="EZ85" s="52">
        <v>77.611109999999996</v>
      </c>
      <c r="FA85" s="52">
        <v>75.833340000000007</v>
      </c>
      <c r="FB85" s="52">
        <v>74.55556</v>
      </c>
      <c r="FC85" s="52">
        <v>73.666659999999993</v>
      </c>
      <c r="FD85" s="52">
        <v>75.44444</v>
      </c>
      <c r="FE85" s="52">
        <v>79.388890000000004</v>
      </c>
      <c r="FF85" s="52">
        <v>83.277780000000007</v>
      </c>
      <c r="FG85" s="52">
        <v>86.94444</v>
      </c>
      <c r="FH85" s="52">
        <v>90.44444</v>
      </c>
      <c r="FI85" s="52">
        <v>93.611109999999996</v>
      </c>
      <c r="FJ85" s="52">
        <v>96.05556</v>
      </c>
      <c r="FK85" s="52">
        <v>98.277780000000007</v>
      </c>
      <c r="FL85" s="52">
        <v>99.888890000000004</v>
      </c>
      <c r="FM85" s="52">
        <v>100.66670000000001</v>
      </c>
      <c r="FN85" s="52">
        <v>100.66670000000001</v>
      </c>
      <c r="FO85" s="52">
        <v>99.666659999999993</v>
      </c>
      <c r="FP85" s="52">
        <v>97.44444</v>
      </c>
      <c r="FQ85" s="52">
        <v>94.277780000000007</v>
      </c>
      <c r="FR85" s="52">
        <v>91</v>
      </c>
      <c r="FS85" s="52">
        <v>88.5</v>
      </c>
      <c r="FT85" s="52">
        <v>86.111109999999996</v>
      </c>
      <c r="FU85" s="52">
        <v>4</v>
      </c>
      <c r="FV85" s="52">
        <v>8.4899159999999991</v>
      </c>
      <c r="FW85" s="52">
        <v>3.830514</v>
      </c>
      <c r="FX85" s="52">
        <v>0</v>
      </c>
    </row>
    <row r="86" spans="1:180" x14ac:dyDescent="0.3">
      <c r="A86" t="s">
        <v>174</v>
      </c>
      <c r="B86" t="s">
        <v>248</v>
      </c>
      <c r="C86" t="s">
        <v>180</v>
      </c>
      <c r="D86" t="s">
        <v>224</v>
      </c>
      <c r="E86" t="s">
        <v>187</v>
      </c>
      <c r="F86" t="s">
        <v>229</v>
      </c>
      <c r="G86" t="s">
        <v>239</v>
      </c>
      <c r="H86" s="52">
        <v>16</v>
      </c>
      <c r="I86" s="52">
        <v>0</v>
      </c>
      <c r="J86" s="52">
        <v>0</v>
      </c>
      <c r="K86" s="52">
        <v>0</v>
      </c>
      <c r="L86" s="52">
        <v>0</v>
      </c>
      <c r="M86" s="52">
        <v>0</v>
      </c>
      <c r="N86" s="52">
        <v>0</v>
      </c>
      <c r="O86" s="52">
        <v>0</v>
      </c>
      <c r="P86" s="52">
        <v>0</v>
      </c>
      <c r="Q86" s="52">
        <v>0</v>
      </c>
      <c r="R86" s="52">
        <v>0</v>
      </c>
      <c r="S86" s="52">
        <v>0</v>
      </c>
      <c r="T86" s="52">
        <v>0</v>
      </c>
      <c r="U86" s="52">
        <v>0</v>
      </c>
      <c r="V86" s="52">
        <v>0</v>
      </c>
      <c r="W86" s="52">
        <v>0</v>
      </c>
      <c r="X86" s="52">
        <v>0</v>
      </c>
      <c r="Y86" s="52">
        <v>0</v>
      </c>
      <c r="Z86" s="52">
        <v>0</v>
      </c>
      <c r="AA86" s="52">
        <v>0</v>
      </c>
      <c r="AB86" s="52">
        <v>0</v>
      </c>
      <c r="AC86" s="52">
        <v>0</v>
      </c>
      <c r="AD86" s="52">
        <v>0</v>
      </c>
      <c r="AE86" s="52">
        <v>0</v>
      </c>
      <c r="AF86" s="52">
        <v>0</v>
      </c>
      <c r="AG86" s="52">
        <v>0</v>
      </c>
      <c r="AH86" s="52">
        <v>0</v>
      </c>
      <c r="AI86" s="52">
        <v>0</v>
      </c>
      <c r="AJ86" s="52">
        <v>0</v>
      </c>
      <c r="AK86" s="52">
        <v>0</v>
      </c>
      <c r="AL86" s="52">
        <v>0</v>
      </c>
      <c r="AM86" s="52">
        <v>0</v>
      </c>
      <c r="AN86" s="52">
        <v>0</v>
      </c>
      <c r="AO86" s="52">
        <v>0</v>
      </c>
      <c r="AP86" s="52">
        <v>0</v>
      </c>
      <c r="AQ86" s="52">
        <v>0</v>
      </c>
      <c r="AR86" s="52">
        <v>0</v>
      </c>
      <c r="AS86" s="52">
        <v>0</v>
      </c>
      <c r="AT86" s="52">
        <v>0</v>
      </c>
      <c r="AU86" s="52">
        <v>0</v>
      </c>
      <c r="AV86" s="52">
        <v>0</v>
      </c>
      <c r="AW86" s="52">
        <v>0</v>
      </c>
      <c r="AX86" s="52">
        <v>0</v>
      </c>
      <c r="AY86" s="52">
        <v>0</v>
      </c>
      <c r="AZ86" s="52">
        <v>0</v>
      </c>
      <c r="BA86" s="52">
        <v>0</v>
      </c>
      <c r="BB86" s="52">
        <v>0</v>
      </c>
      <c r="BC86" s="52">
        <v>0</v>
      </c>
      <c r="BD86" s="52">
        <v>0</v>
      </c>
      <c r="BE86" s="52">
        <v>0</v>
      </c>
      <c r="BF86" s="52">
        <v>0</v>
      </c>
      <c r="BG86" s="52">
        <v>0</v>
      </c>
      <c r="BH86" s="52">
        <v>0</v>
      </c>
      <c r="BI86" s="52">
        <v>0</v>
      </c>
      <c r="BJ86" s="52">
        <v>0</v>
      </c>
      <c r="BK86" s="52">
        <v>0</v>
      </c>
      <c r="BL86" s="52">
        <v>0</v>
      </c>
      <c r="BM86" s="52">
        <v>0</v>
      </c>
      <c r="BN86" s="52">
        <v>0</v>
      </c>
      <c r="BO86" s="52">
        <v>0</v>
      </c>
      <c r="BP86" s="52">
        <v>0</v>
      </c>
      <c r="BQ86" s="52">
        <v>0</v>
      </c>
      <c r="BR86" s="52">
        <v>0</v>
      </c>
      <c r="BS86" s="52">
        <v>0</v>
      </c>
      <c r="BT86" s="52">
        <v>0</v>
      </c>
      <c r="BU86" s="52">
        <v>0</v>
      </c>
      <c r="BV86" s="52">
        <v>0</v>
      </c>
      <c r="BW86" s="52">
        <v>0</v>
      </c>
      <c r="BX86" s="52">
        <v>0</v>
      </c>
      <c r="BY86" s="52">
        <v>0</v>
      </c>
      <c r="BZ86" s="52">
        <v>0</v>
      </c>
      <c r="CA86" s="52">
        <v>0</v>
      </c>
      <c r="CB86" s="52">
        <v>0</v>
      </c>
      <c r="CC86" s="52">
        <v>0</v>
      </c>
      <c r="CD86" s="52">
        <v>0</v>
      </c>
      <c r="CE86" s="52">
        <v>0</v>
      </c>
      <c r="CF86" s="52">
        <v>0</v>
      </c>
      <c r="CG86" s="52">
        <v>0</v>
      </c>
      <c r="CH86" s="52">
        <v>0</v>
      </c>
      <c r="CI86" s="52">
        <v>0</v>
      </c>
      <c r="CJ86" s="52">
        <v>0</v>
      </c>
      <c r="CK86" s="52">
        <v>0</v>
      </c>
      <c r="CL86" s="52">
        <v>0</v>
      </c>
      <c r="CM86" s="52">
        <v>0</v>
      </c>
      <c r="CN86" s="52">
        <v>0</v>
      </c>
      <c r="CO86" s="52">
        <v>0</v>
      </c>
      <c r="CP86" s="52">
        <v>0</v>
      </c>
      <c r="CQ86" s="52">
        <v>0</v>
      </c>
      <c r="CR86" s="52">
        <v>0</v>
      </c>
      <c r="CS86" s="52">
        <v>0</v>
      </c>
      <c r="CT86" s="52">
        <v>0</v>
      </c>
      <c r="CU86" s="52">
        <v>0</v>
      </c>
      <c r="CV86" s="52">
        <v>0</v>
      </c>
      <c r="CW86" s="52">
        <v>0</v>
      </c>
      <c r="CX86" s="52">
        <v>0</v>
      </c>
      <c r="CY86" s="52">
        <v>0</v>
      </c>
      <c r="CZ86" s="52">
        <v>0</v>
      </c>
      <c r="DA86" s="52">
        <v>0</v>
      </c>
      <c r="DB86" s="52">
        <v>0</v>
      </c>
      <c r="DC86" s="52">
        <v>0</v>
      </c>
      <c r="DD86" s="52">
        <v>0</v>
      </c>
      <c r="DE86" s="52">
        <v>0</v>
      </c>
      <c r="DF86" s="52">
        <v>0</v>
      </c>
      <c r="DG86" s="52">
        <v>0</v>
      </c>
      <c r="DH86" s="52">
        <v>0</v>
      </c>
      <c r="DI86" s="52">
        <v>0</v>
      </c>
      <c r="DJ86" s="52">
        <v>0</v>
      </c>
      <c r="DK86" s="52">
        <v>0</v>
      </c>
      <c r="DL86" s="52">
        <v>0</v>
      </c>
      <c r="DM86" s="52">
        <v>0</v>
      </c>
      <c r="DN86" s="52">
        <v>0</v>
      </c>
      <c r="DO86" s="52">
        <v>0</v>
      </c>
      <c r="DP86" s="52">
        <v>0</v>
      </c>
      <c r="DQ86" s="52">
        <v>0</v>
      </c>
      <c r="DR86" s="52">
        <v>0</v>
      </c>
      <c r="DS86" s="52">
        <v>0</v>
      </c>
      <c r="DT86" s="52">
        <v>0</v>
      </c>
      <c r="DU86" s="52">
        <v>0</v>
      </c>
      <c r="DV86" s="52">
        <v>0</v>
      </c>
      <c r="DW86" s="52">
        <v>0</v>
      </c>
      <c r="DX86" s="52">
        <v>0</v>
      </c>
      <c r="DY86" s="52">
        <v>0</v>
      </c>
      <c r="DZ86" s="52">
        <v>0</v>
      </c>
      <c r="EA86" s="52">
        <v>0</v>
      </c>
      <c r="EB86" s="52">
        <v>0</v>
      </c>
      <c r="EC86" s="52">
        <v>0</v>
      </c>
      <c r="ED86" s="52">
        <v>0</v>
      </c>
      <c r="EE86" s="52">
        <v>0</v>
      </c>
      <c r="EF86" s="52">
        <v>0</v>
      </c>
      <c r="EG86" s="52">
        <v>0</v>
      </c>
      <c r="EH86" s="52">
        <v>0</v>
      </c>
      <c r="EI86" s="52">
        <v>0</v>
      </c>
      <c r="EJ86" s="52">
        <v>0</v>
      </c>
      <c r="EK86" s="52">
        <v>0</v>
      </c>
      <c r="EL86" s="52">
        <v>0</v>
      </c>
      <c r="EM86" s="52">
        <v>0</v>
      </c>
      <c r="EN86" s="52">
        <v>0</v>
      </c>
      <c r="EO86" s="52">
        <v>0</v>
      </c>
      <c r="EP86" s="52">
        <v>0</v>
      </c>
      <c r="EQ86" s="52">
        <v>0</v>
      </c>
      <c r="ER86" s="52">
        <v>0</v>
      </c>
      <c r="ES86" s="52">
        <v>0</v>
      </c>
      <c r="ET86" s="52">
        <v>0</v>
      </c>
      <c r="EU86" s="52">
        <v>0</v>
      </c>
      <c r="EV86" s="52">
        <v>0</v>
      </c>
      <c r="EW86" s="52">
        <v>79.977270000000004</v>
      </c>
      <c r="EX86" s="52">
        <v>77.909090000000006</v>
      </c>
      <c r="EY86" s="52">
        <v>76.022729999999996</v>
      </c>
      <c r="EZ86" s="52">
        <v>74.204539999999994</v>
      </c>
      <c r="FA86" s="52">
        <v>72.659090000000006</v>
      </c>
      <c r="FB86" s="52">
        <v>71.272729999999996</v>
      </c>
      <c r="FC86" s="52">
        <v>71.181820000000002</v>
      </c>
      <c r="FD86" s="52">
        <v>73.545460000000006</v>
      </c>
      <c r="FE86" s="52">
        <v>76.340909999999994</v>
      </c>
      <c r="FF86" s="52">
        <v>78.931820000000002</v>
      </c>
      <c r="FG86" s="52">
        <v>81.75</v>
      </c>
      <c r="FH86" s="52">
        <v>84.590909999999994</v>
      </c>
      <c r="FI86" s="52">
        <v>87.204539999999994</v>
      </c>
      <c r="FJ86" s="52">
        <v>89.659090000000006</v>
      </c>
      <c r="FK86" s="52">
        <v>91.931820000000002</v>
      </c>
      <c r="FL86" s="52">
        <v>93.659090000000006</v>
      </c>
      <c r="FM86" s="52">
        <v>94.659090000000006</v>
      </c>
      <c r="FN86" s="52">
        <v>95.136359999999996</v>
      </c>
      <c r="FO86" s="52">
        <v>94.75</v>
      </c>
      <c r="FP86" s="52">
        <v>93.204539999999994</v>
      </c>
      <c r="FQ86" s="52">
        <v>90.295460000000006</v>
      </c>
      <c r="FR86" s="52">
        <v>87.25</v>
      </c>
      <c r="FS86" s="52">
        <v>84.590909999999994</v>
      </c>
      <c r="FT86" s="52">
        <v>82.136359999999996</v>
      </c>
      <c r="FU86" s="52">
        <v>4</v>
      </c>
      <c r="FV86" s="52">
        <v>7.1683899999999996</v>
      </c>
      <c r="FW86" s="52">
        <v>3.0995970000000002</v>
      </c>
      <c r="FX86" s="52">
        <v>0</v>
      </c>
    </row>
    <row r="87" spans="1:180" x14ac:dyDescent="0.3">
      <c r="A87" t="s">
        <v>174</v>
      </c>
      <c r="B87" t="s">
        <v>248</v>
      </c>
      <c r="C87" t="s">
        <v>180</v>
      </c>
      <c r="D87" t="s">
        <v>224</v>
      </c>
      <c r="E87" t="s">
        <v>188</v>
      </c>
      <c r="F87" t="s">
        <v>229</v>
      </c>
      <c r="G87" t="s">
        <v>239</v>
      </c>
      <c r="H87" s="52">
        <v>16</v>
      </c>
      <c r="I87" s="52">
        <v>0</v>
      </c>
      <c r="J87" s="52">
        <v>0</v>
      </c>
      <c r="K87" s="52">
        <v>0</v>
      </c>
      <c r="L87" s="52">
        <v>0</v>
      </c>
      <c r="M87" s="52">
        <v>0</v>
      </c>
      <c r="N87" s="52">
        <v>0</v>
      </c>
      <c r="O87" s="52">
        <v>0</v>
      </c>
      <c r="P87" s="52">
        <v>0</v>
      </c>
      <c r="Q87" s="52">
        <v>0</v>
      </c>
      <c r="R87" s="52">
        <v>0</v>
      </c>
      <c r="S87" s="52">
        <v>0</v>
      </c>
      <c r="T87" s="52">
        <v>0</v>
      </c>
      <c r="U87" s="52">
        <v>0</v>
      </c>
      <c r="V87" s="52">
        <v>0</v>
      </c>
      <c r="W87" s="52">
        <v>0</v>
      </c>
      <c r="X87" s="52">
        <v>0</v>
      </c>
      <c r="Y87" s="52">
        <v>0</v>
      </c>
      <c r="Z87" s="52">
        <v>0</v>
      </c>
      <c r="AA87" s="52">
        <v>0</v>
      </c>
      <c r="AB87" s="52">
        <v>0</v>
      </c>
      <c r="AC87" s="52">
        <v>0</v>
      </c>
      <c r="AD87" s="52">
        <v>0</v>
      </c>
      <c r="AE87" s="52">
        <v>0</v>
      </c>
      <c r="AF87" s="52">
        <v>0</v>
      </c>
      <c r="AG87" s="52">
        <v>0</v>
      </c>
      <c r="AH87" s="52">
        <v>0</v>
      </c>
      <c r="AI87" s="52">
        <v>0</v>
      </c>
      <c r="AJ87" s="52">
        <v>0</v>
      </c>
      <c r="AK87" s="52">
        <v>0</v>
      </c>
      <c r="AL87" s="52">
        <v>0</v>
      </c>
      <c r="AM87" s="52">
        <v>0</v>
      </c>
      <c r="AN87" s="52">
        <v>0</v>
      </c>
      <c r="AO87" s="52">
        <v>0</v>
      </c>
      <c r="AP87" s="52">
        <v>0</v>
      </c>
      <c r="AQ87" s="52">
        <v>0</v>
      </c>
      <c r="AR87" s="52">
        <v>0</v>
      </c>
      <c r="AS87" s="52">
        <v>0</v>
      </c>
      <c r="AT87" s="52">
        <v>0</v>
      </c>
      <c r="AU87" s="52">
        <v>0</v>
      </c>
      <c r="AV87" s="52">
        <v>0</v>
      </c>
      <c r="AW87" s="52">
        <v>0</v>
      </c>
      <c r="AX87" s="52">
        <v>0</v>
      </c>
      <c r="AY87" s="52">
        <v>0</v>
      </c>
      <c r="AZ87" s="52">
        <v>0</v>
      </c>
      <c r="BA87" s="52">
        <v>0</v>
      </c>
      <c r="BB87" s="52">
        <v>0</v>
      </c>
      <c r="BC87" s="52">
        <v>0</v>
      </c>
      <c r="BD87" s="52">
        <v>0</v>
      </c>
      <c r="BE87" s="52">
        <v>0</v>
      </c>
      <c r="BF87" s="52">
        <v>0</v>
      </c>
      <c r="BG87" s="52">
        <v>0</v>
      </c>
      <c r="BH87" s="52">
        <v>0</v>
      </c>
      <c r="BI87" s="52">
        <v>0</v>
      </c>
      <c r="BJ87" s="52">
        <v>0</v>
      </c>
      <c r="BK87" s="52">
        <v>0</v>
      </c>
      <c r="BL87" s="52">
        <v>0</v>
      </c>
      <c r="BM87" s="52">
        <v>0</v>
      </c>
      <c r="BN87" s="52">
        <v>0</v>
      </c>
      <c r="BO87" s="52">
        <v>0</v>
      </c>
      <c r="BP87" s="52">
        <v>0</v>
      </c>
      <c r="BQ87" s="52">
        <v>0</v>
      </c>
      <c r="BR87" s="52">
        <v>0</v>
      </c>
      <c r="BS87" s="52">
        <v>0</v>
      </c>
      <c r="BT87" s="52">
        <v>0</v>
      </c>
      <c r="BU87" s="52">
        <v>0</v>
      </c>
      <c r="BV87" s="52">
        <v>0</v>
      </c>
      <c r="BW87" s="52">
        <v>0</v>
      </c>
      <c r="BX87" s="52">
        <v>0</v>
      </c>
      <c r="BY87" s="52">
        <v>0</v>
      </c>
      <c r="BZ87" s="52">
        <v>0</v>
      </c>
      <c r="CA87" s="52">
        <v>0</v>
      </c>
      <c r="CB87" s="52">
        <v>0</v>
      </c>
      <c r="CC87" s="52">
        <v>0</v>
      </c>
      <c r="CD87" s="52">
        <v>0</v>
      </c>
      <c r="CE87" s="52">
        <v>0</v>
      </c>
      <c r="CF87" s="52">
        <v>0</v>
      </c>
      <c r="CG87" s="52">
        <v>0</v>
      </c>
      <c r="CH87" s="52">
        <v>0</v>
      </c>
      <c r="CI87" s="52">
        <v>0</v>
      </c>
      <c r="CJ87" s="52">
        <v>0</v>
      </c>
      <c r="CK87" s="52">
        <v>0</v>
      </c>
      <c r="CL87" s="52">
        <v>0</v>
      </c>
      <c r="CM87" s="52">
        <v>0</v>
      </c>
      <c r="CN87" s="52">
        <v>0</v>
      </c>
      <c r="CO87" s="52">
        <v>0</v>
      </c>
      <c r="CP87" s="52">
        <v>0</v>
      </c>
      <c r="CQ87" s="52">
        <v>0</v>
      </c>
      <c r="CR87" s="52">
        <v>0</v>
      </c>
      <c r="CS87" s="52">
        <v>0</v>
      </c>
      <c r="CT87" s="52">
        <v>0</v>
      </c>
      <c r="CU87" s="52">
        <v>0</v>
      </c>
      <c r="CV87" s="52">
        <v>0</v>
      </c>
      <c r="CW87" s="52">
        <v>0</v>
      </c>
      <c r="CX87" s="52">
        <v>0</v>
      </c>
      <c r="CY87" s="52">
        <v>0</v>
      </c>
      <c r="CZ87" s="52">
        <v>0</v>
      </c>
      <c r="DA87" s="52">
        <v>0</v>
      </c>
      <c r="DB87" s="52">
        <v>0</v>
      </c>
      <c r="DC87" s="52">
        <v>0</v>
      </c>
      <c r="DD87" s="52">
        <v>0</v>
      </c>
      <c r="DE87" s="52">
        <v>0</v>
      </c>
      <c r="DF87" s="52">
        <v>0</v>
      </c>
      <c r="DG87" s="52">
        <v>0</v>
      </c>
      <c r="DH87" s="52">
        <v>0</v>
      </c>
      <c r="DI87" s="52">
        <v>0</v>
      </c>
      <c r="DJ87" s="52">
        <v>0</v>
      </c>
      <c r="DK87" s="52">
        <v>0</v>
      </c>
      <c r="DL87" s="52">
        <v>0</v>
      </c>
      <c r="DM87" s="52">
        <v>0</v>
      </c>
      <c r="DN87" s="52">
        <v>0</v>
      </c>
      <c r="DO87" s="52">
        <v>0</v>
      </c>
      <c r="DP87" s="52">
        <v>0</v>
      </c>
      <c r="DQ87" s="52">
        <v>0</v>
      </c>
      <c r="DR87" s="52">
        <v>0</v>
      </c>
      <c r="DS87" s="52">
        <v>0</v>
      </c>
      <c r="DT87" s="52">
        <v>0</v>
      </c>
      <c r="DU87" s="52">
        <v>0</v>
      </c>
      <c r="DV87" s="52">
        <v>0</v>
      </c>
      <c r="DW87" s="52">
        <v>0</v>
      </c>
      <c r="DX87" s="52">
        <v>0</v>
      </c>
      <c r="DY87" s="52">
        <v>0</v>
      </c>
      <c r="DZ87" s="52">
        <v>0</v>
      </c>
      <c r="EA87" s="52">
        <v>0</v>
      </c>
      <c r="EB87" s="52">
        <v>0</v>
      </c>
      <c r="EC87" s="52">
        <v>0</v>
      </c>
      <c r="ED87" s="52">
        <v>0</v>
      </c>
      <c r="EE87" s="52">
        <v>0</v>
      </c>
      <c r="EF87" s="52">
        <v>0</v>
      </c>
      <c r="EG87" s="52">
        <v>0</v>
      </c>
      <c r="EH87" s="52">
        <v>0</v>
      </c>
      <c r="EI87" s="52">
        <v>0</v>
      </c>
      <c r="EJ87" s="52">
        <v>0</v>
      </c>
      <c r="EK87" s="52">
        <v>0</v>
      </c>
      <c r="EL87" s="52">
        <v>0</v>
      </c>
      <c r="EM87" s="52">
        <v>0</v>
      </c>
      <c r="EN87" s="52">
        <v>0</v>
      </c>
      <c r="EO87" s="52">
        <v>0</v>
      </c>
      <c r="EP87" s="52">
        <v>0</v>
      </c>
      <c r="EQ87" s="52">
        <v>0</v>
      </c>
      <c r="ER87" s="52">
        <v>0</v>
      </c>
      <c r="ES87" s="52">
        <v>0</v>
      </c>
      <c r="ET87" s="52">
        <v>0</v>
      </c>
      <c r="EU87" s="52">
        <v>0</v>
      </c>
      <c r="EV87" s="52">
        <v>0</v>
      </c>
      <c r="EW87" s="52">
        <v>86.333340000000007</v>
      </c>
      <c r="EX87" s="52">
        <v>84.523809999999997</v>
      </c>
      <c r="EY87" s="52">
        <v>82.880949999999999</v>
      </c>
      <c r="EZ87" s="52">
        <v>81.357140000000001</v>
      </c>
      <c r="FA87" s="52">
        <v>80.119050000000001</v>
      </c>
      <c r="FB87" s="52">
        <v>78.857140000000001</v>
      </c>
      <c r="FC87" s="52">
        <v>78.309520000000006</v>
      </c>
      <c r="FD87" s="52">
        <v>79.928569999999993</v>
      </c>
      <c r="FE87" s="52">
        <v>83.166659999999993</v>
      </c>
      <c r="FF87" s="52">
        <v>86.428569999999993</v>
      </c>
      <c r="FG87" s="52">
        <v>89.690479999999994</v>
      </c>
      <c r="FH87" s="52">
        <v>92.714290000000005</v>
      </c>
      <c r="FI87" s="52">
        <v>95.690479999999994</v>
      </c>
      <c r="FJ87" s="52">
        <v>97.880949999999999</v>
      </c>
      <c r="FK87" s="52">
        <v>99.976190000000003</v>
      </c>
      <c r="FL87" s="52">
        <v>101.2381</v>
      </c>
      <c r="FM87" s="52">
        <v>102.0714</v>
      </c>
      <c r="FN87" s="52">
        <v>102.28570000000001</v>
      </c>
      <c r="FO87" s="52">
        <v>101.90479999999999</v>
      </c>
      <c r="FP87" s="52">
        <v>100.21429999999999</v>
      </c>
      <c r="FQ87" s="52">
        <v>97.357140000000001</v>
      </c>
      <c r="FR87" s="52">
        <v>94.666659999999993</v>
      </c>
      <c r="FS87" s="52">
        <v>91.547619999999995</v>
      </c>
      <c r="FT87" s="52">
        <v>88.714290000000005</v>
      </c>
      <c r="FU87" s="52">
        <v>4</v>
      </c>
      <c r="FV87" s="52">
        <v>8.9026029999999992</v>
      </c>
      <c r="FW87" s="52">
        <v>4.160558</v>
      </c>
      <c r="FX87" s="52">
        <v>0</v>
      </c>
    </row>
    <row r="88" spans="1:180" x14ac:dyDescent="0.3">
      <c r="A88" t="s">
        <v>174</v>
      </c>
      <c r="B88" t="s">
        <v>248</v>
      </c>
      <c r="C88" t="s">
        <v>180</v>
      </c>
      <c r="D88" t="s">
        <v>244</v>
      </c>
      <c r="E88" t="s">
        <v>190</v>
      </c>
      <c r="F88" t="s">
        <v>229</v>
      </c>
      <c r="G88" t="s">
        <v>239</v>
      </c>
      <c r="H88" s="52">
        <v>16</v>
      </c>
      <c r="I88" s="52">
        <v>0</v>
      </c>
      <c r="J88" s="52">
        <v>0</v>
      </c>
      <c r="K88" s="52">
        <v>0</v>
      </c>
      <c r="L88" s="52">
        <v>0</v>
      </c>
      <c r="M88" s="52">
        <v>0</v>
      </c>
      <c r="N88" s="52">
        <v>0</v>
      </c>
      <c r="O88" s="52">
        <v>0</v>
      </c>
      <c r="P88" s="52">
        <v>0</v>
      </c>
      <c r="Q88" s="52">
        <v>0</v>
      </c>
      <c r="R88" s="52">
        <v>0</v>
      </c>
      <c r="S88" s="52">
        <v>0</v>
      </c>
      <c r="T88" s="52">
        <v>0</v>
      </c>
      <c r="U88" s="52">
        <v>0</v>
      </c>
      <c r="V88" s="52">
        <v>0</v>
      </c>
      <c r="W88" s="52">
        <v>0</v>
      </c>
      <c r="X88" s="52">
        <v>0</v>
      </c>
      <c r="Y88" s="52">
        <v>0</v>
      </c>
      <c r="Z88" s="52">
        <v>0</v>
      </c>
      <c r="AA88" s="52">
        <v>0</v>
      </c>
      <c r="AB88" s="52">
        <v>0</v>
      </c>
      <c r="AC88" s="52">
        <v>0</v>
      </c>
      <c r="AD88" s="52">
        <v>0</v>
      </c>
      <c r="AE88" s="52">
        <v>0</v>
      </c>
      <c r="AF88" s="52">
        <v>0</v>
      </c>
      <c r="AG88" s="52">
        <v>0</v>
      </c>
      <c r="AH88" s="52">
        <v>0</v>
      </c>
      <c r="AI88" s="52">
        <v>0</v>
      </c>
      <c r="AJ88" s="52">
        <v>0</v>
      </c>
      <c r="AK88" s="52">
        <v>0</v>
      </c>
      <c r="AL88" s="52">
        <v>0</v>
      </c>
      <c r="AM88" s="52">
        <v>0</v>
      </c>
      <c r="AN88" s="52">
        <v>0</v>
      </c>
      <c r="AO88" s="52">
        <v>0</v>
      </c>
      <c r="AP88" s="52">
        <v>0</v>
      </c>
      <c r="AQ88" s="52">
        <v>0</v>
      </c>
      <c r="AR88" s="52">
        <v>0</v>
      </c>
      <c r="AS88" s="52">
        <v>0</v>
      </c>
      <c r="AT88" s="52">
        <v>0</v>
      </c>
      <c r="AU88" s="52">
        <v>0</v>
      </c>
      <c r="AV88" s="52">
        <v>0</v>
      </c>
      <c r="AW88" s="52">
        <v>0</v>
      </c>
      <c r="AX88" s="52">
        <v>0</v>
      </c>
      <c r="AY88" s="52">
        <v>0</v>
      </c>
      <c r="AZ88" s="52">
        <v>0</v>
      </c>
      <c r="BA88" s="52">
        <v>0</v>
      </c>
      <c r="BB88" s="52">
        <v>0</v>
      </c>
      <c r="BC88" s="52">
        <v>0</v>
      </c>
      <c r="BD88" s="52">
        <v>0</v>
      </c>
      <c r="BE88" s="52">
        <v>0</v>
      </c>
      <c r="BF88" s="52">
        <v>0</v>
      </c>
      <c r="BG88" s="52">
        <v>0</v>
      </c>
      <c r="BH88" s="52">
        <v>0</v>
      </c>
      <c r="BI88" s="52">
        <v>0</v>
      </c>
      <c r="BJ88" s="52">
        <v>0</v>
      </c>
      <c r="BK88" s="52">
        <v>0</v>
      </c>
      <c r="BL88" s="52">
        <v>0</v>
      </c>
      <c r="BM88" s="52">
        <v>0</v>
      </c>
      <c r="BN88" s="52">
        <v>0</v>
      </c>
      <c r="BO88" s="52">
        <v>0</v>
      </c>
      <c r="BP88" s="52">
        <v>0</v>
      </c>
      <c r="BQ88" s="52">
        <v>0</v>
      </c>
      <c r="BR88" s="52">
        <v>0</v>
      </c>
      <c r="BS88" s="52">
        <v>0</v>
      </c>
      <c r="BT88" s="52">
        <v>0</v>
      </c>
      <c r="BU88" s="52">
        <v>0</v>
      </c>
      <c r="BV88" s="52">
        <v>0</v>
      </c>
      <c r="BW88" s="52">
        <v>0</v>
      </c>
      <c r="BX88" s="52">
        <v>0</v>
      </c>
      <c r="BY88" s="52">
        <v>0</v>
      </c>
      <c r="BZ88" s="52">
        <v>0</v>
      </c>
      <c r="CA88" s="52">
        <v>0</v>
      </c>
      <c r="CB88" s="52">
        <v>0</v>
      </c>
      <c r="CC88" s="52">
        <v>0</v>
      </c>
      <c r="CD88" s="52">
        <v>0</v>
      </c>
      <c r="CE88" s="52">
        <v>0</v>
      </c>
      <c r="CF88" s="52">
        <v>0</v>
      </c>
      <c r="CG88" s="52">
        <v>0</v>
      </c>
      <c r="CH88" s="52">
        <v>0</v>
      </c>
      <c r="CI88" s="52">
        <v>0</v>
      </c>
      <c r="CJ88" s="52">
        <v>0</v>
      </c>
      <c r="CK88" s="52">
        <v>0</v>
      </c>
      <c r="CL88" s="52">
        <v>0</v>
      </c>
      <c r="CM88" s="52">
        <v>0</v>
      </c>
      <c r="CN88" s="52">
        <v>0</v>
      </c>
      <c r="CO88" s="52">
        <v>0</v>
      </c>
      <c r="CP88" s="52">
        <v>0</v>
      </c>
      <c r="CQ88" s="52">
        <v>0</v>
      </c>
      <c r="CR88" s="52">
        <v>0</v>
      </c>
      <c r="CS88" s="52">
        <v>0</v>
      </c>
      <c r="CT88" s="52">
        <v>0</v>
      </c>
      <c r="CU88" s="52">
        <v>0</v>
      </c>
      <c r="CV88" s="52">
        <v>0</v>
      </c>
      <c r="CW88" s="52">
        <v>0</v>
      </c>
      <c r="CX88" s="52">
        <v>0</v>
      </c>
      <c r="CY88" s="52">
        <v>0</v>
      </c>
      <c r="CZ88" s="52">
        <v>0</v>
      </c>
      <c r="DA88" s="52">
        <v>0</v>
      </c>
      <c r="DB88" s="52">
        <v>0</v>
      </c>
      <c r="DC88" s="52">
        <v>0</v>
      </c>
      <c r="DD88" s="52">
        <v>0</v>
      </c>
      <c r="DE88" s="52">
        <v>0</v>
      </c>
      <c r="DF88" s="52">
        <v>0</v>
      </c>
      <c r="DG88" s="52">
        <v>0</v>
      </c>
      <c r="DH88" s="52">
        <v>0</v>
      </c>
      <c r="DI88" s="52">
        <v>0</v>
      </c>
      <c r="DJ88" s="52">
        <v>0</v>
      </c>
      <c r="DK88" s="52">
        <v>0</v>
      </c>
      <c r="DL88" s="52">
        <v>0</v>
      </c>
      <c r="DM88" s="52">
        <v>0</v>
      </c>
      <c r="DN88" s="52">
        <v>0</v>
      </c>
      <c r="DO88" s="52">
        <v>0</v>
      </c>
      <c r="DP88" s="52">
        <v>0</v>
      </c>
      <c r="DQ88" s="52">
        <v>0</v>
      </c>
      <c r="DR88" s="52">
        <v>0</v>
      </c>
      <c r="DS88" s="52">
        <v>0</v>
      </c>
      <c r="DT88" s="52">
        <v>0</v>
      </c>
      <c r="DU88" s="52">
        <v>0</v>
      </c>
      <c r="DV88" s="52">
        <v>0</v>
      </c>
      <c r="DW88" s="52">
        <v>0</v>
      </c>
      <c r="DX88" s="52">
        <v>0</v>
      </c>
      <c r="DY88" s="52">
        <v>0</v>
      </c>
      <c r="DZ88" s="52">
        <v>0</v>
      </c>
      <c r="EA88" s="52">
        <v>0</v>
      </c>
      <c r="EB88" s="52">
        <v>0</v>
      </c>
      <c r="EC88" s="52">
        <v>0</v>
      </c>
      <c r="ED88" s="52">
        <v>0</v>
      </c>
      <c r="EE88" s="52">
        <v>0</v>
      </c>
      <c r="EF88" s="52">
        <v>0</v>
      </c>
      <c r="EG88" s="52">
        <v>0</v>
      </c>
      <c r="EH88" s="52">
        <v>0</v>
      </c>
      <c r="EI88" s="52">
        <v>0</v>
      </c>
      <c r="EJ88" s="52">
        <v>0</v>
      </c>
      <c r="EK88" s="52">
        <v>0</v>
      </c>
      <c r="EL88" s="52">
        <v>0</v>
      </c>
      <c r="EM88" s="52">
        <v>0</v>
      </c>
      <c r="EN88" s="52">
        <v>0</v>
      </c>
      <c r="EO88" s="52">
        <v>0</v>
      </c>
      <c r="EP88" s="52">
        <v>0</v>
      </c>
      <c r="EQ88" s="52">
        <v>0</v>
      </c>
      <c r="ER88" s="52">
        <v>0</v>
      </c>
      <c r="ES88" s="52">
        <v>0</v>
      </c>
      <c r="ET88" s="52">
        <v>0</v>
      </c>
      <c r="EU88" s="52">
        <v>0</v>
      </c>
      <c r="EV88" s="52">
        <v>0</v>
      </c>
      <c r="EW88" s="52">
        <v>76.388890000000004</v>
      </c>
      <c r="EX88" s="52">
        <v>74.5</v>
      </c>
      <c r="EY88" s="52">
        <v>73</v>
      </c>
      <c r="EZ88" s="52">
        <v>71.666659999999993</v>
      </c>
      <c r="FA88" s="52">
        <v>70.333340000000007</v>
      </c>
      <c r="FB88" s="52">
        <v>69</v>
      </c>
      <c r="FC88" s="52">
        <v>67.722219999999993</v>
      </c>
      <c r="FD88" s="52">
        <v>68.388890000000004</v>
      </c>
      <c r="FE88" s="52">
        <v>71.611109999999996</v>
      </c>
      <c r="FF88" s="52">
        <v>75.05556</v>
      </c>
      <c r="FG88" s="52">
        <v>78.5</v>
      </c>
      <c r="FH88" s="52">
        <v>82.277780000000007</v>
      </c>
      <c r="FI88" s="52">
        <v>85.777780000000007</v>
      </c>
      <c r="FJ88" s="52">
        <v>88.44444</v>
      </c>
      <c r="FK88" s="52">
        <v>90.5</v>
      </c>
      <c r="FL88" s="52">
        <v>92</v>
      </c>
      <c r="FM88" s="52">
        <v>92.55556</v>
      </c>
      <c r="FN88" s="52">
        <v>92.55556</v>
      </c>
      <c r="FO88" s="52">
        <v>91.222219999999993</v>
      </c>
      <c r="FP88" s="52">
        <v>88.777780000000007</v>
      </c>
      <c r="FQ88" s="52">
        <v>86.166659999999993</v>
      </c>
      <c r="FR88" s="52">
        <v>83.277780000000007</v>
      </c>
      <c r="FS88" s="52">
        <v>80.777780000000007</v>
      </c>
      <c r="FT88" s="52">
        <v>78.277780000000007</v>
      </c>
      <c r="FU88" s="52">
        <v>4</v>
      </c>
      <c r="FV88" s="52">
        <v>7.3783789999999998</v>
      </c>
      <c r="FW88" s="52">
        <v>3.158061</v>
      </c>
      <c r="FX88" s="52">
        <v>0</v>
      </c>
    </row>
    <row r="89" spans="1:180" x14ac:dyDescent="0.3">
      <c r="A89" t="s">
        <v>174</v>
      </c>
      <c r="B89" t="s">
        <v>248</v>
      </c>
      <c r="C89" t="s">
        <v>180</v>
      </c>
      <c r="D89" t="s">
        <v>244</v>
      </c>
      <c r="E89" t="s">
        <v>187</v>
      </c>
      <c r="F89" t="s">
        <v>229</v>
      </c>
      <c r="G89" t="s">
        <v>239</v>
      </c>
      <c r="H89" s="52">
        <v>16</v>
      </c>
      <c r="I89" s="52">
        <v>0</v>
      </c>
      <c r="J89" s="52">
        <v>0</v>
      </c>
      <c r="K89" s="52">
        <v>0</v>
      </c>
      <c r="L89" s="52">
        <v>0</v>
      </c>
      <c r="M89" s="52">
        <v>0</v>
      </c>
      <c r="N89" s="52">
        <v>0</v>
      </c>
      <c r="O89" s="52">
        <v>0</v>
      </c>
      <c r="P89" s="52">
        <v>0</v>
      </c>
      <c r="Q89" s="52">
        <v>0</v>
      </c>
      <c r="R89" s="52">
        <v>0</v>
      </c>
      <c r="S89" s="52">
        <v>0</v>
      </c>
      <c r="T89" s="52">
        <v>0</v>
      </c>
      <c r="U89" s="52">
        <v>0</v>
      </c>
      <c r="V89" s="52">
        <v>0</v>
      </c>
      <c r="W89" s="52">
        <v>0</v>
      </c>
      <c r="X89" s="52">
        <v>0</v>
      </c>
      <c r="Y89" s="52">
        <v>0</v>
      </c>
      <c r="Z89" s="52">
        <v>0</v>
      </c>
      <c r="AA89" s="52">
        <v>0</v>
      </c>
      <c r="AB89" s="52">
        <v>0</v>
      </c>
      <c r="AC89" s="52">
        <v>0</v>
      </c>
      <c r="AD89" s="52">
        <v>0</v>
      </c>
      <c r="AE89" s="52">
        <v>0</v>
      </c>
      <c r="AF89" s="52">
        <v>0</v>
      </c>
      <c r="AG89" s="52">
        <v>0</v>
      </c>
      <c r="AH89" s="52">
        <v>0</v>
      </c>
      <c r="AI89" s="52">
        <v>0</v>
      </c>
      <c r="AJ89" s="52">
        <v>0</v>
      </c>
      <c r="AK89" s="52">
        <v>0</v>
      </c>
      <c r="AL89" s="52">
        <v>0</v>
      </c>
      <c r="AM89" s="52">
        <v>0</v>
      </c>
      <c r="AN89" s="52">
        <v>0</v>
      </c>
      <c r="AO89" s="52">
        <v>0</v>
      </c>
      <c r="AP89" s="52">
        <v>0</v>
      </c>
      <c r="AQ89" s="52">
        <v>0</v>
      </c>
      <c r="AR89" s="52">
        <v>0</v>
      </c>
      <c r="AS89" s="52">
        <v>0</v>
      </c>
      <c r="AT89" s="52">
        <v>0</v>
      </c>
      <c r="AU89" s="52">
        <v>0</v>
      </c>
      <c r="AV89" s="52">
        <v>0</v>
      </c>
      <c r="AW89" s="52">
        <v>0</v>
      </c>
      <c r="AX89" s="52">
        <v>0</v>
      </c>
      <c r="AY89" s="52">
        <v>0</v>
      </c>
      <c r="AZ89" s="52">
        <v>0</v>
      </c>
      <c r="BA89" s="52">
        <v>0</v>
      </c>
      <c r="BB89" s="52">
        <v>0</v>
      </c>
      <c r="BC89" s="52">
        <v>0</v>
      </c>
      <c r="BD89" s="52">
        <v>0</v>
      </c>
      <c r="BE89" s="52">
        <v>0</v>
      </c>
      <c r="BF89" s="52">
        <v>0</v>
      </c>
      <c r="BG89" s="52">
        <v>0</v>
      </c>
      <c r="BH89" s="52">
        <v>0</v>
      </c>
      <c r="BI89" s="52">
        <v>0</v>
      </c>
      <c r="BJ89" s="52">
        <v>0</v>
      </c>
      <c r="BK89" s="52">
        <v>0</v>
      </c>
      <c r="BL89" s="52">
        <v>0</v>
      </c>
      <c r="BM89" s="52">
        <v>0</v>
      </c>
      <c r="BN89" s="52">
        <v>0</v>
      </c>
      <c r="BO89" s="52">
        <v>0</v>
      </c>
      <c r="BP89" s="52">
        <v>0</v>
      </c>
      <c r="BQ89" s="52">
        <v>0</v>
      </c>
      <c r="BR89" s="52">
        <v>0</v>
      </c>
      <c r="BS89" s="52">
        <v>0</v>
      </c>
      <c r="BT89" s="52">
        <v>0</v>
      </c>
      <c r="BU89" s="52">
        <v>0</v>
      </c>
      <c r="BV89" s="52">
        <v>0</v>
      </c>
      <c r="BW89" s="52">
        <v>0</v>
      </c>
      <c r="BX89" s="52">
        <v>0</v>
      </c>
      <c r="BY89" s="52">
        <v>0</v>
      </c>
      <c r="BZ89" s="52">
        <v>0</v>
      </c>
      <c r="CA89" s="52">
        <v>0</v>
      </c>
      <c r="CB89" s="52">
        <v>0</v>
      </c>
      <c r="CC89" s="52">
        <v>0</v>
      </c>
      <c r="CD89" s="52">
        <v>0</v>
      </c>
      <c r="CE89" s="52">
        <v>0</v>
      </c>
      <c r="CF89" s="52">
        <v>0</v>
      </c>
      <c r="CG89" s="52">
        <v>0</v>
      </c>
      <c r="CH89" s="52">
        <v>0</v>
      </c>
      <c r="CI89" s="52">
        <v>0</v>
      </c>
      <c r="CJ89" s="52">
        <v>0</v>
      </c>
      <c r="CK89" s="52">
        <v>0</v>
      </c>
      <c r="CL89" s="52">
        <v>0</v>
      </c>
      <c r="CM89" s="52">
        <v>0</v>
      </c>
      <c r="CN89" s="52">
        <v>0</v>
      </c>
      <c r="CO89" s="52">
        <v>0</v>
      </c>
      <c r="CP89" s="52">
        <v>0</v>
      </c>
      <c r="CQ89" s="52">
        <v>0</v>
      </c>
      <c r="CR89" s="52">
        <v>0</v>
      </c>
      <c r="CS89" s="52">
        <v>0</v>
      </c>
      <c r="CT89" s="52">
        <v>0</v>
      </c>
      <c r="CU89" s="52">
        <v>0</v>
      </c>
      <c r="CV89" s="52">
        <v>0</v>
      </c>
      <c r="CW89" s="52">
        <v>0</v>
      </c>
      <c r="CX89" s="52">
        <v>0</v>
      </c>
      <c r="CY89" s="52">
        <v>0</v>
      </c>
      <c r="CZ89" s="52">
        <v>0</v>
      </c>
      <c r="DA89" s="52">
        <v>0</v>
      </c>
      <c r="DB89" s="52">
        <v>0</v>
      </c>
      <c r="DC89" s="52">
        <v>0</v>
      </c>
      <c r="DD89" s="52">
        <v>0</v>
      </c>
      <c r="DE89" s="52">
        <v>0</v>
      </c>
      <c r="DF89" s="52">
        <v>0</v>
      </c>
      <c r="DG89" s="52">
        <v>0</v>
      </c>
      <c r="DH89" s="52">
        <v>0</v>
      </c>
      <c r="DI89" s="52">
        <v>0</v>
      </c>
      <c r="DJ89" s="52">
        <v>0</v>
      </c>
      <c r="DK89" s="52">
        <v>0</v>
      </c>
      <c r="DL89" s="52">
        <v>0</v>
      </c>
      <c r="DM89" s="52">
        <v>0</v>
      </c>
      <c r="DN89" s="52">
        <v>0</v>
      </c>
      <c r="DO89" s="52">
        <v>0</v>
      </c>
      <c r="DP89" s="52">
        <v>0</v>
      </c>
      <c r="DQ89" s="52">
        <v>0</v>
      </c>
      <c r="DR89" s="52">
        <v>0</v>
      </c>
      <c r="DS89" s="52">
        <v>0</v>
      </c>
      <c r="DT89" s="52">
        <v>0</v>
      </c>
      <c r="DU89" s="52">
        <v>0</v>
      </c>
      <c r="DV89" s="52">
        <v>0</v>
      </c>
      <c r="DW89" s="52">
        <v>0</v>
      </c>
      <c r="DX89" s="52">
        <v>0</v>
      </c>
      <c r="DY89" s="52">
        <v>0</v>
      </c>
      <c r="DZ89" s="52">
        <v>0</v>
      </c>
      <c r="EA89" s="52">
        <v>0</v>
      </c>
      <c r="EB89" s="52">
        <v>0</v>
      </c>
      <c r="EC89" s="52">
        <v>0</v>
      </c>
      <c r="ED89" s="52">
        <v>0</v>
      </c>
      <c r="EE89" s="52">
        <v>0</v>
      </c>
      <c r="EF89" s="52">
        <v>0</v>
      </c>
      <c r="EG89" s="52">
        <v>0</v>
      </c>
      <c r="EH89" s="52">
        <v>0</v>
      </c>
      <c r="EI89" s="52">
        <v>0</v>
      </c>
      <c r="EJ89" s="52">
        <v>0</v>
      </c>
      <c r="EK89" s="52">
        <v>0</v>
      </c>
      <c r="EL89" s="52">
        <v>0</v>
      </c>
      <c r="EM89" s="52">
        <v>0</v>
      </c>
      <c r="EN89" s="52">
        <v>0</v>
      </c>
      <c r="EO89" s="52">
        <v>0</v>
      </c>
      <c r="EP89" s="52">
        <v>0</v>
      </c>
      <c r="EQ89" s="52">
        <v>0</v>
      </c>
      <c r="ER89" s="52">
        <v>0</v>
      </c>
      <c r="ES89" s="52">
        <v>0</v>
      </c>
      <c r="ET89" s="52">
        <v>0</v>
      </c>
      <c r="EU89" s="52">
        <v>0</v>
      </c>
      <c r="EV89" s="52">
        <v>0</v>
      </c>
      <c r="EW89" s="52">
        <v>82.625</v>
      </c>
      <c r="EX89" s="52">
        <v>80.875</v>
      </c>
      <c r="EY89" s="52">
        <v>79</v>
      </c>
      <c r="EZ89" s="52">
        <v>77.1875</v>
      </c>
      <c r="FA89" s="52">
        <v>75.5625</v>
      </c>
      <c r="FB89" s="52">
        <v>73.9375</v>
      </c>
      <c r="FC89" s="52">
        <v>73.9375</v>
      </c>
      <c r="FD89" s="52">
        <v>77.375</v>
      </c>
      <c r="FE89" s="52">
        <v>81.25</v>
      </c>
      <c r="FF89" s="52">
        <v>84.25</v>
      </c>
      <c r="FG89" s="52">
        <v>87.5</v>
      </c>
      <c r="FH89" s="52">
        <v>90.625</v>
      </c>
      <c r="FI89" s="52">
        <v>93.5</v>
      </c>
      <c r="FJ89" s="52">
        <v>95.9375</v>
      </c>
      <c r="FK89" s="52">
        <v>97.75</v>
      </c>
      <c r="FL89" s="52">
        <v>99.3125</v>
      </c>
      <c r="FM89" s="52">
        <v>100.1875</v>
      </c>
      <c r="FN89" s="52">
        <v>100.625</v>
      </c>
      <c r="FO89" s="52">
        <v>99.8125</v>
      </c>
      <c r="FP89" s="52">
        <v>98.375</v>
      </c>
      <c r="FQ89" s="52">
        <v>95.3125</v>
      </c>
      <c r="FR89" s="52">
        <v>91.8125</v>
      </c>
      <c r="FS89" s="52">
        <v>88.4375</v>
      </c>
      <c r="FT89" s="52">
        <v>85.4375</v>
      </c>
      <c r="FU89" s="52">
        <v>4</v>
      </c>
      <c r="FV89" s="52">
        <v>7.1683899999999996</v>
      </c>
      <c r="FW89" s="52">
        <v>3.0995970000000002</v>
      </c>
      <c r="FX89" s="52">
        <v>0</v>
      </c>
    </row>
    <row r="90" spans="1:180" x14ac:dyDescent="0.3">
      <c r="A90" t="s">
        <v>174</v>
      </c>
      <c r="B90" t="s">
        <v>248</v>
      </c>
      <c r="C90" t="s">
        <v>180</v>
      </c>
      <c r="D90" t="s">
        <v>224</v>
      </c>
      <c r="E90" t="s">
        <v>188</v>
      </c>
      <c r="F90" t="s">
        <v>230</v>
      </c>
      <c r="G90" t="s">
        <v>239</v>
      </c>
      <c r="H90" s="52">
        <v>89</v>
      </c>
      <c r="I90" s="52">
        <v>0</v>
      </c>
      <c r="J90" s="52">
        <v>0</v>
      </c>
      <c r="K90" s="52">
        <v>0</v>
      </c>
      <c r="L90" s="52">
        <v>0</v>
      </c>
      <c r="M90" s="52">
        <v>0</v>
      </c>
      <c r="N90" s="52">
        <v>0</v>
      </c>
      <c r="O90" s="52">
        <v>0</v>
      </c>
      <c r="P90" s="52">
        <v>0</v>
      </c>
      <c r="Q90" s="52">
        <v>0</v>
      </c>
      <c r="R90" s="52">
        <v>0</v>
      </c>
      <c r="S90" s="52">
        <v>0</v>
      </c>
      <c r="T90" s="52">
        <v>0</v>
      </c>
      <c r="U90" s="52">
        <v>0</v>
      </c>
      <c r="V90" s="52">
        <v>0</v>
      </c>
      <c r="W90" s="52">
        <v>0</v>
      </c>
      <c r="X90" s="52">
        <v>0</v>
      </c>
      <c r="Y90" s="52">
        <v>0</v>
      </c>
      <c r="Z90" s="52">
        <v>0</v>
      </c>
      <c r="AA90" s="52">
        <v>0</v>
      </c>
      <c r="AB90" s="52">
        <v>0</v>
      </c>
      <c r="AC90" s="52">
        <v>0</v>
      </c>
      <c r="AD90" s="52">
        <v>0</v>
      </c>
      <c r="AE90" s="52">
        <v>0</v>
      </c>
      <c r="AF90" s="52">
        <v>0</v>
      </c>
      <c r="AG90" s="52">
        <v>0</v>
      </c>
      <c r="AH90" s="52">
        <v>0</v>
      </c>
      <c r="AI90" s="52">
        <v>0</v>
      </c>
      <c r="AJ90" s="52">
        <v>0</v>
      </c>
      <c r="AK90" s="52">
        <v>0</v>
      </c>
      <c r="AL90" s="52">
        <v>0</v>
      </c>
      <c r="AM90" s="52">
        <v>0</v>
      </c>
      <c r="AN90" s="52">
        <v>0</v>
      </c>
      <c r="AO90" s="52">
        <v>0</v>
      </c>
      <c r="AP90" s="52">
        <v>0</v>
      </c>
      <c r="AQ90" s="52">
        <v>0</v>
      </c>
      <c r="AR90" s="52">
        <v>0</v>
      </c>
      <c r="AS90" s="52">
        <v>0</v>
      </c>
      <c r="AT90" s="52">
        <v>0</v>
      </c>
      <c r="AU90" s="52">
        <v>0</v>
      </c>
      <c r="AV90" s="52">
        <v>0</v>
      </c>
      <c r="AW90" s="52">
        <v>0</v>
      </c>
      <c r="AX90" s="52">
        <v>0</v>
      </c>
      <c r="AY90" s="52">
        <v>0</v>
      </c>
      <c r="AZ90" s="52">
        <v>0</v>
      </c>
      <c r="BA90" s="52">
        <v>0</v>
      </c>
      <c r="BB90" s="52">
        <v>0</v>
      </c>
      <c r="BC90" s="52">
        <v>0</v>
      </c>
      <c r="BD90" s="52">
        <v>0</v>
      </c>
      <c r="BE90" s="52">
        <v>0</v>
      </c>
      <c r="BF90" s="52">
        <v>0</v>
      </c>
      <c r="BG90" s="52">
        <v>0</v>
      </c>
      <c r="BH90" s="52">
        <v>0</v>
      </c>
      <c r="BI90" s="52">
        <v>0</v>
      </c>
      <c r="BJ90" s="52">
        <v>0</v>
      </c>
      <c r="BK90" s="52">
        <v>0</v>
      </c>
      <c r="BL90" s="52">
        <v>0</v>
      </c>
      <c r="BM90" s="52">
        <v>0</v>
      </c>
      <c r="BN90" s="52">
        <v>0</v>
      </c>
      <c r="BO90" s="52">
        <v>0</v>
      </c>
      <c r="BP90" s="52">
        <v>0</v>
      </c>
      <c r="BQ90" s="52">
        <v>0</v>
      </c>
      <c r="BR90" s="52">
        <v>0</v>
      </c>
      <c r="BS90" s="52">
        <v>0</v>
      </c>
      <c r="BT90" s="52">
        <v>0</v>
      </c>
      <c r="BU90" s="52">
        <v>0</v>
      </c>
      <c r="BV90" s="52">
        <v>0</v>
      </c>
      <c r="BW90" s="52">
        <v>0</v>
      </c>
      <c r="BX90" s="52">
        <v>0</v>
      </c>
      <c r="BY90" s="52">
        <v>0</v>
      </c>
      <c r="BZ90" s="52">
        <v>0</v>
      </c>
      <c r="CA90" s="52">
        <v>0</v>
      </c>
      <c r="CB90" s="52">
        <v>0</v>
      </c>
      <c r="CC90" s="52">
        <v>0</v>
      </c>
      <c r="CD90" s="52">
        <v>0</v>
      </c>
      <c r="CE90" s="52">
        <v>0</v>
      </c>
      <c r="CF90" s="52">
        <v>0</v>
      </c>
      <c r="CG90" s="52">
        <v>0</v>
      </c>
      <c r="CH90" s="52">
        <v>0</v>
      </c>
      <c r="CI90" s="52">
        <v>0</v>
      </c>
      <c r="CJ90" s="52">
        <v>0</v>
      </c>
      <c r="CK90" s="52">
        <v>0</v>
      </c>
      <c r="CL90" s="52">
        <v>0</v>
      </c>
      <c r="CM90" s="52">
        <v>0</v>
      </c>
      <c r="CN90" s="52">
        <v>0</v>
      </c>
      <c r="CO90" s="52">
        <v>0</v>
      </c>
      <c r="CP90" s="52">
        <v>0</v>
      </c>
      <c r="CQ90" s="52">
        <v>0</v>
      </c>
      <c r="CR90" s="52">
        <v>0</v>
      </c>
      <c r="CS90" s="52">
        <v>0</v>
      </c>
      <c r="CT90" s="52">
        <v>0</v>
      </c>
      <c r="CU90" s="52">
        <v>0</v>
      </c>
      <c r="CV90" s="52">
        <v>0</v>
      </c>
      <c r="CW90" s="52">
        <v>0</v>
      </c>
      <c r="CX90" s="52">
        <v>0</v>
      </c>
      <c r="CY90" s="52">
        <v>0</v>
      </c>
      <c r="CZ90" s="52">
        <v>0</v>
      </c>
      <c r="DA90" s="52">
        <v>0</v>
      </c>
      <c r="DB90" s="52">
        <v>0</v>
      </c>
      <c r="DC90" s="52">
        <v>0</v>
      </c>
      <c r="DD90" s="52">
        <v>0</v>
      </c>
      <c r="DE90" s="52">
        <v>0</v>
      </c>
      <c r="DF90" s="52">
        <v>0</v>
      </c>
      <c r="DG90" s="52">
        <v>0</v>
      </c>
      <c r="DH90" s="52">
        <v>0</v>
      </c>
      <c r="DI90" s="52">
        <v>0</v>
      </c>
      <c r="DJ90" s="52">
        <v>0</v>
      </c>
      <c r="DK90" s="52">
        <v>0</v>
      </c>
      <c r="DL90" s="52">
        <v>0</v>
      </c>
      <c r="DM90" s="52">
        <v>0</v>
      </c>
      <c r="DN90" s="52">
        <v>0</v>
      </c>
      <c r="DO90" s="52">
        <v>0</v>
      </c>
      <c r="DP90" s="52">
        <v>0</v>
      </c>
      <c r="DQ90" s="52">
        <v>0</v>
      </c>
      <c r="DR90" s="52">
        <v>0</v>
      </c>
      <c r="DS90" s="52">
        <v>0</v>
      </c>
      <c r="DT90" s="52">
        <v>0</v>
      </c>
      <c r="DU90" s="52">
        <v>0</v>
      </c>
      <c r="DV90" s="52">
        <v>0</v>
      </c>
      <c r="DW90" s="52">
        <v>0</v>
      </c>
      <c r="DX90" s="52">
        <v>0</v>
      </c>
      <c r="DY90" s="52">
        <v>0</v>
      </c>
      <c r="DZ90" s="52">
        <v>0</v>
      </c>
      <c r="EA90" s="52">
        <v>0</v>
      </c>
      <c r="EB90" s="52">
        <v>0</v>
      </c>
      <c r="EC90" s="52">
        <v>0</v>
      </c>
      <c r="ED90" s="52">
        <v>0</v>
      </c>
      <c r="EE90" s="52">
        <v>0</v>
      </c>
      <c r="EF90" s="52">
        <v>0</v>
      </c>
      <c r="EG90" s="52">
        <v>0</v>
      </c>
      <c r="EH90" s="52">
        <v>0</v>
      </c>
      <c r="EI90" s="52">
        <v>0</v>
      </c>
      <c r="EJ90" s="52">
        <v>0</v>
      </c>
      <c r="EK90" s="52">
        <v>0</v>
      </c>
      <c r="EL90" s="52">
        <v>0</v>
      </c>
      <c r="EM90" s="52">
        <v>0</v>
      </c>
      <c r="EN90" s="52">
        <v>0</v>
      </c>
      <c r="EO90" s="52">
        <v>0</v>
      </c>
      <c r="EP90" s="52">
        <v>0</v>
      </c>
      <c r="EQ90" s="52">
        <v>0</v>
      </c>
      <c r="ER90" s="52">
        <v>0</v>
      </c>
      <c r="ES90" s="52">
        <v>0</v>
      </c>
      <c r="ET90" s="52">
        <v>0</v>
      </c>
      <c r="EU90" s="52">
        <v>0</v>
      </c>
      <c r="EV90" s="52">
        <v>0</v>
      </c>
      <c r="EW90" s="52">
        <v>59.61224</v>
      </c>
      <c r="EX90" s="52">
        <v>58.532310000000003</v>
      </c>
      <c r="EY90" s="52">
        <v>57.595239999999997</v>
      </c>
      <c r="EZ90" s="52">
        <v>56.758499999999998</v>
      </c>
      <c r="FA90" s="52">
        <v>56.113950000000003</v>
      </c>
      <c r="FB90" s="52">
        <v>55.56973</v>
      </c>
      <c r="FC90" s="52">
        <v>55.61224</v>
      </c>
      <c r="FD90" s="52">
        <v>57.906460000000003</v>
      </c>
      <c r="FE90" s="52">
        <v>61.404760000000003</v>
      </c>
      <c r="FF90" s="52">
        <v>65.534009999999995</v>
      </c>
      <c r="FG90" s="52">
        <v>70.438770000000005</v>
      </c>
      <c r="FH90" s="52">
        <v>75.380949999999999</v>
      </c>
      <c r="FI90" s="52">
        <v>79.938770000000005</v>
      </c>
      <c r="FJ90" s="52">
        <v>83.076530000000005</v>
      </c>
      <c r="FK90" s="52">
        <v>84.773809999999997</v>
      </c>
      <c r="FL90" s="52">
        <v>85.229590000000002</v>
      </c>
      <c r="FM90" s="52">
        <v>84.535709999999995</v>
      </c>
      <c r="FN90" s="52">
        <v>82.586730000000003</v>
      </c>
      <c r="FO90" s="52">
        <v>79.261899999999997</v>
      </c>
      <c r="FP90" s="52">
        <v>74.642859999999999</v>
      </c>
      <c r="FQ90" s="52">
        <v>69.295919999999995</v>
      </c>
      <c r="FR90" s="52">
        <v>65.323130000000006</v>
      </c>
      <c r="FS90" s="52">
        <v>62.93197</v>
      </c>
      <c r="FT90" s="52">
        <v>61.226190000000003</v>
      </c>
      <c r="FU90" s="52">
        <v>17</v>
      </c>
      <c r="FV90" s="52">
        <v>30.29804</v>
      </c>
      <c r="FW90" s="52">
        <v>8.407197</v>
      </c>
      <c r="FX90" s="52">
        <v>0</v>
      </c>
    </row>
    <row r="91" spans="1:180" x14ac:dyDescent="0.3">
      <c r="A91" t="s">
        <v>174</v>
      </c>
      <c r="B91" t="s">
        <v>248</v>
      </c>
      <c r="C91" t="s">
        <v>180</v>
      </c>
      <c r="D91" t="s">
        <v>244</v>
      </c>
      <c r="E91" t="s">
        <v>190</v>
      </c>
      <c r="F91" t="s">
        <v>230</v>
      </c>
      <c r="G91" t="s">
        <v>239</v>
      </c>
      <c r="H91" s="52">
        <v>89</v>
      </c>
      <c r="I91" s="52">
        <v>0</v>
      </c>
      <c r="J91" s="52">
        <v>0</v>
      </c>
      <c r="K91" s="52">
        <v>0</v>
      </c>
      <c r="L91" s="52">
        <v>0</v>
      </c>
      <c r="M91" s="52">
        <v>0</v>
      </c>
      <c r="N91" s="52">
        <v>0</v>
      </c>
      <c r="O91" s="52">
        <v>0</v>
      </c>
      <c r="P91" s="52">
        <v>0</v>
      </c>
      <c r="Q91" s="52">
        <v>0</v>
      </c>
      <c r="R91" s="52">
        <v>0</v>
      </c>
      <c r="S91" s="52">
        <v>0</v>
      </c>
      <c r="T91" s="52">
        <v>0</v>
      </c>
      <c r="U91" s="52">
        <v>0</v>
      </c>
      <c r="V91" s="52">
        <v>0</v>
      </c>
      <c r="W91" s="52">
        <v>0</v>
      </c>
      <c r="X91" s="52">
        <v>0</v>
      </c>
      <c r="Y91" s="52">
        <v>0</v>
      </c>
      <c r="Z91" s="52">
        <v>0</v>
      </c>
      <c r="AA91" s="52">
        <v>0</v>
      </c>
      <c r="AB91" s="52">
        <v>0</v>
      </c>
      <c r="AC91" s="52">
        <v>0</v>
      </c>
      <c r="AD91" s="52">
        <v>0</v>
      </c>
      <c r="AE91" s="52">
        <v>0</v>
      </c>
      <c r="AF91" s="52">
        <v>0</v>
      </c>
      <c r="AG91" s="52">
        <v>0</v>
      </c>
      <c r="AH91" s="52">
        <v>0</v>
      </c>
      <c r="AI91" s="52">
        <v>0</v>
      </c>
      <c r="AJ91" s="52">
        <v>0</v>
      </c>
      <c r="AK91" s="52">
        <v>0</v>
      </c>
      <c r="AL91" s="52">
        <v>0</v>
      </c>
      <c r="AM91" s="52">
        <v>0</v>
      </c>
      <c r="AN91" s="52">
        <v>0</v>
      </c>
      <c r="AO91" s="52">
        <v>0</v>
      </c>
      <c r="AP91" s="52">
        <v>0</v>
      </c>
      <c r="AQ91" s="52">
        <v>0</v>
      </c>
      <c r="AR91" s="52">
        <v>0</v>
      </c>
      <c r="AS91" s="52">
        <v>0</v>
      </c>
      <c r="AT91" s="52">
        <v>0</v>
      </c>
      <c r="AU91" s="52">
        <v>0</v>
      </c>
      <c r="AV91" s="52">
        <v>0</v>
      </c>
      <c r="AW91" s="52">
        <v>0</v>
      </c>
      <c r="AX91" s="52">
        <v>0</v>
      </c>
      <c r="AY91" s="52">
        <v>0</v>
      </c>
      <c r="AZ91" s="52">
        <v>0</v>
      </c>
      <c r="BA91" s="52">
        <v>0</v>
      </c>
      <c r="BB91" s="52">
        <v>0</v>
      </c>
      <c r="BC91" s="52">
        <v>0</v>
      </c>
      <c r="BD91" s="52">
        <v>0</v>
      </c>
      <c r="BE91" s="52">
        <v>0</v>
      </c>
      <c r="BF91" s="52">
        <v>0</v>
      </c>
      <c r="BG91" s="52">
        <v>0</v>
      </c>
      <c r="BH91" s="52">
        <v>0</v>
      </c>
      <c r="BI91" s="52">
        <v>0</v>
      </c>
      <c r="BJ91" s="52">
        <v>0</v>
      </c>
      <c r="BK91" s="52">
        <v>0</v>
      </c>
      <c r="BL91" s="52">
        <v>0</v>
      </c>
      <c r="BM91" s="52">
        <v>0</v>
      </c>
      <c r="BN91" s="52">
        <v>0</v>
      </c>
      <c r="BO91" s="52">
        <v>0</v>
      </c>
      <c r="BP91" s="52">
        <v>0</v>
      </c>
      <c r="BQ91" s="52">
        <v>0</v>
      </c>
      <c r="BR91" s="52">
        <v>0</v>
      </c>
      <c r="BS91" s="52">
        <v>0</v>
      </c>
      <c r="BT91" s="52">
        <v>0</v>
      </c>
      <c r="BU91" s="52">
        <v>0</v>
      </c>
      <c r="BV91" s="52">
        <v>0</v>
      </c>
      <c r="BW91" s="52">
        <v>0</v>
      </c>
      <c r="BX91" s="52">
        <v>0</v>
      </c>
      <c r="BY91" s="52">
        <v>0</v>
      </c>
      <c r="BZ91" s="52">
        <v>0</v>
      </c>
      <c r="CA91" s="52">
        <v>0</v>
      </c>
      <c r="CB91" s="52">
        <v>0</v>
      </c>
      <c r="CC91" s="52">
        <v>0</v>
      </c>
      <c r="CD91" s="52">
        <v>0</v>
      </c>
      <c r="CE91" s="52">
        <v>0</v>
      </c>
      <c r="CF91" s="52">
        <v>0</v>
      </c>
      <c r="CG91" s="52">
        <v>0</v>
      </c>
      <c r="CH91" s="52">
        <v>0</v>
      </c>
      <c r="CI91" s="52">
        <v>0</v>
      </c>
      <c r="CJ91" s="52">
        <v>0</v>
      </c>
      <c r="CK91" s="52">
        <v>0</v>
      </c>
      <c r="CL91" s="52">
        <v>0</v>
      </c>
      <c r="CM91" s="52">
        <v>0</v>
      </c>
      <c r="CN91" s="52">
        <v>0</v>
      </c>
      <c r="CO91" s="52">
        <v>0</v>
      </c>
      <c r="CP91" s="52">
        <v>0</v>
      </c>
      <c r="CQ91" s="52">
        <v>0</v>
      </c>
      <c r="CR91" s="52">
        <v>0</v>
      </c>
      <c r="CS91" s="52">
        <v>0</v>
      </c>
      <c r="CT91" s="52">
        <v>0</v>
      </c>
      <c r="CU91" s="52">
        <v>0</v>
      </c>
      <c r="CV91" s="52">
        <v>0</v>
      </c>
      <c r="CW91" s="52">
        <v>0</v>
      </c>
      <c r="CX91" s="52">
        <v>0</v>
      </c>
      <c r="CY91" s="52">
        <v>0</v>
      </c>
      <c r="CZ91" s="52">
        <v>0</v>
      </c>
      <c r="DA91" s="52">
        <v>0</v>
      </c>
      <c r="DB91" s="52">
        <v>0</v>
      </c>
      <c r="DC91" s="52">
        <v>0</v>
      </c>
      <c r="DD91" s="52">
        <v>0</v>
      </c>
      <c r="DE91" s="52">
        <v>0</v>
      </c>
      <c r="DF91" s="52">
        <v>0</v>
      </c>
      <c r="DG91" s="52">
        <v>0</v>
      </c>
      <c r="DH91" s="52">
        <v>0</v>
      </c>
      <c r="DI91" s="52">
        <v>0</v>
      </c>
      <c r="DJ91" s="52">
        <v>0</v>
      </c>
      <c r="DK91" s="52">
        <v>0</v>
      </c>
      <c r="DL91" s="52">
        <v>0</v>
      </c>
      <c r="DM91" s="52">
        <v>0</v>
      </c>
      <c r="DN91" s="52">
        <v>0</v>
      </c>
      <c r="DO91" s="52">
        <v>0</v>
      </c>
      <c r="DP91" s="52">
        <v>0</v>
      </c>
      <c r="DQ91" s="52">
        <v>0</v>
      </c>
      <c r="DR91" s="52">
        <v>0</v>
      </c>
      <c r="DS91" s="52">
        <v>0</v>
      </c>
      <c r="DT91" s="52">
        <v>0</v>
      </c>
      <c r="DU91" s="52">
        <v>0</v>
      </c>
      <c r="DV91" s="52">
        <v>0</v>
      </c>
      <c r="DW91" s="52">
        <v>0</v>
      </c>
      <c r="DX91" s="52">
        <v>0</v>
      </c>
      <c r="DY91" s="52">
        <v>0</v>
      </c>
      <c r="DZ91" s="52">
        <v>0</v>
      </c>
      <c r="EA91" s="52">
        <v>0</v>
      </c>
      <c r="EB91" s="52">
        <v>0</v>
      </c>
      <c r="EC91" s="52">
        <v>0</v>
      </c>
      <c r="ED91" s="52">
        <v>0</v>
      </c>
      <c r="EE91" s="52">
        <v>0</v>
      </c>
      <c r="EF91" s="52">
        <v>0</v>
      </c>
      <c r="EG91" s="52">
        <v>0</v>
      </c>
      <c r="EH91" s="52">
        <v>0</v>
      </c>
      <c r="EI91" s="52">
        <v>0</v>
      </c>
      <c r="EJ91" s="52">
        <v>0</v>
      </c>
      <c r="EK91" s="52">
        <v>0</v>
      </c>
      <c r="EL91" s="52">
        <v>0</v>
      </c>
      <c r="EM91" s="52">
        <v>0</v>
      </c>
      <c r="EN91" s="52">
        <v>0</v>
      </c>
      <c r="EO91" s="52">
        <v>0</v>
      </c>
      <c r="EP91" s="52">
        <v>0</v>
      </c>
      <c r="EQ91" s="52">
        <v>0</v>
      </c>
      <c r="ER91" s="52">
        <v>0</v>
      </c>
      <c r="ES91" s="52">
        <v>0</v>
      </c>
      <c r="ET91" s="52">
        <v>0</v>
      </c>
      <c r="EU91" s="52">
        <v>0</v>
      </c>
      <c r="EV91" s="52">
        <v>0</v>
      </c>
      <c r="EW91" s="52">
        <v>57.47222</v>
      </c>
      <c r="EX91" s="52">
        <v>56.492060000000002</v>
      </c>
      <c r="EY91" s="52">
        <v>55.547620000000002</v>
      </c>
      <c r="EZ91" s="52">
        <v>54.980159999999998</v>
      </c>
      <c r="FA91" s="52">
        <v>54.587299999999999</v>
      </c>
      <c r="FB91" s="52">
        <v>54.218249999999998</v>
      </c>
      <c r="FC91" s="52">
        <v>53.857140000000001</v>
      </c>
      <c r="FD91" s="52">
        <v>54.496029999999998</v>
      </c>
      <c r="FE91" s="52">
        <v>57.404760000000003</v>
      </c>
      <c r="FF91" s="52">
        <v>61.48413</v>
      </c>
      <c r="FG91" s="52">
        <v>66.591269999999994</v>
      </c>
      <c r="FH91" s="52">
        <v>71.888890000000004</v>
      </c>
      <c r="FI91" s="52">
        <v>76.837299999999999</v>
      </c>
      <c r="FJ91" s="52">
        <v>80.876980000000003</v>
      </c>
      <c r="FK91" s="52">
        <v>83.222219999999993</v>
      </c>
      <c r="FL91" s="52">
        <v>83.341269999999994</v>
      </c>
      <c r="FM91" s="52">
        <v>82.214290000000005</v>
      </c>
      <c r="FN91" s="52">
        <v>79.757930000000002</v>
      </c>
      <c r="FO91" s="52">
        <v>75.670630000000003</v>
      </c>
      <c r="FP91" s="52">
        <v>71.031750000000002</v>
      </c>
      <c r="FQ91" s="52">
        <v>67.039680000000004</v>
      </c>
      <c r="FR91" s="52">
        <v>63.69444</v>
      </c>
      <c r="FS91" s="52">
        <v>61.615079999999999</v>
      </c>
      <c r="FT91" s="52">
        <v>59.98809</v>
      </c>
      <c r="FU91" s="52">
        <v>17</v>
      </c>
      <c r="FV91" s="52">
        <v>30.14659</v>
      </c>
      <c r="FW91" s="52">
        <v>6.9211640000000001</v>
      </c>
      <c r="FX91" s="52">
        <v>0</v>
      </c>
    </row>
    <row r="92" spans="1:180" x14ac:dyDescent="0.3">
      <c r="A92" t="s">
        <v>174</v>
      </c>
      <c r="B92" t="s">
        <v>248</v>
      </c>
      <c r="C92" t="s">
        <v>180</v>
      </c>
      <c r="D92" t="s">
        <v>244</v>
      </c>
      <c r="E92" t="s">
        <v>188</v>
      </c>
      <c r="F92" t="s">
        <v>230</v>
      </c>
      <c r="G92" t="s">
        <v>239</v>
      </c>
      <c r="H92" s="52">
        <v>89</v>
      </c>
      <c r="I92" s="52">
        <v>0</v>
      </c>
      <c r="J92" s="52">
        <v>0</v>
      </c>
      <c r="K92" s="52">
        <v>0</v>
      </c>
      <c r="L92" s="52">
        <v>0</v>
      </c>
      <c r="M92" s="52">
        <v>0</v>
      </c>
      <c r="N92" s="52">
        <v>0</v>
      </c>
      <c r="O92" s="52">
        <v>0</v>
      </c>
      <c r="P92" s="52">
        <v>0</v>
      </c>
      <c r="Q92" s="52">
        <v>0</v>
      </c>
      <c r="R92" s="52">
        <v>0</v>
      </c>
      <c r="S92" s="52">
        <v>0</v>
      </c>
      <c r="T92" s="52">
        <v>0</v>
      </c>
      <c r="U92" s="52">
        <v>0</v>
      </c>
      <c r="V92" s="52">
        <v>0</v>
      </c>
      <c r="W92" s="52">
        <v>0</v>
      </c>
      <c r="X92" s="52">
        <v>0</v>
      </c>
      <c r="Y92" s="52">
        <v>0</v>
      </c>
      <c r="Z92" s="52">
        <v>0</v>
      </c>
      <c r="AA92" s="52">
        <v>0</v>
      </c>
      <c r="AB92" s="52">
        <v>0</v>
      </c>
      <c r="AC92" s="52">
        <v>0</v>
      </c>
      <c r="AD92" s="52">
        <v>0</v>
      </c>
      <c r="AE92" s="52">
        <v>0</v>
      </c>
      <c r="AF92" s="52">
        <v>0</v>
      </c>
      <c r="AG92" s="52">
        <v>0</v>
      </c>
      <c r="AH92" s="52">
        <v>0</v>
      </c>
      <c r="AI92" s="52">
        <v>0</v>
      </c>
      <c r="AJ92" s="52">
        <v>0</v>
      </c>
      <c r="AK92" s="52">
        <v>0</v>
      </c>
      <c r="AL92" s="52">
        <v>0</v>
      </c>
      <c r="AM92" s="52">
        <v>0</v>
      </c>
      <c r="AN92" s="52">
        <v>0</v>
      </c>
      <c r="AO92" s="52">
        <v>0</v>
      </c>
      <c r="AP92" s="52">
        <v>0</v>
      </c>
      <c r="AQ92" s="52">
        <v>0</v>
      </c>
      <c r="AR92" s="52">
        <v>0</v>
      </c>
      <c r="AS92" s="52">
        <v>0</v>
      </c>
      <c r="AT92" s="52">
        <v>0</v>
      </c>
      <c r="AU92" s="52">
        <v>0</v>
      </c>
      <c r="AV92" s="52">
        <v>0</v>
      </c>
      <c r="AW92" s="52">
        <v>0</v>
      </c>
      <c r="AX92" s="52">
        <v>0</v>
      </c>
      <c r="AY92" s="52">
        <v>0</v>
      </c>
      <c r="AZ92" s="52">
        <v>0</v>
      </c>
      <c r="BA92" s="52">
        <v>0</v>
      </c>
      <c r="BB92" s="52">
        <v>0</v>
      </c>
      <c r="BC92" s="52">
        <v>0</v>
      </c>
      <c r="BD92" s="52">
        <v>0</v>
      </c>
      <c r="BE92" s="52">
        <v>0</v>
      </c>
      <c r="BF92" s="52">
        <v>0</v>
      </c>
      <c r="BG92" s="52">
        <v>0</v>
      </c>
      <c r="BH92" s="52">
        <v>0</v>
      </c>
      <c r="BI92" s="52">
        <v>0</v>
      </c>
      <c r="BJ92" s="52">
        <v>0</v>
      </c>
      <c r="BK92" s="52">
        <v>0</v>
      </c>
      <c r="BL92" s="52">
        <v>0</v>
      </c>
      <c r="BM92" s="52">
        <v>0</v>
      </c>
      <c r="BN92" s="52">
        <v>0</v>
      </c>
      <c r="BO92" s="52">
        <v>0</v>
      </c>
      <c r="BP92" s="52">
        <v>0</v>
      </c>
      <c r="BQ92" s="52">
        <v>0</v>
      </c>
      <c r="BR92" s="52">
        <v>0</v>
      </c>
      <c r="BS92" s="52">
        <v>0</v>
      </c>
      <c r="BT92" s="52">
        <v>0</v>
      </c>
      <c r="BU92" s="52">
        <v>0</v>
      </c>
      <c r="BV92" s="52">
        <v>0</v>
      </c>
      <c r="BW92" s="52">
        <v>0</v>
      </c>
      <c r="BX92" s="52">
        <v>0</v>
      </c>
      <c r="BY92" s="52">
        <v>0</v>
      </c>
      <c r="BZ92" s="52">
        <v>0</v>
      </c>
      <c r="CA92" s="52">
        <v>0</v>
      </c>
      <c r="CB92" s="52">
        <v>0</v>
      </c>
      <c r="CC92" s="52">
        <v>0</v>
      </c>
      <c r="CD92" s="52">
        <v>0</v>
      </c>
      <c r="CE92" s="52">
        <v>0</v>
      </c>
      <c r="CF92" s="52">
        <v>0</v>
      </c>
      <c r="CG92" s="52">
        <v>0</v>
      </c>
      <c r="CH92" s="52">
        <v>0</v>
      </c>
      <c r="CI92" s="52">
        <v>0</v>
      </c>
      <c r="CJ92" s="52">
        <v>0</v>
      </c>
      <c r="CK92" s="52">
        <v>0</v>
      </c>
      <c r="CL92" s="52">
        <v>0</v>
      </c>
      <c r="CM92" s="52">
        <v>0</v>
      </c>
      <c r="CN92" s="52">
        <v>0</v>
      </c>
      <c r="CO92" s="52">
        <v>0</v>
      </c>
      <c r="CP92" s="52">
        <v>0</v>
      </c>
      <c r="CQ92" s="52">
        <v>0</v>
      </c>
      <c r="CR92" s="52">
        <v>0</v>
      </c>
      <c r="CS92" s="52">
        <v>0</v>
      </c>
      <c r="CT92" s="52">
        <v>0</v>
      </c>
      <c r="CU92" s="52">
        <v>0</v>
      </c>
      <c r="CV92" s="52">
        <v>0</v>
      </c>
      <c r="CW92" s="52">
        <v>0</v>
      </c>
      <c r="CX92" s="52">
        <v>0</v>
      </c>
      <c r="CY92" s="52">
        <v>0</v>
      </c>
      <c r="CZ92" s="52">
        <v>0</v>
      </c>
      <c r="DA92" s="52">
        <v>0</v>
      </c>
      <c r="DB92" s="52">
        <v>0</v>
      </c>
      <c r="DC92" s="52">
        <v>0</v>
      </c>
      <c r="DD92" s="52">
        <v>0</v>
      </c>
      <c r="DE92" s="52">
        <v>0</v>
      </c>
      <c r="DF92" s="52">
        <v>0</v>
      </c>
      <c r="DG92" s="52">
        <v>0</v>
      </c>
      <c r="DH92" s="52">
        <v>0</v>
      </c>
      <c r="DI92" s="52">
        <v>0</v>
      </c>
      <c r="DJ92" s="52">
        <v>0</v>
      </c>
      <c r="DK92" s="52">
        <v>0</v>
      </c>
      <c r="DL92" s="52">
        <v>0</v>
      </c>
      <c r="DM92" s="52">
        <v>0</v>
      </c>
      <c r="DN92" s="52">
        <v>0</v>
      </c>
      <c r="DO92" s="52">
        <v>0</v>
      </c>
      <c r="DP92" s="52">
        <v>0</v>
      </c>
      <c r="DQ92" s="52">
        <v>0</v>
      </c>
      <c r="DR92" s="52">
        <v>0</v>
      </c>
      <c r="DS92" s="52">
        <v>0</v>
      </c>
      <c r="DT92" s="52">
        <v>0</v>
      </c>
      <c r="DU92" s="52">
        <v>0</v>
      </c>
      <c r="DV92" s="52">
        <v>0</v>
      </c>
      <c r="DW92" s="52">
        <v>0</v>
      </c>
      <c r="DX92" s="52">
        <v>0</v>
      </c>
      <c r="DY92" s="52">
        <v>0</v>
      </c>
      <c r="DZ92" s="52">
        <v>0</v>
      </c>
      <c r="EA92" s="52">
        <v>0</v>
      </c>
      <c r="EB92" s="52">
        <v>0</v>
      </c>
      <c r="EC92" s="52">
        <v>0</v>
      </c>
      <c r="ED92" s="52">
        <v>0</v>
      </c>
      <c r="EE92" s="52">
        <v>0</v>
      </c>
      <c r="EF92" s="52">
        <v>0</v>
      </c>
      <c r="EG92" s="52">
        <v>0</v>
      </c>
      <c r="EH92" s="52">
        <v>0</v>
      </c>
      <c r="EI92" s="52">
        <v>0</v>
      </c>
      <c r="EJ92" s="52">
        <v>0</v>
      </c>
      <c r="EK92" s="52">
        <v>0</v>
      </c>
      <c r="EL92" s="52">
        <v>0</v>
      </c>
      <c r="EM92" s="52">
        <v>0</v>
      </c>
      <c r="EN92" s="52">
        <v>0</v>
      </c>
      <c r="EO92" s="52">
        <v>0</v>
      </c>
      <c r="EP92" s="52">
        <v>0</v>
      </c>
      <c r="EQ92" s="52">
        <v>0</v>
      </c>
      <c r="ER92" s="52">
        <v>0</v>
      </c>
      <c r="ES92" s="52">
        <v>0</v>
      </c>
      <c r="ET92" s="52">
        <v>0</v>
      </c>
      <c r="EU92" s="52">
        <v>0</v>
      </c>
      <c r="EV92" s="52">
        <v>0</v>
      </c>
      <c r="EW92" s="52">
        <v>60.31071</v>
      </c>
      <c r="EX92" s="52">
        <v>58.985709999999997</v>
      </c>
      <c r="EY92" s="52">
        <v>57.721429999999998</v>
      </c>
      <c r="EZ92" s="52">
        <v>56.85</v>
      </c>
      <c r="FA92" s="52">
        <v>56.1</v>
      </c>
      <c r="FB92" s="52">
        <v>55.31429</v>
      </c>
      <c r="FC92" s="52">
        <v>55.5</v>
      </c>
      <c r="FD92" s="52">
        <v>57.55</v>
      </c>
      <c r="FE92" s="52">
        <v>61.232140000000001</v>
      </c>
      <c r="FF92" s="52">
        <v>65.971429999999998</v>
      </c>
      <c r="FG92" s="52">
        <v>71.046419999999998</v>
      </c>
      <c r="FH92" s="52">
        <v>76.353570000000005</v>
      </c>
      <c r="FI92" s="52">
        <v>80.946430000000007</v>
      </c>
      <c r="FJ92" s="52">
        <v>84.339290000000005</v>
      </c>
      <c r="FK92" s="52">
        <v>85.946430000000007</v>
      </c>
      <c r="FL92" s="52">
        <v>85.971429999999998</v>
      </c>
      <c r="FM92" s="52">
        <v>84.710719999999995</v>
      </c>
      <c r="FN92" s="52">
        <v>82.635710000000003</v>
      </c>
      <c r="FO92" s="52">
        <v>79.385710000000003</v>
      </c>
      <c r="FP92" s="52">
        <v>74.93571</v>
      </c>
      <c r="FQ92" s="52">
        <v>69.592860000000002</v>
      </c>
      <c r="FR92" s="52">
        <v>65.849999999999994</v>
      </c>
      <c r="FS92" s="52">
        <v>63.467860000000002</v>
      </c>
      <c r="FT92" s="52">
        <v>61.43571</v>
      </c>
      <c r="FU92" s="52">
        <v>17</v>
      </c>
      <c r="FV92" s="52">
        <v>30.29804</v>
      </c>
      <c r="FW92" s="52">
        <v>8.407197</v>
      </c>
      <c r="FX92" s="52">
        <v>0</v>
      </c>
    </row>
    <row r="93" spans="1:180" x14ac:dyDescent="0.3">
      <c r="A93" t="s">
        <v>174</v>
      </c>
      <c r="B93" t="s">
        <v>248</v>
      </c>
      <c r="C93" t="s">
        <v>180</v>
      </c>
      <c r="D93" t="s">
        <v>224</v>
      </c>
      <c r="E93" t="s">
        <v>189</v>
      </c>
      <c r="F93" t="s">
        <v>230</v>
      </c>
      <c r="G93" t="s">
        <v>239</v>
      </c>
      <c r="H93" s="52">
        <v>89</v>
      </c>
      <c r="I93" s="52">
        <v>0</v>
      </c>
      <c r="J93" s="52">
        <v>0</v>
      </c>
      <c r="K93" s="52">
        <v>0</v>
      </c>
      <c r="L93" s="52">
        <v>0</v>
      </c>
      <c r="M93" s="52">
        <v>0</v>
      </c>
      <c r="N93" s="52">
        <v>0</v>
      </c>
      <c r="O93" s="52">
        <v>0</v>
      </c>
      <c r="P93" s="52">
        <v>0</v>
      </c>
      <c r="Q93" s="52">
        <v>0</v>
      </c>
      <c r="R93" s="52">
        <v>0</v>
      </c>
      <c r="S93" s="52">
        <v>0</v>
      </c>
      <c r="T93" s="52">
        <v>0</v>
      </c>
      <c r="U93" s="52">
        <v>0</v>
      </c>
      <c r="V93" s="52">
        <v>0</v>
      </c>
      <c r="W93" s="52">
        <v>0</v>
      </c>
      <c r="X93" s="52">
        <v>0</v>
      </c>
      <c r="Y93" s="52">
        <v>0</v>
      </c>
      <c r="Z93" s="52">
        <v>0</v>
      </c>
      <c r="AA93" s="52">
        <v>0</v>
      </c>
      <c r="AB93" s="52">
        <v>0</v>
      </c>
      <c r="AC93" s="52">
        <v>0</v>
      </c>
      <c r="AD93" s="52">
        <v>0</v>
      </c>
      <c r="AE93" s="52">
        <v>0</v>
      </c>
      <c r="AF93" s="52">
        <v>0</v>
      </c>
      <c r="AG93" s="52">
        <v>0</v>
      </c>
      <c r="AH93" s="52">
        <v>0</v>
      </c>
      <c r="AI93" s="52">
        <v>0</v>
      </c>
      <c r="AJ93" s="52">
        <v>0</v>
      </c>
      <c r="AK93" s="52">
        <v>0</v>
      </c>
      <c r="AL93" s="52">
        <v>0</v>
      </c>
      <c r="AM93" s="52">
        <v>0</v>
      </c>
      <c r="AN93" s="52">
        <v>0</v>
      </c>
      <c r="AO93" s="52">
        <v>0</v>
      </c>
      <c r="AP93" s="52">
        <v>0</v>
      </c>
      <c r="AQ93" s="52">
        <v>0</v>
      </c>
      <c r="AR93" s="52">
        <v>0</v>
      </c>
      <c r="AS93" s="52">
        <v>0</v>
      </c>
      <c r="AT93" s="52">
        <v>0</v>
      </c>
      <c r="AU93" s="52">
        <v>0</v>
      </c>
      <c r="AV93" s="52">
        <v>0</v>
      </c>
      <c r="AW93" s="52">
        <v>0</v>
      </c>
      <c r="AX93" s="52">
        <v>0</v>
      </c>
      <c r="AY93" s="52">
        <v>0</v>
      </c>
      <c r="AZ93" s="52">
        <v>0</v>
      </c>
      <c r="BA93" s="52">
        <v>0</v>
      </c>
      <c r="BB93" s="52">
        <v>0</v>
      </c>
      <c r="BC93" s="52">
        <v>0</v>
      </c>
      <c r="BD93" s="52">
        <v>0</v>
      </c>
      <c r="BE93" s="52">
        <v>0</v>
      </c>
      <c r="BF93" s="52">
        <v>0</v>
      </c>
      <c r="BG93" s="52">
        <v>0</v>
      </c>
      <c r="BH93" s="52">
        <v>0</v>
      </c>
      <c r="BI93" s="52">
        <v>0</v>
      </c>
      <c r="BJ93" s="52">
        <v>0</v>
      </c>
      <c r="BK93" s="52">
        <v>0</v>
      </c>
      <c r="BL93" s="52">
        <v>0</v>
      </c>
      <c r="BM93" s="52">
        <v>0</v>
      </c>
      <c r="BN93" s="52">
        <v>0</v>
      </c>
      <c r="BO93" s="52">
        <v>0</v>
      </c>
      <c r="BP93" s="52">
        <v>0</v>
      </c>
      <c r="BQ93" s="52">
        <v>0</v>
      </c>
      <c r="BR93" s="52">
        <v>0</v>
      </c>
      <c r="BS93" s="52">
        <v>0</v>
      </c>
      <c r="BT93" s="52">
        <v>0</v>
      </c>
      <c r="BU93" s="52">
        <v>0</v>
      </c>
      <c r="BV93" s="52">
        <v>0</v>
      </c>
      <c r="BW93" s="52">
        <v>0</v>
      </c>
      <c r="BX93" s="52">
        <v>0</v>
      </c>
      <c r="BY93" s="52">
        <v>0</v>
      </c>
      <c r="BZ93" s="52">
        <v>0</v>
      </c>
      <c r="CA93" s="52">
        <v>0</v>
      </c>
      <c r="CB93" s="52">
        <v>0</v>
      </c>
      <c r="CC93" s="52">
        <v>0</v>
      </c>
      <c r="CD93" s="52">
        <v>0</v>
      </c>
      <c r="CE93" s="52">
        <v>0</v>
      </c>
      <c r="CF93" s="52">
        <v>0</v>
      </c>
      <c r="CG93" s="52">
        <v>0</v>
      </c>
      <c r="CH93" s="52">
        <v>0</v>
      </c>
      <c r="CI93" s="52">
        <v>0</v>
      </c>
      <c r="CJ93" s="52">
        <v>0</v>
      </c>
      <c r="CK93" s="52">
        <v>0</v>
      </c>
      <c r="CL93" s="52">
        <v>0</v>
      </c>
      <c r="CM93" s="52">
        <v>0</v>
      </c>
      <c r="CN93" s="52">
        <v>0</v>
      </c>
      <c r="CO93" s="52">
        <v>0</v>
      </c>
      <c r="CP93" s="52">
        <v>0</v>
      </c>
      <c r="CQ93" s="52">
        <v>0</v>
      </c>
      <c r="CR93" s="52">
        <v>0</v>
      </c>
      <c r="CS93" s="52">
        <v>0</v>
      </c>
      <c r="CT93" s="52">
        <v>0</v>
      </c>
      <c r="CU93" s="52">
        <v>0</v>
      </c>
      <c r="CV93" s="52">
        <v>0</v>
      </c>
      <c r="CW93" s="52">
        <v>0</v>
      </c>
      <c r="CX93" s="52">
        <v>0</v>
      </c>
      <c r="CY93" s="52">
        <v>0</v>
      </c>
      <c r="CZ93" s="52">
        <v>0</v>
      </c>
      <c r="DA93" s="52">
        <v>0</v>
      </c>
      <c r="DB93" s="52">
        <v>0</v>
      </c>
      <c r="DC93" s="52">
        <v>0</v>
      </c>
      <c r="DD93" s="52">
        <v>0</v>
      </c>
      <c r="DE93" s="52">
        <v>0</v>
      </c>
      <c r="DF93" s="52">
        <v>0</v>
      </c>
      <c r="DG93" s="52">
        <v>0</v>
      </c>
      <c r="DH93" s="52">
        <v>0</v>
      </c>
      <c r="DI93" s="52">
        <v>0</v>
      </c>
      <c r="DJ93" s="52">
        <v>0</v>
      </c>
      <c r="DK93" s="52">
        <v>0</v>
      </c>
      <c r="DL93" s="52">
        <v>0</v>
      </c>
      <c r="DM93" s="52">
        <v>0</v>
      </c>
      <c r="DN93" s="52">
        <v>0</v>
      </c>
      <c r="DO93" s="52">
        <v>0</v>
      </c>
      <c r="DP93" s="52">
        <v>0</v>
      </c>
      <c r="DQ93" s="52">
        <v>0</v>
      </c>
      <c r="DR93" s="52">
        <v>0</v>
      </c>
      <c r="DS93" s="52">
        <v>0</v>
      </c>
      <c r="DT93" s="52">
        <v>0</v>
      </c>
      <c r="DU93" s="52">
        <v>0</v>
      </c>
      <c r="DV93" s="52">
        <v>0</v>
      </c>
      <c r="DW93" s="52">
        <v>0</v>
      </c>
      <c r="DX93" s="52">
        <v>0</v>
      </c>
      <c r="DY93" s="52">
        <v>0</v>
      </c>
      <c r="DZ93" s="52">
        <v>0</v>
      </c>
      <c r="EA93" s="52">
        <v>0</v>
      </c>
      <c r="EB93" s="52">
        <v>0</v>
      </c>
      <c r="EC93" s="52">
        <v>0</v>
      </c>
      <c r="ED93" s="52">
        <v>0</v>
      </c>
      <c r="EE93" s="52">
        <v>0</v>
      </c>
      <c r="EF93" s="52">
        <v>0</v>
      </c>
      <c r="EG93" s="52">
        <v>0</v>
      </c>
      <c r="EH93" s="52">
        <v>0</v>
      </c>
      <c r="EI93" s="52">
        <v>0</v>
      </c>
      <c r="EJ93" s="52">
        <v>0</v>
      </c>
      <c r="EK93" s="52">
        <v>0</v>
      </c>
      <c r="EL93" s="52">
        <v>0</v>
      </c>
      <c r="EM93" s="52">
        <v>0</v>
      </c>
      <c r="EN93" s="52">
        <v>0</v>
      </c>
      <c r="EO93" s="52">
        <v>0</v>
      </c>
      <c r="EP93" s="52">
        <v>0</v>
      </c>
      <c r="EQ93" s="52">
        <v>0</v>
      </c>
      <c r="ER93" s="52">
        <v>0</v>
      </c>
      <c r="ES93" s="52">
        <v>0</v>
      </c>
      <c r="ET93" s="52">
        <v>0</v>
      </c>
      <c r="EU93" s="52">
        <v>0</v>
      </c>
      <c r="EV93" s="52">
        <v>0</v>
      </c>
      <c r="EW93" s="52">
        <v>59.7776</v>
      </c>
      <c r="EX93" s="52">
        <v>58.728900000000003</v>
      </c>
      <c r="EY93" s="52">
        <v>57.824680000000001</v>
      </c>
      <c r="EZ93" s="52">
        <v>56.959420000000001</v>
      </c>
      <c r="FA93" s="52">
        <v>56.2224</v>
      </c>
      <c r="FB93" s="52">
        <v>55.818179999999998</v>
      </c>
      <c r="FC93" s="52">
        <v>55.603900000000003</v>
      </c>
      <c r="FD93" s="52">
        <v>56.946429999999999</v>
      </c>
      <c r="FE93" s="52">
        <v>60.100650000000002</v>
      </c>
      <c r="FF93" s="52">
        <v>64.038960000000003</v>
      </c>
      <c r="FG93" s="52">
        <v>68.967529999999996</v>
      </c>
      <c r="FH93" s="52">
        <v>74.16883</v>
      </c>
      <c r="FI93" s="52">
        <v>78.850650000000002</v>
      </c>
      <c r="FJ93" s="52">
        <v>82.53734</v>
      </c>
      <c r="FK93" s="52">
        <v>84.517859999999999</v>
      </c>
      <c r="FL93" s="52">
        <v>84.785709999999995</v>
      </c>
      <c r="FM93" s="52">
        <v>83.938310000000001</v>
      </c>
      <c r="FN93" s="52">
        <v>81.660709999999995</v>
      </c>
      <c r="FO93" s="52">
        <v>78.313310000000001</v>
      </c>
      <c r="FP93" s="52">
        <v>73.451300000000003</v>
      </c>
      <c r="FQ93" s="52">
        <v>68.725650000000002</v>
      </c>
      <c r="FR93" s="52">
        <v>65.639610000000005</v>
      </c>
      <c r="FS93" s="52">
        <v>63.370130000000003</v>
      </c>
      <c r="FT93" s="52">
        <v>61.504869999999997</v>
      </c>
      <c r="FU93" s="52">
        <v>17</v>
      </c>
      <c r="FV93" s="52">
        <v>30.465669999999999</v>
      </c>
      <c r="FW93" s="52">
        <v>9.8063649999999996</v>
      </c>
      <c r="FX93" s="52">
        <v>0</v>
      </c>
    </row>
    <row r="94" spans="1:180" x14ac:dyDescent="0.3">
      <c r="A94" t="s">
        <v>174</v>
      </c>
      <c r="B94" t="s">
        <v>248</v>
      </c>
      <c r="C94" t="s">
        <v>180</v>
      </c>
      <c r="D94" t="s">
        <v>224</v>
      </c>
      <c r="E94" t="s">
        <v>190</v>
      </c>
      <c r="F94" t="s">
        <v>230</v>
      </c>
      <c r="G94" t="s">
        <v>239</v>
      </c>
      <c r="H94" s="52">
        <v>89</v>
      </c>
      <c r="I94" s="52">
        <v>0</v>
      </c>
      <c r="J94" s="52">
        <v>0</v>
      </c>
      <c r="K94" s="52">
        <v>0</v>
      </c>
      <c r="L94" s="52">
        <v>0</v>
      </c>
      <c r="M94" s="52">
        <v>0</v>
      </c>
      <c r="N94" s="52">
        <v>0</v>
      </c>
      <c r="O94" s="52">
        <v>0</v>
      </c>
      <c r="P94" s="52">
        <v>0</v>
      </c>
      <c r="Q94" s="52">
        <v>0</v>
      </c>
      <c r="R94" s="52">
        <v>0</v>
      </c>
      <c r="S94" s="52">
        <v>0</v>
      </c>
      <c r="T94" s="52">
        <v>0</v>
      </c>
      <c r="U94" s="52">
        <v>0</v>
      </c>
      <c r="V94" s="52">
        <v>0</v>
      </c>
      <c r="W94" s="52">
        <v>0</v>
      </c>
      <c r="X94" s="52">
        <v>0</v>
      </c>
      <c r="Y94" s="52">
        <v>0</v>
      </c>
      <c r="Z94" s="52">
        <v>0</v>
      </c>
      <c r="AA94" s="52">
        <v>0</v>
      </c>
      <c r="AB94" s="52">
        <v>0</v>
      </c>
      <c r="AC94" s="52">
        <v>0</v>
      </c>
      <c r="AD94" s="52">
        <v>0</v>
      </c>
      <c r="AE94" s="52">
        <v>0</v>
      </c>
      <c r="AF94" s="52">
        <v>0</v>
      </c>
      <c r="AG94" s="52">
        <v>0</v>
      </c>
      <c r="AH94" s="52">
        <v>0</v>
      </c>
      <c r="AI94" s="52">
        <v>0</v>
      </c>
      <c r="AJ94" s="52">
        <v>0</v>
      </c>
      <c r="AK94" s="52">
        <v>0</v>
      </c>
      <c r="AL94" s="52">
        <v>0</v>
      </c>
      <c r="AM94" s="52">
        <v>0</v>
      </c>
      <c r="AN94" s="52">
        <v>0</v>
      </c>
      <c r="AO94" s="52">
        <v>0</v>
      </c>
      <c r="AP94" s="52">
        <v>0</v>
      </c>
      <c r="AQ94" s="52">
        <v>0</v>
      </c>
      <c r="AR94" s="52">
        <v>0</v>
      </c>
      <c r="AS94" s="52">
        <v>0</v>
      </c>
      <c r="AT94" s="52">
        <v>0</v>
      </c>
      <c r="AU94" s="52">
        <v>0</v>
      </c>
      <c r="AV94" s="52">
        <v>0</v>
      </c>
      <c r="AW94" s="52">
        <v>0</v>
      </c>
      <c r="AX94" s="52">
        <v>0</v>
      </c>
      <c r="AY94" s="52">
        <v>0</v>
      </c>
      <c r="AZ94" s="52">
        <v>0</v>
      </c>
      <c r="BA94" s="52">
        <v>0</v>
      </c>
      <c r="BB94" s="52">
        <v>0</v>
      </c>
      <c r="BC94" s="52">
        <v>0</v>
      </c>
      <c r="BD94" s="52">
        <v>0</v>
      </c>
      <c r="BE94" s="52">
        <v>0</v>
      </c>
      <c r="BF94" s="52">
        <v>0</v>
      </c>
      <c r="BG94" s="52">
        <v>0</v>
      </c>
      <c r="BH94" s="52">
        <v>0</v>
      </c>
      <c r="BI94" s="52">
        <v>0</v>
      </c>
      <c r="BJ94" s="52">
        <v>0</v>
      </c>
      <c r="BK94" s="52">
        <v>0</v>
      </c>
      <c r="BL94" s="52">
        <v>0</v>
      </c>
      <c r="BM94" s="52">
        <v>0</v>
      </c>
      <c r="BN94" s="52">
        <v>0</v>
      </c>
      <c r="BO94" s="52">
        <v>0</v>
      </c>
      <c r="BP94" s="52">
        <v>0</v>
      </c>
      <c r="BQ94" s="52">
        <v>0</v>
      </c>
      <c r="BR94" s="52">
        <v>0</v>
      </c>
      <c r="BS94" s="52">
        <v>0</v>
      </c>
      <c r="BT94" s="52">
        <v>0</v>
      </c>
      <c r="BU94" s="52">
        <v>0</v>
      </c>
      <c r="BV94" s="52">
        <v>0</v>
      </c>
      <c r="BW94" s="52">
        <v>0</v>
      </c>
      <c r="BX94" s="52">
        <v>0</v>
      </c>
      <c r="BY94" s="52">
        <v>0</v>
      </c>
      <c r="BZ94" s="52">
        <v>0</v>
      </c>
      <c r="CA94" s="52">
        <v>0</v>
      </c>
      <c r="CB94" s="52">
        <v>0</v>
      </c>
      <c r="CC94" s="52">
        <v>0</v>
      </c>
      <c r="CD94" s="52">
        <v>0</v>
      </c>
      <c r="CE94" s="52">
        <v>0</v>
      </c>
      <c r="CF94" s="52">
        <v>0</v>
      </c>
      <c r="CG94" s="52">
        <v>0</v>
      </c>
      <c r="CH94" s="52">
        <v>0</v>
      </c>
      <c r="CI94" s="52">
        <v>0</v>
      </c>
      <c r="CJ94" s="52">
        <v>0</v>
      </c>
      <c r="CK94" s="52">
        <v>0</v>
      </c>
      <c r="CL94" s="52">
        <v>0</v>
      </c>
      <c r="CM94" s="52">
        <v>0</v>
      </c>
      <c r="CN94" s="52">
        <v>0</v>
      </c>
      <c r="CO94" s="52">
        <v>0</v>
      </c>
      <c r="CP94" s="52">
        <v>0</v>
      </c>
      <c r="CQ94" s="52">
        <v>0</v>
      </c>
      <c r="CR94" s="52">
        <v>0</v>
      </c>
      <c r="CS94" s="52">
        <v>0</v>
      </c>
      <c r="CT94" s="52">
        <v>0</v>
      </c>
      <c r="CU94" s="52">
        <v>0</v>
      </c>
      <c r="CV94" s="52">
        <v>0</v>
      </c>
      <c r="CW94" s="52">
        <v>0</v>
      </c>
      <c r="CX94" s="52">
        <v>0</v>
      </c>
      <c r="CY94" s="52">
        <v>0</v>
      </c>
      <c r="CZ94" s="52">
        <v>0</v>
      </c>
      <c r="DA94" s="52">
        <v>0</v>
      </c>
      <c r="DB94" s="52">
        <v>0</v>
      </c>
      <c r="DC94" s="52">
        <v>0</v>
      </c>
      <c r="DD94" s="52">
        <v>0</v>
      </c>
      <c r="DE94" s="52">
        <v>0</v>
      </c>
      <c r="DF94" s="52">
        <v>0</v>
      </c>
      <c r="DG94" s="52">
        <v>0</v>
      </c>
      <c r="DH94" s="52">
        <v>0</v>
      </c>
      <c r="DI94" s="52">
        <v>0</v>
      </c>
      <c r="DJ94" s="52">
        <v>0</v>
      </c>
      <c r="DK94" s="52">
        <v>0</v>
      </c>
      <c r="DL94" s="52">
        <v>0</v>
      </c>
      <c r="DM94" s="52">
        <v>0</v>
      </c>
      <c r="DN94" s="52">
        <v>0</v>
      </c>
      <c r="DO94" s="52">
        <v>0</v>
      </c>
      <c r="DP94" s="52">
        <v>0</v>
      </c>
      <c r="DQ94" s="52">
        <v>0</v>
      </c>
      <c r="DR94" s="52">
        <v>0</v>
      </c>
      <c r="DS94" s="52">
        <v>0</v>
      </c>
      <c r="DT94" s="52">
        <v>0</v>
      </c>
      <c r="DU94" s="52">
        <v>0</v>
      </c>
      <c r="DV94" s="52">
        <v>0</v>
      </c>
      <c r="DW94" s="52">
        <v>0</v>
      </c>
      <c r="DX94" s="52">
        <v>0</v>
      </c>
      <c r="DY94" s="52">
        <v>0</v>
      </c>
      <c r="DZ94" s="52">
        <v>0</v>
      </c>
      <c r="EA94" s="52">
        <v>0</v>
      </c>
      <c r="EB94" s="52">
        <v>0</v>
      </c>
      <c r="EC94" s="52">
        <v>0</v>
      </c>
      <c r="ED94" s="52">
        <v>0</v>
      </c>
      <c r="EE94" s="52">
        <v>0</v>
      </c>
      <c r="EF94" s="52">
        <v>0</v>
      </c>
      <c r="EG94" s="52">
        <v>0</v>
      </c>
      <c r="EH94" s="52">
        <v>0</v>
      </c>
      <c r="EI94" s="52">
        <v>0</v>
      </c>
      <c r="EJ94" s="52">
        <v>0</v>
      </c>
      <c r="EK94" s="52">
        <v>0</v>
      </c>
      <c r="EL94" s="52">
        <v>0</v>
      </c>
      <c r="EM94" s="52">
        <v>0</v>
      </c>
      <c r="EN94" s="52">
        <v>0</v>
      </c>
      <c r="EO94" s="52">
        <v>0</v>
      </c>
      <c r="EP94" s="52">
        <v>0</v>
      </c>
      <c r="EQ94" s="52">
        <v>0</v>
      </c>
      <c r="ER94" s="52">
        <v>0</v>
      </c>
      <c r="ES94" s="52">
        <v>0</v>
      </c>
      <c r="ET94" s="52">
        <v>0</v>
      </c>
      <c r="EU94" s="52">
        <v>0</v>
      </c>
      <c r="EV94" s="52">
        <v>0</v>
      </c>
      <c r="EW94" s="52">
        <v>58.537410000000001</v>
      </c>
      <c r="EX94" s="52">
        <v>57.19558</v>
      </c>
      <c r="EY94" s="52">
        <v>56.12585</v>
      </c>
      <c r="EZ94" s="52">
        <v>55.36224</v>
      </c>
      <c r="FA94" s="52">
        <v>54.726190000000003</v>
      </c>
      <c r="FB94" s="52">
        <v>54.146259999999998</v>
      </c>
      <c r="FC94" s="52">
        <v>53.649659999999997</v>
      </c>
      <c r="FD94" s="52">
        <v>54.508499999999998</v>
      </c>
      <c r="FE94" s="52">
        <v>58.343539999999997</v>
      </c>
      <c r="FF94" s="52">
        <v>62.850340000000003</v>
      </c>
      <c r="FG94" s="52">
        <v>67.714290000000005</v>
      </c>
      <c r="FH94" s="52">
        <v>72.88776</v>
      </c>
      <c r="FI94" s="52">
        <v>77.455780000000004</v>
      </c>
      <c r="FJ94" s="52">
        <v>81.260199999999998</v>
      </c>
      <c r="FK94" s="52">
        <v>83.403059999999996</v>
      </c>
      <c r="FL94" s="52">
        <v>83.367350000000002</v>
      </c>
      <c r="FM94" s="52">
        <v>81.411569999999998</v>
      </c>
      <c r="FN94" s="52">
        <v>78.353740000000002</v>
      </c>
      <c r="FO94" s="52">
        <v>74.079930000000004</v>
      </c>
      <c r="FP94" s="52">
        <v>69.476190000000003</v>
      </c>
      <c r="FQ94" s="52">
        <v>66.052719999999994</v>
      </c>
      <c r="FR94" s="52">
        <v>63.26191</v>
      </c>
      <c r="FS94" s="52">
        <v>61.040819999999997</v>
      </c>
      <c r="FT94" s="52">
        <v>59.477890000000002</v>
      </c>
      <c r="FU94" s="52">
        <v>17</v>
      </c>
      <c r="FV94" s="52">
        <v>30.14659</v>
      </c>
      <c r="FW94" s="52">
        <v>6.9211640000000001</v>
      </c>
      <c r="FX94" s="52">
        <v>0</v>
      </c>
    </row>
    <row r="95" spans="1:180" x14ac:dyDescent="0.3">
      <c r="A95" t="s">
        <v>174</v>
      </c>
      <c r="B95" t="s">
        <v>248</v>
      </c>
      <c r="C95" t="s">
        <v>180</v>
      </c>
      <c r="D95" t="s">
        <v>224</v>
      </c>
      <c r="E95" t="s">
        <v>187</v>
      </c>
      <c r="F95" t="s">
        <v>230</v>
      </c>
      <c r="G95" t="s">
        <v>239</v>
      </c>
      <c r="H95" s="52">
        <v>89</v>
      </c>
      <c r="I95" s="52">
        <v>0</v>
      </c>
      <c r="J95" s="52">
        <v>0</v>
      </c>
      <c r="K95" s="52">
        <v>0</v>
      </c>
      <c r="L95" s="52">
        <v>0</v>
      </c>
      <c r="M95" s="52">
        <v>0</v>
      </c>
      <c r="N95" s="52">
        <v>0</v>
      </c>
      <c r="O95" s="52">
        <v>0</v>
      </c>
      <c r="P95" s="52">
        <v>0</v>
      </c>
      <c r="Q95" s="52">
        <v>0</v>
      </c>
      <c r="R95" s="52">
        <v>0</v>
      </c>
      <c r="S95" s="52">
        <v>0</v>
      </c>
      <c r="T95" s="52">
        <v>0</v>
      </c>
      <c r="U95" s="52">
        <v>0</v>
      </c>
      <c r="V95" s="52">
        <v>0</v>
      </c>
      <c r="W95" s="52">
        <v>0</v>
      </c>
      <c r="X95" s="52">
        <v>0</v>
      </c>
      <c r="Y95" s="52">
        <v>0</v>
      </c>
      <c r="Z95" s="52">
        <v>0</v>
      </c>
      <c r="AA95" s="52">
        <v>0</v>
      </c>
      <c r="AB95" s="52">
        <v>0</v>
      </c>
      <c r="AC95" s="52">
        <v>0</v>
      </c>
      <c r="AD95" s="52">
        <v>0</v>
      </c>
      <c r="AE95" s="52">
        <v>0</v>
      </c>
      <c r="AF95" s="52">
        <v>0</v>
      </c>
      <c r="AG95" s="52">
        <v>0</v>
      </c>
      <c r="AH95" s="52">
        <v>0</v>
      </c>
      <c r="AI95" s="52">
        <v>0</v>
      </c>
      <c r="AJ95" s="52">
        <v>0</v>
      </c>
      <c r="AK95" s="52">
        <v>0</v>
      </c>
      <c r="AL95" s="52">
        <v>0</v>
      </c>
      <c r="AM95" s="52">
        <v>0</v>
      </c>
      <c r="AN95" s="52">
        <v>0</v>
      </c>
      <c r="AO95" s="52">
        <v>0</v>
      </c>
      <c r="AP95" s="52">
        <v>0</v>
      </c>
      <c r="AQ95" s="52">
        <v>0</v>
      </c>
      <c r="AR95" s="52">
        <v>0</v>
      </c>
      <c r="AS95" s="52">
        <v>0</v>
      </c>
      <c r="AT95" s="52">
        <v>0</v>
      </c>
      <c r="AU95" s="52">
        <v>0</v>
      </c>
      <c r="AV95" s="52">
        <v>0</v>
      </c>
      <c r="AW95" s="52">
        <v>0</v>
      </c>
      <c r="AX95" s="52">
        <v>0</v>
      </c>
      <c r="AY95" s="52">
        <v>0</v>
      </c>
      <c r="AZ95" s="52">
        <v>0</v>
      </c>
      <c r="BA95" s="52">
        <v>0</v>
      </c>
      <c r="BB95" s="52">
        <v>0</v>
      </c>
      <c r="BC95" s="52">
        <v>0</v>
      </c>
      <c r="BD95" s="52">
        <v>0</v>
      </c>
      <c r="BE95" s="52">
        <v>0</v>
      </c>
      <c r="BF95" s="52">
        <v>0</v>
      </c>
      <c r="BG95" s="52">
        <v>0</v>
      </c>
      <c r="BH95" s="52">
        <v>0</v>
      </c>
      <c r="BI95" s="52">
        <v>0</v>
      </c>
      <c r="BJ95" s="52">
        <v>0</v>
      </c>
      <c r="BK95" s="52">
        <v>0</v>
      </c>
      <c r="BL95" s="52">
        <v>0</v>
      </c>
      <c r="BM95" s="52">
        <v>0</v>
      </c>
      <c r="BN95" s="52">
        <v>0</v>
      </c>
      <c r="BO95" s="52">
        <v>0</v>
      </c>
      <c r="BP95" s="52">
        <v>0</v>
      </c>
      <c r="BQ95" s="52">
        <v>0</v>
      </c>
      <c r="BR95" s="52">
        <v>0</v>
      </c>
      <c r="BS95" s="52">
        <v>0</v>
      </c>
      <c r="BT95" s="52">
        <v>0</v>
      </c>
      <c r="BU95" s="52">
        <v>0</v>
      </c>
      <c r="BV95" s="52">
        <v>0</v>
      </c>
      <c r="BW95" s="52">
        <v>0</v>
      </c>
      <c r="BX95" s="52">
        <v>0</v>
      </c>
      <c r="BY95" s="52">
        <v>0</v>
      </c>
      <c r="BZ95" s="52">
        <v>0</v>
      </c>
      <c r="CA95" s="52">
        <v>0</v>
      </c>
      <c r="CB95" s="52">
        <v>0</v>
      </c>
      <c r="CC95" s="52">
        <v>0</v>
      </c>
      <c r="CD95" s="52">
        <v>0</v>
      </c>
      <c r="CE95" s="52">
        <v>0</v>
      </c>
      <c r="CF95" s="52">
        <v>0</v>
      </c>
      <c r="CG95" s="52">
        <v>0</v>
      </c>
      <c r="CH95" s="52">
        <v>0</v>
      </c>
      <c r="CI95" s="52">
        <v>0</v>
      </c>
      <c r="CJ95" s="52">
        <v>0</v>
      </c>
      <c r="CK95" s="52">
        <v>0</v>
      </c>
      <c r="CL95" s="52">
        <v>0</v>
      </c>
      <c r="CM95" s="52">
        <v>0</v>
      </c>
      <c r="CN95" s="52">
        <v>0</v>
      </c>
      <c r="CO95" s="52">
        <v>0</v>
      </c>
      <c r="CP95" s="52">
        <v>0</v>
      </c>
      <c r="CQ95" s="52">
        <v>0</v>
      </c>
      <c r="CR95" s="52">
        <v>0</v>
      </c>
      <c r="CS95" s="52">
        <v>0</v>
      </c>
      <c r="CT95" s="52">
        <v>0</v>
      </c>
      <c r="CU95" s="52">
        <v>0</v>
      </c>
      <c r="CV95" s="52">
        <v>0</v>
      </c>
      <c r="CW95" s="52">
        <v>0</v>
      </c>
      <c r="CX95" s="52">
        <v>0</v>
      </c>
      <c r="CY95" s="52">
        <v>0</v>
      </c>
      <c r="CZ95" s="52">
        <v>0</v>
      </c>
      <c r="DA95" s="52">
        <v>0</v>
      </c>
      <c r="DB95" s="52">
        <v>0</v>
      </c>
      <c r="DC95" s="52">
        <v>0</v>
      </c>
      <c r="DD95" s="52">
        <v>0</v>
      </c>
      <c r="DE95" s="52">
        <v>0</v>
      </c>
      <c r="DF95" s="52">
        <v>0</v>
      </c>
      <c r="DG95" s="52">
        <v>0</v>
      </c>
      <c r="DH95" s="52">
        <v>0</v>
      </c>
      <c r="DI95" s="52">
        <v>0</v>
      </c>
      <c r="DJ95" s="52">
        <v>0</v>
      </c>
      <c r="DK95" s="52">
        <v>0</v>
      </c>
      <c r="DL95" s="52">
        <v>0</v>
      </c>
      <c r="DM95" s="52">
        <v>0</v>
      </c>
      <c r="DN95" s="52">
        <v>0</v>
      </c>
      <c r="DO95" s="52">
        <v>0</v>
      </c>
      <c r="DP95" s="52">
        <v>0</v>
      </c>
      <c r="DQ95" s="52">
        <v>0</v>
      </c>
      <c r="DR95" s="52">
        <v>0</v>
      </c>
      <c r="DS95" s="52">
        <v>0</v>
      </c>
      <c r="DT95" s="52">
        <v>0</v>
      </c>
      <c r="DU95" s="52">
        <v>0</v>
      </c>
      <c r="DV95" s="52">
        <v>0</v>
      </c>
      <c r="DW95" s="52">
        <v>0</v>
      </c>
      <c r="DX95" s="52">
        <v>0</v>
      </c>
      <c r="DY95" s="52">
        <v>0</v>
      </c>
      <c r="DZ95" s="52">
        <v>0</v>
      </c>
      <c r="EA95" s="52">
        <v>0</v>
      </c>
      <c r="EB95" s="52">
        <v>0</v>
      </c>
      <c r="EC95" s="52">
        <v>0</v>
      </c>
      <c r="ED95" s="52">
        <v>0</v>
      </c>
      <c r="EE95" s="52">
        <v>0</v>
      </c>
      <c r="EF95" s="52">
        <v>0</v>
      </c>
      <c r="EG95" s="52">
        <v>0</v>
      </c>
      <c r="EH95" s="52">
        <v>0</v>
      </c>
      <c r="EI95" s="52">
        <v>0</v>
      </c>
      <c r="EJ95" s="52">
        <v>0</v>
      </c>
      <c r="EK95" s="52">
        <v>0</v>
      </c>
      <c r="EL95" s="52">
        <v>0</v>
      </c>
      <c r="EM95" s="52">
        <v>0</v>
      </c>
      <c r="EN95" s="52">
        <v>0</v>
      </c>
      <c r="EO95" s="52">
        <v>0</v>
      </c>
      <c r="EP95" s="52">
        <v>0</v>
      </c>
      <c r="EQ95" s="52">
        <v>0</v>
      </c>
      <c r="ER95" s="52">
        <v>0</v>
      </c>
      <c r="ES95" s="52">
        <v>0</v>
      </c>
      <c r="ET95" s="52">
        <v>0</v>
      </c>
      <c r="EU95" s="52">
        <v>0</v>
      </c>
      <c r="EV95" s="52">
        <v>0</v>
      </c>
      <c r="EW95" s="52">
        <v>59.428570000000001</v>
      </c>
      <c r="EX95" s="52">
        <v>58.20617</v>
      </c>
      <c r="EY95" s="52">
        <v>57.128250000000001</v>
      </c>
      <c r="EZ95" s="52">
        <v>56.157470000000004</v>
      </c>
      <c r="FA95" s="52">
        <v>55.329540000000001</v>
      </c>
      <c r="FB95" s="52">
        <v>54.634740000000001</v>
      </c>
      <c r="FC95" s="52">
        <v>55.313310000000001</v>
      </c>
      <c r="FD95" s="52">
        <v>58.415579999999999</v>
      </c>
      <c r="FE95" s="52">
        <v>62.077919999999999</v>
      </c>
      <c r="FF95" s="52">
        <v>66.016239999999996</v>
      </c>
      <c r="FG95" s="52">
        <v>70.051950000000005</v>
      </c>
      <c r="FH95" s="52">
        <v>74.050319999999999</v>
      </c>
      <c r="FI95" s="52">
        <v>77.344149999999999</v>
      </c>
      <c r="FJ95" s="52">
        <v>79.431820000000002</v>
      </c>
      <c r="FK95" s="52">
        <v>80.241879999999995</v>
      </c>
      <c r="FL95" s="52">
        <v>80.181820000000002</v>
      </c>
      <c r="FM95" s="52">
        <v>78.910709999999995</v>
      </c>
      <c r="FN95" s="52">
        <v>77.217529999999996</v>
      </c>
      <c r="FO95" s="52">
        <v>74.715909999999994</v>
      </c>
      <c r="FP95" s="52">
        <v>71.261359999999996</v>
      </c>
      <c r="FQ95" s="52">
        <v>67.211039999999997</v>
      </c>
      <c r="FR95" s="52">
        <v>64.126630000000006</v>
      </c>
      <c r="FS95" s="52">
        <v>62.20617</v>
      </c>
      <c r="FT95" s="52">
        <v>60.702919999999999</v>
      </c>
      <c r="FU95" s="52">
        <v>17</v>
      </c>
      <c r="FV95" s="52">
        <v>25.067640000000001</v>
      </c>
      <c r="FW95" s="52">
        <v>6.9166210000000001</v>
      </c>
      <c r="FX95" s="52">
        <v>0</v>
      </c>
    </row>
    <row r="96" spans="1:180" x14ac:dyDescent="0.3">
      <c r="A96" t="s">
        <v>174</v>
      </c>
      <c r="B96" t="s">
        <v>248</v>
      </c>
      <c r="C96" t="s">
        <v>180</v>
      </c>
      <c r="D96" t="s">
        <v>244</v>
      </c>
      <c r="E96" t="s">
        <v>189</v>
      </c>
      <c r="F96" t="s">
        <v>230</v>
      </c>
      <c r="G96" t="s">
        <v>239</v>
      </c>
      <c r="H96" s="52">
        <v>89</v>
      </c>
      <c r="I96" s="52">
        <v>0</v>
      </c>
      <c r="J96" s="52">
        <v>0</v>
      </c>
      <c r="K96" s="52">
        <v>0</v>
      </c>
      <c r="L96" s="52">
        <v>0</v>
      </c>
      <c r="M96" s="52">
        <v>0</v>
      </c>
      <c r="N96" s="52">
        <v>0</v>
      </c>
      <c r="O96" s="52">
        <v>0</v>
      </c>
      <c r="P96" s="52">
        <v>0</v>
      </c>
      <c r="Q96" s="52">
        <v>0</v>
      </c>
      <c r="R96" s="52">
        <v>0</v>
      </c>
      <c r="S96" s="52">
        <v>0</v>
      </c>
      <c r="T96" s="52">
        <v>0</v>
      </c>
      <c r="U96" s="52">
        <v>0</v>
      </c>
      <c r="V96" s="52">
        <v>0</v>
      </c>
      <c r="W96" s="52">
        <v>0</v>
      </c>
      <c r="X96" s="52">
        <v>0</v>
      </c>
      <c r="Y96" s="52">
        <v>0</v>
      </c>
      <c r="Z96" s="52">
        <v>0</v>
      </c>
      <c r="AA96" s="52">
        <v>0</v>
      </c>
      <c r="AB96" s="52">
        <v>0</v>
      </c>
      <c r="AC96" s="52">
        <v>0</v>
      </c>
      <c r="AD96" s="52">
        <v>0</v>
      </c>
      <c r="AE96" s="52">
        <v>0</v>
      </c>
      <c r="AF96" s="52">
        <v>0</v>
      </c>
      <c r="AG96" s="52">
        <v>0</v>
      </c>
      <c r="AH96" s="52">
        <v>0</v>
      </c>
      <c r="AI96" s="52">
        <v>0</v>
      </c>
      <c r="AJ96" s="52">
        <v>0</v>
      </c>
      <c r="AK96" s="52">
        <v>0</v>
      </c>
      <c r="AL96" s="52">
        <v>0</v>
      </c>
      <c r="AM96" s="52">
        <v>0</v>
      </c>
      <c r="AN96" s="52">
        <v>0</v>
      </c>
      <c r="AO96" s="52">
        <v>0</v>
      </c>
      <c r="AP96" s="52">
        <v>0</v>
      </c>
      <c r="AQ96" s="52">
        <v>0</v>
      </c>
      <c r="AR96" s="52">
        <v>0</v>
      </c>
      <c r="AS96" s="52">
        <v>0</v>
      </c>
      <c r="AT96" s="52">
        <v>0</v>
      </c>
      <c r="AU96" s="52">
        <v>0</v>
      </c>
      <c r="AV96" s="52">
        <v>0</v>
      </c>
      <c r="AW96" s="52">
        <v>0</v>
      </c>
      <c r="AX96" s="52">
        <v>0</v>
      </c>
      <c r="AY96" s="52">
        <v>0</v>
      </c>
      <c r="AZ96" s="52">
        <v>0</v>
      </c>
      <c r="BA96" s="52">
        <v>0</v>
      </c>
      <c r="BB96" s="52">
        <v>0</v>
      </c>
      <c r="BC96" s="52">
        <v>0</v>
      </c>
      <c r="BD96" s="52">
        <v>0</v>
      </c>
      <c r="BE96" s="52">
        <v>0</v>
      </c>
      <c r="BF96" s="52">
        <v>0</v>
      </c>
      <c r="BG96" s="52">
        <v>0</v>
      </c>
      <c r="BH96" s="52">
        <v>0</v>
      </c>
      <c r="BI96" s="52">
        <v>0</v>
      </c>
      <c r="BJ96" s="52">
        <v>0</v>
      </c>
      <c r="BK96" s="52">
        <v>0</v>
      </c>
      <c r="BL96" s="52">
        <v>0</v>
      </c>
      <c r="BM96" s="52">
        <v>0</v>
      </c>
      <c r="BN96" s="52">
        <v>0</v>
      </c>
      <c r="BO96" s="52">
        <v>0</v>
      </c>
      <c r="BP96" s="52">
        <v>0</v>
      </c>
      <c r="BQ96" s="52">
        <v>0</v>
      </c>
      <c r="BR96" s="52">
        <v>0</v>
      </c>
      <c r="BS96" s="52">
        <v>0</v>
      </c>
      <c r="BT96" s="52">
        <v>0</v>
      </c>
      <c r="BU96" s="52">
        <v>0</v>
      </c>
      <c r="BV96" s="52">
        <v>0</v>
      </c>
      <c r="BW96" s="52">
        <v>0</v>
      </c>
      <c r="BX96" s="52">
        <v>0</v>
      </c>
      <c r="BY96" s="52">
        <v>0</v>
      </c>
      <c r="BZ96" s="52">
        <v>0</v>
      </c>
      <c r="CA96" s="52">
        <v>0</v>
      </c>
      <c r="CB96" s="52">
        <v>0</v>
      </c>
      <c r="CC96" s="52">
        <v>0</v>
      </c>
      <c r="CD96" s="52">
        <v>0</v>
      </c>
      <c r="CE96" s="52">
        <v>0</v>
      </c>
      <c r="CF96" s="52">
        <v>0</v>
      </c>
      <c r="CG96" s="52">
        <v>0</v>
      </c>
      <c r="CH96" s="52">
        <v>0</v>
      </c>
      <c r="CI96" s="52">
        <v>0</v>
      </c>
      <c r="CJ96" s="52">
        <v>0</v>
      </c>
      <c r="CK96" s="52">
        <v>0</v>
      </c>
      <c r="CL96" s="52">
        <v>0</v>
      </c>
      <c r="CM96" s="52">
        <v>0</v>
      </c>
      <c r="CN96" s="52">
        <v>0</v>
      </c>
      <c r="CO96" s="52">
        <v>0</v>
      </c>
      <c r="CP96" s="52">
        <v>0</v>
      </c>
      <c r="CQ96" s="52">
        <v>0</v>
      </c>
      <c r="CR96" s="52">
        <v>0</v>
      </c>
      <c r="CS96" s="52">
        <v>0</v>
      </c>
      <c r="CT96" s="52">
        <v>0</v>
      </c>
      <c r="CU96" s="52">
        <v>0</v>
      </c>
      <c r="CV96" s="52">
        <v>0</v>
      </c>
      <c r="CW96" s="52">
        <v>0</v>
      </c>
      <c r="CX96" s="52">
        <v>0</v>
      </c>
      <c r="CY96" s="52">
        <v>0</v>
      </c>
      <c r="CZ96" s="52">
        <v>0</v>
      </c>
      <c r="DA96" s="52">
        <v>0</v>
      </c>
      <c r="DB96" s="52">
        <v>0</v>
      </c>
      <c r="DC96" s="52">
        <v>0</v>
      </c>
      <c r="DD96" s="52">
        <v>0</v>
      </c>
      <c r="DE96" s="52">
        <v>0</v>
      </c>
      <c r="DF96" s="52">
        <v>0</v>
      </c>
      <c r="DG96" s="52">
        <v>0</v>
      </c>
      <c r="DH96" s="52">
        <v>0</v>
      </c>
      <c r="DI96" s="52">
        <v>0</v>
      </c>
      <c r="DJ96" s="52">
        <v>0</v>
      </c>
      <c r="DK96" s="52">
        <v>0</v>
      </c>
      <c r="DL96" s="52">
        <v>0</v>
      </c>
      <c r="DM96" s="52">
        <v>0</v>
      </c>
      <c r="DN96" s="52">
        <v>0</v>
      </c>
      <c r="DO96" s="52">
        <v>0</v>
      </c>
      <c r="DP96" s="52">
        <v>0</v>
      </c>
      <c r="DQ96" s="52">
        <v>0</v>
      </c>
      <c r="DR96" s="52">
        <v>0</v>
      </c>
      <c r="DS96" s="52">
        <v>0</v>
      </c>
      <c r="DT96" s="52">
        <v>0</v>
      </c>
      <c r="DU96" s="52">
        <v>0</v>
      </c>
      <c r="DV96" s="52">
        <v>0</v>
      </c>
      <c r="DW96" s="52">
        <v>0</v>
      </c>
      <c r="DX96" s="52">
        <v>0</v>
      </c>
      <c r="DY96" s="52">
        <v>0</v>
      </c>
      <c r="DZ96" s="52">
        <v>0</v>
      </c>
      <c r="EA96" s="52">
        <v>0</v>
      </c>
      <c r="EB96" s="52">
        <v>0</v>
      </c>
      <c r="EC96" s="52">
        <v>0</v>
      </c>
      <c r="ED96" s="52">
        <v>0</v>
      </c>
      <c r="EE96" s="52">
        <v>0</v>
      </c>
      <c r="EF96" s="52">
        <v>0</v>
      </c>
      <c r="EG96" s="52">
        <v>0</v>
      </c>
      <c r="EH96" s="52">
        <v>0</v>
      </c>
      <c r="EI96" s="52">
        <v>0</v>
      </c>
      <c r="EJ96" s="52">
        <v>0</v>
      </c>
      <c r="EK96" s="52">
        <v>0</v>
      </c>
      <c r="EL96" s="52">
        <v>0</v>
      </c>
      <c r="EM96" s="52">
        <v>0</v>
      </c>
      <c r="EN96" s="52">
        <v>0</v>
      </c>
      <c r="EO96" s="52">
        <v>0</v>
      </c>
      <c r="EP96" s="52">
        <v>0</v>
      </c>
      <c r="EQ96" s="52">
        <v>0</v>
      </c>
      <c r="ER96" s="52">
        <v>0</v>
      </c>
      <c r="ES96" s="52">
        <v>0</v>
      </c>
      <c r="ET96" s="52">
        <v>0</v>
      </c>
      <c r="EU96" s="52">
        <v>0</v>
      </c>
      <c r="EV96" s="52">
        <v>0</v>
      </c>
      <c r="EW96" s="52">
        <v>61.873019999999997</v>
      </c>
      <c r="EX96" s="52">
        <v>60.615079999999999</v>
      </c>
      <c r="EY96" s="52">
        <v>59.496029999999998</v>
      </c>
      <c r="EZ96" s="52">
        <v>58.579360000000001</v>
      </c>
      <c r="FA96" s="52">
        <v>57.964289999999998</v>
      </c>
      <c r="FB96" s="52">
        <v>57.420639999999999</v>
      </c>
      <c r="FC96" s="52">
        <v>56.920639999999999</v>
      </c>
      <c r="FD96" s="52">
        <v>58.25</v>
      </c>
      <c r="FE96" s="52">
        <v>61.353180000000002</v>
      </c>
      <c r="FF96" s="52">
        <v>65.341269999999994</v>
      </c>
      <c r="FG96" s="52">
        <v>70.226190000000003</v>
      </c>
      <c r="FH96" s="52">
        <v>75.476190000000003</v>
      </c>
      <c r="FI96" s="52">
        <v>80.273809999999997</v>
      </c>
      <c r="FJ96" s="52">
        <v>83.849209999999999</v>
      </c>
      <c r="FK96" s="52">
        <v>85.615080000000006</v>
      </c>
      <c r="FL96" s="52">
        <v>85.757930000000002</v>
      </c>
      <c r="FM96" s="52">
        <v>84.329369999999997</v>
      </c>
      <c r="FN96" s="52">
        <v>81.916659999999993</v>
      </c>
      <c r="FO96" s="52">
        <v>78.753969999999995</v>
      </c>
      <c r="FP96" s="52">
        <v>74.103170000000006</v>
      </c>
      <c r="FQ96" s="52">
        <v>69.567459999999997</v>
      </c>
      <c r="FR96" s="52">
        <v>66.281750000000002</v>
      </c>
      <c r="FS96" s="52">
        <v>63.718249999999998</v>
      </c>
      <c r="FT96" s="52">
        <v>61.97222</v>
      </c>
      <c r="FU96" s="52">
        <v>17</v>
      </c>
      <c r="FV96" s="52">
        <v>30.465669999999999</v>
      </c>
      <c r="FW96" s="52">
        <v>9.8063649999999996</v>
      </c>
      <c r="FX96" s="52">
        <v>0</v>
      </c>
    </row>
    <row r="97" spans="1:180" x14ac:dyDescent="0.3">
      <c r="A97" t="s">
        <v>174</v>
      </c>
      <c r="B97" t="s">
        <v>248</v>
      </c>
      <c r="C97" t="s">
        <v>180</v>
      </c>
      <c r="D97" t="s">
        <v>244</v>
      </c>
      <c r="E97" t="s">
        <v>187</v>
      </c>
      <c r="F97" t="s">
        <v>230</v>
      </c>
      <c r="G97" t="s">
        <v>239</v>
      </c>
      <c r="H97" s="52">
        <v>89</v>
      </c>
      <c r="I97" s="52">
        <v>0</v>
      </c>
      <c r="J97" s="52">
        <v>0</v>
      </c>
      <c r="K97" s="52">
        <v>0</v>
      </c>
      <c r="L97" s="52">
        <v>0</v>
      </c>
      <c r="M97" s="52">
        <v>0</v>
      </c>
      <c r="N97" s="52">
        <v>0</v>
      </c>
      <c r="O97" s="52">
        <v>0</v>
      </c>
      <c r="P97" s="52">
        <v>0</v>
      </c>
      <c r="Q97" s="52">
        <v>0</v>
      </c>
      <c r="R97" s="52">
        <v>0</v>
      </c>
      <c r="S97" s="52">
        <v>0</v>
      </c>
      <c r="T97" s="52">
        <v>0</v>
      </c>
      <c r="U97" s="52">
        <v>0</v>
      </c>
      <c r="V97" s="52">
        <v>0</v>
      </c>
      <c r="W97" s="52">
        <v>0</v>
      </c>
      <c r="X97" s="52">
        <v>0</v>
      </c>
      <c r="Y97" s="52">
        <v>0</v>
      </c>
      <c r="Z97" s="52">
        <v>0</v>
      </c>
      <c r="AA97" s="52">
        <v>0</v>
      </c>
      <c r="AB97" s="52">
        <v>0</v>
      </c>
      <c r="AC97" s="52">
        <v>0</v>
      </c>
      <c r="AD97" s="52">
        <v>0</v>
      </c>
      <c r="AE97" s="52">
        <v>0</v>
      </c>
      <c r="AF97" s="52">
        <v>0</v>
      </c>
      <c r="AG97" s="52">
        <v>0</v>
      </c>
      <c r="AH97" s="52">
        <v>0</v>
      </c>
      <c r="AI97" s="52">
        <v>0</v>
      </c>
      <c r="AJ97" s="52">
        <v>0</v>
      </c>
      <c r="AK97" s="52">
        <v>0</v>
      </c>
      <c r="AL97" s="52">
        <v>0</v>
      </c>
      <c r="AM97" s="52">
        <v>0</v>
      </c>
      <c r="AN97" s="52">
        <v>0</v>
      </c>
      <c r="AO97" s="52">
        <v>0</v>
      </c>
      <c r="AP97" s="52">
        <v>0</v>
      </c>
      <c r="AQ97" s="52">
        <v>0</v>
      </c>
      <c r="AR97" s="52">
        <v>0</v>
      </c>
      <c r="AS97" s="52">
        <v>0</v>
      </c>
      <c r="AT97" s="52">
        <v>0</v>
      </c>
      <c r="AU97" s="52">
        <v>0</v>
      </c>
      <c r="AV97" s="52">
        <v>0</v>
      </c>
      <c r="AW97" s="52">
        <v>0</v>
      </c>
      <c r="AX97" s="52">
        <v>0</v>
      </c>
      <c r="AY97" s="52">
        <v>0</v>
      </c>
      <c r="AZ97" s="52">
        <v>0</v>
      </c>
      <c r="BA97" s="52">
        <v>0</v>
      </c>
      <c r="BB97" s="52">
        <v>0</v>
      </c>
      <c r="BC97" s="52">
        <v>0</v>
      </c>
      <c r="BD97" s="52">
        <v>0</v>
      </c>
      <c r="BE97" s="52">
        <v>0</v>
      </c>
      <c r="BF97" s="52">
        <v>0</v>
      </c>
      <c r="BG97" s="52">
        <v>0</v>
      </c>
      <c r="BH97" s="52">
        <v>0</v>
      </c>
      <c r="BI97" s="52">
        <v>0</v>
      </c>
      <c r="BJ97" s="52">
        <v>0</v>
      </c>
      <c r="BK97" s="52">
        <v>0</v>
      </c>
      <c r="BL97" s="52">
        <v>0</v>
      </c>
      <c r="BM97" s="52">
        <v>0</v>
      </c>
      <c r="BN97" s="52">
        <v>0</v>
      </c>
      <c r="BO97" s="52">
        <v>0</v>
      </c>
      <c r="BP97" s="52">
        <v>0</v>
      </c>
      <c r="BQ97" s="52">
        <v>0</v>
      </c>
      <c r="BR97" s="52">
        <v>0</v>
      </c>
      <c r="BS97" s="52">
        <v>0</v>
      </c>
      <c r="BT97" s="52">
        <v>0</v>
      </c>
      <c r="BU97" s="52">
        <v>0</v>
      </c>
      <c r="BV97" s="52">
        <v>0</v>
      </c>
      <c r="BW97" s="52">
        <v>0</v>
      </c>
      <c r="BX97" s="52">
        <v>0</v>
      </c>
      <c r="BY97" s="52">
        <v>0</v>
      </c>
      <c r="BZ97" s="52">
        <v>0</v>
      </c>
      <c r="CA97" s="52">
        <v>0</v>
      </c>
      <c r="CB97" s="52">
        <v>0</v>
      </c>
      <c r="CC97" s="52">
        <v>0</v>
      </c>
      <c r="CD97" s="52">
        <v>0</v>
      </c>
      <c r="CE97" s="52">
        <v>0</v>
      </c>
      <c r="CF97" s="52">
        <v>0</v>
      </c>
      <c r="CG97" s="52">
        <v>0</v>
      </c>
      <c r="CH97" s="52">
        <v>0</v>
      </c>
      <c r="CI97" s="52">
        <v>0</v>
      </c>
      <c r="CJ97" s="52">
        <v>0</v>
      </c>
      <c r="CK97" s="52">
        <v>0</v>
      </c>
      <c r="CL97" s="52">
        <v>0</v>
      </c>
      <c r="CM97" s="52">
        <v>0</v>
      </c>
      <c r="CN97" s="52">
        <v>0</v>
      </c>
      <c r="CO97" s="52">
        <v>0</v>
      </c>
      <c r="CP97" s="52">
        <v>0</v>
      </c>
      <c r="CQ97" s="52">
        <v>0</v>
      </c>
      <c r="CR97" s="52">
        <v>0</v>
      </c>
      <c r="CS97" s="52">
        <v>0</v>
      </c>
      <c r="CT97" s="52">
        <v>0</v>
      </c>
      <c r="CU97" s="52">
        <v>0</v>
      </c>
      <c r="CV97" s="52">
        <v>0</v>
      </c>
      <c r="CW97" s="52">
        <v>0</v>
      </c>
      <c r="CX97" s="52">
        <v>0</v>
      </c>
      <c r="CY97" s="52">
        <v>0</v>
      </c>
      <c r="CZ97" s="52">
        <v>0</v>
      </c>
      <c r="DA97" s="52">
        <v>0</v>
      </c>
      <c r="DB97" s="52">
        <v>0</v>
      </c>
      <c r="DC97" s="52">
        <v>0</v>
      </c>
      <c r="DD97" s="52">
        <v>0</v>
      </c>
      <c r="DE97" s="52">
        <v>0</v>
      </c>
      <c r="DF97" s="52">
        <v>0</v>
      </c>
      <c r="DG97" s="52">
        <v>0</v>
      </c>
      <c r="DH97" s="52">
        <v>0</v>
      </c>
      <c r="DI97" s="52">
        <v>0</v>
      </c>
      <c r="DJ97" s="52">
        <v>0</v>
      </c>
      <c r="DK97" s="52">
        <v>0</v>
      </c>
      <c r="DL97" s="52">
        <v>0</v>
      </c>
      <c r="DM97" s="52">
        <v>0</v>
      </c>
      <c r="DN97" s="52">
        <v>0</v>
      </c>
      <c r="DO97" s="52">
        <v>0</v>
      </c>
      <c r="DP97" s="52">
        <v>0</v>
      </c>
      <c r="DQ97" s="52">
        <v>0</v>
      </c>
      <c r="DR97" s="52">
        <v>0</v>
      </c>
      <c r="DS97" s="52">
        <v>0</v>
      </c>
      <c r="DT97" s="52">
        <v>0</v>
      </c>
      <c r="DU97" s="52">
        <v>0</v>
      </c>
      <c r="DV97" s="52">
        <v>0</v>
      </c>
      <c r="DW97" s="52">
        <v>0</v>
      </c>
      <c r="DX97" s="52">
        <v>0</v>
      </c>
      <c r="DY97" s="52">
        <v>0</v>
      </c>
      <c r="DZ97" s="52">
        <v>0</v>
      </c>
      <c r="EA97" s="52">
        <v>0</v>
      </c>
      <c r="EB97" s="52">
        <v>0</v>
      </c>
      <c r="EC97" s="52">
        <v>0</v>
      </c>
      <c r="ED97" s="52">
        <v>0</v>
      </c>
      <c r="EE97" s="52">
        <v>0</v>
      </c>
      <c r="EF97" s="52">
        <v>0</v>
      </c>
      <c r="EG97" s="52">
        <v>0</v>
      </c>
      <c r="EH97" s="52">
        <v>0</v>
      </c>
      <c r="EI97" s="52">
        <v>0</v>
      </c>
      <c r="EJ97" s="52">
        <v>0</v>
      </c>
      <c r="EK97" s="52">
        <v>0</v>
      </c>
      <c r="EL97" s="52">
        <v>0</v>
      </c>
      <c r="EM97" s="52">
        <v>0</v>
      </c>
      <c r="EN97" s="52">
        <v>0</v>
      </c>
      <c r="EO97" s="52">
        <v>0</v>
      </c>
      <c r="EP97" s="52">
        <v>0</v>
      </c>
      <c r="EQ97" s="52">
        <v>0</v>
      </c>
      <c r="ER97" s="52">
        <v>0</v>
      </c>
      <c r="ES97" s="52">
        <v>0</v>
      </c>
      <c r="ET97" s="52">
        <v>0</v>
      </c>
      <c r="EU97" s="52">
        <v>0</v>
      </c>
      <c r="EV97" s="52">
        <v>0</v>
      </c>
      <c r="EW97" s="52">
        <v>60.821429999999999</v>
      </c>
      <c r="EX97" s="52">
        <v>59.834820000000001</v>
      </c>
      <c r="EY97" s="52">
        <v>58.830359999999999</v>
      </c>
      <c r="EZ97" s="52">
        <v>57.955359999999999</v>
      </c>
      <c r="FA97" s="52">
        <v>57.102679999999999</v>
      </c>
      <c r="FB97" s="52">
        <v>56.65625</v>
      </c>
      <c r="FC97" s="52">
        <v>56.933039999999998</v>
      </c>
      <c r="FD97" s="52">
        <v>59.834820000000001</v>
      </c>
      <c r="FE97" s="52">
        <v>63.75</v>
      </c>
      <c r="FF97" s="52">
        <v>68.008930000000007</v>
      </c>
      <c r="FG97" s="52">
        <v>72.205359999999999</v>
      </c>
      <c r="FH97" s="52">
        <v>76.424109999999999</v>
      </c>
      <c r="FI97" s="52">
        <v>79.709819999999993</v>
      </c>
      <c r="FJ97" s="52">
        <v>82.174109999999999</v>
      </c>
      <c r="FK97" s="52">
        <v>83.477680000000007</v>
      </c>
      <c r="FL97" s="52">
        <v>83.53125</v>
      </c>
      <c r="FM97" s="52">
        <v>82.522319999999993</v>
      </c>
      <c r="FN97" s="52">
        <v>80.665180000000007</v>
      </c>
      <c r="FO97" s="52">
        <v>77.763390000000001</v>
      </c>
      <c r="FP97" s="52">
        <v>73.84375</v>
      </c>
      <c r="FQ97" s="52">
        <v>69.196430000000007</v>
      </c>
      <c r="FR97" s="52">
        <v>65.892859999999999</v>
      </c>
      <c r="FS97" s="52">
        <v>63.857140000000001</v>
      </c>
      <c r="FT97" s="52">
        <v>62.433039999999998</v>
      </c>
      <c r="FU97" s="52">
        <v>17</v>
      </c>
      <c r="FV97" s="52">
        <v>25.067640000000001</v>
      </c>
      <c r="FW97" s="52">
        <v>6.9166210000000001</v>
      </c>
      <c r="FX97" s="52">
        <v>0</v>
      </c>
    </row>
    <row r="98" spans="1:180" x14ac:dyDescent="0.3">
      <c r="A98" t="s">
        <v>174</v>
      </c>
      <c r="B98" t="s">
        <v>248</v>
      </c>
      <c r="C98" t="s">
        <v>180</v>
      </c>
      <c r="D98" t="s">
        <v>224</v>
      </c>
      <c r="E98" t="s">
        <v>190</v>
      </c>
      <c r="F98" t="s">
        <v>231</v>
      </c>
      <c r="G98" t="s">
        <v>239</v>
      </c>
      <c r="H98" s="52">
        <v>177</v>
      </c>
      <c r="I98" s="52">
        <v>1.5510287</v>
      </c>
      <c r="J98" s="52">
        <v>1.4542847000000001</v>
      </c>
      <c r="K98" s="52">
        <v>1.3900901999999999</v>
      </c>
      <c r="L98" s="52">
        <v>1.3582015000000001</v>
      </c>
      <c r="M98" s="52">
        <v>1.4736681</v>
      </c>
      <c r="N98" s="52">
        <v>1.7063816999999999</v>
      </c>
      <c r="O98" s="52">
        <v>1.9654505</v>
      </c>
      <c r="P98" s="52">
        <v>2.2139937999999999</v>
      </c>
      <c r="Q98" s="52">
        <v>1.9805337000000001</v>
      </c>
      <c r="R98" s="52">
        <v>1.4073351999999999</v>
      </c>
      <c r="S98" s="52">
        <v>1.0339457999999999</v>
      </c>
      <c r="T98" s="52">
        <v>0.92459840000000004</v>
      </c>
      <c r="U98" s="52">
        <v>0.8660717</v>
      </c>
      <c r="V98" s="52">
        <v>0.91779727</v>
      </c>
      <c r="W98" s="52">
        <v>1.0286930999999999</v>
      </c>
      <c r="X98" s="52">
        <v>0.82276397999999995</v>
      </c>
      <c r="Y98" s="52">
        <v>0.97287964999999998</v>
      </c>
      <c r="Z98" s="52">
        <v>1.3452438</v>
      </c>
      <c r="AA98" s="52">
        <v>1.9221944</v>
      </c>
      <c r="AB98" s="52">
        <v>2.0095817999999999</v>
      </c>
      <c r="AC98" s="52">
        <v>1.69171</v>
      </c>
      <c r="AD98" s="52">
        <v>1.7491791000000001</v>
      </c>
      <c r="AE98" s="52">
        <v>1.6688727000000001</v>
      </c>
      <c r="AF98" s="52">
        <v>1.5646842000000001</v>
      </c>
      <c r="AG98" s="52">
        <v>-0.37298240999999999</v>
      </c>
      <c r="AH98" s="52">
        <v>-0.43018919999999999</v>
      </c>
      <c r="AI98" s="52">
        <v>-0.48926999999999998</v>
      </c>
      <c r="AJ98" s="52">
        <v>-0.54117579999999998</v>
      </c>
      <c r="AK98" s="52">
        <v>-0.47490569999999999</v>
      </c>
      <c r="AL98" s="52">
        <v>-0.51590789999999997</v>
      </c>
      <c r="AM98" s="52">
        <v>-0.51917210000000003</v>
      </c>
      <c r="AN98" s="52">
        <v>-0.67064559999999995</v>
      </c>
      <c r="AO98" s="52">
        <v>-0.41309839999999998</v>
      </c>
      <c r="AP98" s="52">
        <v>-0.43574649999999998</v>
      </c>
      <c r="AQ98" s="52">
        <v>-0.47591220000000001</v>
      </c>
      <c r="AR98" s="52">
        <v>-0.42776530000000001</v>
      </c>
      <c r="AS98" s="52">
        <v>-0.5297174</v>
      </c>
      <c r="AT98" s="52">
        <v>-0.51057929999999996</v>
      </c>
      <c r="AU98" s="52">
        <v>-0.63044109999999998</v>
      </c>
      <c r="AV98" s="52">
        <v>-1.0757049999999999</v>
      </c>
      <c r="AW98" s="52">
        <v>-1.0240549999999999</v>
      </c>
      <c r="AX98" s="52">
        <v>-0.77937299999999998</v>
      </c>
      <c r="AY98" s="52">
        <v>-0.38785730000000002</v>
      </c>
      <c r="AZ98" s="52">
        <v>-0.4935136</v>
      </c>
      <c r="BA98" s="52">
        <v>-0.65775499999999998</v>
      </c>
      <c r="BB98" s="52">
        <v>-0.44820870000000002</v>
      </c>
      <c r="BC98" s="52">
        <v>-0.42603220000000003</v>
      </c>
      <c r="BD98" s="52">
        <v>-0.41409099999999999</v>
      </c>
      <c r="BE98" s="52">
        <v>-0.23004740000000001</v>
      </c>
      <c r="BF98" s="52">
        <v>-0.30254429999999999</v>
      </c>
      <c r="BG98" s="52">
        <v>-0.35854170000000002</v>
      </c>
      <c r="BH98" s="52">
        <v>-0.39834839999999999</v>
      </c>
      <c r="BI98" s="52">
        <v>-0.33035920000000002</v>
      </c>
      <c r="BJ98" s="52">
        <v>-0.3489003</v>
      </c>
      <c r="BK98" s="52">
        <v>-0.3690754</v>
      </c>
      <c r="BL98" s="52">
        <v>-0.49092839999999999</v>
      </c>
      <c r="BM98" s="52">
        <v>-0.18994559999999999</v>
      </c>
      <c r="BN98" s="52">
        <v>-0.2059676</v>
      </c>
      <c r="BO98" s="52">
        <v>-0.25371860000000002</v>
      </c>
      <c r="BP98" s="52">
        <v>-0.19179270000000001</v>
      </c>
      <c r="BQ98" s="52">
        <v>-0.28131440000000002</v>
      </c>
      <c r="BR98" s="52">
        <v>-0.26227889999999998</v>
      </c>
      <c r="BS98" s="52">
        <v>-0.36960890000000002</v>
      </c>
      <c r="BT98" s="52">
        <v>-0.78641240000000001</v>
      </c>
      <c r="BU98" s="52">
        <v>-0.77602760000000004</v>
      </c>
      <c r="BV98" s="52">
        <v>-0.56794169999999999</v>
      </c>
      <c r="BW98" s="52">
        <v>-0.1823931</v>
      </c>
      <c r="BX98" s="52">
        <v>-0.29219679999999998</v>
      </c>
      <c r="BY98" s="52">
        <v>-0.47149649999999999</v>
      </c>
      <c r="BZ98" s="52">
        <v>-0.28117399999999998</v>
      </c>
      <c r="CA98" s="52">
        <v>-0.27526830000000002</v>
      </c>
      <c r="CB98" s="52">
        <v>-0.26914189999999999</v>
      </c>
      <c r="CC98" s="52">
        <v>-0.13105120000000001</v>
      </c>
      <c r="CD98" s="52">
        <v>-0.21413779999999999</v>
      </c>
      <c r="CE98" s="52">
        <v>-0.26799980000000001</v>
      </c>
      <c r="CF98" s="52">
        <v>-0.29942659999999999</v>
      </c>
      <c r="CG98" s="52">
        <v>-0.2302468</v>
      </c>
      <c r="CH98" s="52">
        <v>-0.2332313</v>
      </c>
      <c r="CI98" s="52">
        <v>-0.26511899999999999</v>
      </c>
      <c r="CJ98" s="52">
        <v>-0.36645680000000003</v>
      </c>
      <c r="CK98" s="52">
        <v>-3.5390699999999997E-2</v>
      </c>
      <c r="CL98" s="52">
        <v>-4.6823400000000001E-2</v>
      </c>
      <c r="CM98" s="52">
        <v>-9.9828E-2</v>
      </c>
      <c r="CN98" s="52">
        <v>-2.83588E-2</v>
      </c>
      <c r="CO98" s="52">
        <v>-0.1092712</v>
      </c>
      <c r="CP98" s="52">
        <v>-9.0306800000000007E-2</v>
      </c>
      <c r="CQ98" s="52">
        <v>-0.18895729999999999</v>
      </c>
      <c r="CR98" s="52">
        <v>-0.58604909999999999</v>
      </c>
      <c r="CS98" s="52">
        <v>-0.60424469999999997</v>
      </c>
      <c r="CT98" s="52">
        <v>-0.42150490000000002</v>
      </c>
      <c r="CU98" s="52">
        <v>-4.0089300000000001E-2</v>
      </c>
      <c r="CV98" s="52">
        <v>-0.15276529999999999</v>
      </c>
      <c r="CW98" s="52">
        <v>-0.34249449999999998</v>
      </c>
      <c r="CX98" s="52">
        <v>-0.1654863</v>
      </c>
      <c r="CY98" s="52">
        <v>-0.17084959999999999</v>
      </c>
      <c r="CZ98" s="52">
        <v>-0.1687506</v>
      </c>
      <c r="DA98" s="52">
        <v>-3.2054800000000001E-2</v>
      </c>
      <c r="DB98" s="52">
        <v>-0.12573129999999999</v>
      </c>
      <c r="DC98" s="52">
        <v>-0.1774578</v>
      </c>
      <c r="DD98" s="52">
        <v>-0.20050480000000001</v>
      </c>
      <c r="DE98" s="52">
        <v>-0.13013430000000001</v>
      </c>
      <c r="DF98" s="52">
        <v>-0.11756229999999999</v>
      </c>
      <c r="DG98" s="52">
        <v>-0.16116249999999999</v>
      </c>
      <c r="DH98" s="52">
        <v>-0.24198520000000001</v>
      </c>
      <c r="DI98" s="52">
        <v>0.1191643</v>
      </c>
      <c r="DJ98" s="52">
        <v>0.1123208</v>
      </c>
      <c r="DK98" s="52">
        <v>5.4062600000000002E-2</v>
      </c>
      <c r="DL98" s="52">
        <v>0.135075</v>
      </c>
      <c r="DM98" s="52">
        <v>6.2771999999999994E-2</v>
      </c>
      <c r="DN98" s="52">
        <v>8.1665299999999996E-2</v>
      </c>
      <c r="DO98" s="52">
        <v>-8.3055999999999998E-3</v>
      </c>
      <c r="DP98" s="52">
        <v>-0.38568599999999997</v>
      </c>
      <c r="DQ98" s="52">
        <v>-0.43246180000000001</v>
      </c>
      <c r="DR98" s="52">
        <v>-0.27506819999999998</v>
      </c>
      <c r="DS98" s="52">
        <v>0.1022145</v>
      </c>
      <c r="DT98" s="52">
        <v>-1.33338E-2</v>
      </c>
      <c r="DU98" s="52">
        <v>-0.2134924</v>
      </c>
      <c r="DV98" s="52">
        <v>-4.9798599999999998E-2</v>
      </c>
      <c r="DW98" s="52">
        <v>-6.6430900000000001E-2</v>
      </c>
      <c r="DX98" s="52">
        <v>-6.8359400000000001E-2</v>
      </c>
      <c r="DY98" s="52">
        <v>0.1108801</v>
      </c>
      <c r="DZ98" s="52">
        <v>1.9135999999999999E-3</v>
      </c>
      <c r="EA98" s="52">
        <v>-4.6729600000000003E-2</v>
      </c>
      <c r="EB98" s="52">
        <v>-5.7677300000000001E-2</v>
      </c>
      <c r="EC98" s="52">
        <v>1.44122E-2</v>
      </c>
      <c r="ED98" s="52">
        <v>4.9445299999999998E-2</v>
      </c>
      <c r="EE98" s="52">
        <v>-1.1065800000000001E-2</v>
      </c>
      <c r="EF98" s="52">
        <v>-6.2267999999999997E-2</v>
      </c>
      <c r="EG98" s="52">
        <v>0.34231709999999999</v>
      </c>
      <c r="EH98" s="52">
        <v>0.34209970000000001</v>
      </c>
      <c r="EI98" s="52">
        <v>0.27625620000000001</v>
      </c>
      <c r="EJ98" s="52">
        <v>0.37104759999999998</v>
      </c>
      <c r="EK98" s="52">
        <v>0.31117499999999998</v>
      </c>
      <c r="EL98" s="52">
        <v>0.32996569999999997</v>
      </c>
      <c r="EM98" s="52">
        <v>0.25252659999999999</v>
      </c>
      <c r="EN98" s="52">
        <v>-9.6393300000000001E-2</v>
      </c>
      <c r="EO98" s="52">
        <v>-0.1844345</v>
      </c>
      <c r="EP98" s="52">
        <v>-6.3636799999999993E-2</v>
      </c>
      <c r="EQ98" s="52">
        <v>0.30767870000000003</v>
      </c>
      <c r="ER98" s="52">
        <v>0.18798309999999999</v>
      </c>
      <c r="ES98" s="52">
        <v>-2.7234000000000001E-2</v>
      </c>
      <c r="ET98" s="52">
        <v>0.1172361</v>
      </c>
      <c r="EU98" s="52">
        <v>8.4333000000000005E-2</v>
      </c>
      <c r="EV98" s="52">
        <v>7.6589699999999997E-2</v>
      </c>
      <c r="EW98" s="52">
        <v>66.069689999999994</v>
      </c>
      <c r="EX98" s="52">
        <v>64.641109999999998</v>
      </c>
      <c r="EY98" s="52">
        <v>63.386180000000003</v>
      </c>
      <c r="EZ98" s="52">
        <v>62.198599999999999</v>
      </c>
      <c r="FA98" s="52">
        <v>61.265970000000003</v>
      </c>
      <c r="FB98" s="52">
        <v>60.36121</v>
      </c>
      <c r="FC98" s="52">
        <v>59.71893</v>
      </c>
      <c r="FD98" s="52">
        <v>61.207320000000003</v>
      </c>
      <c r="FE98" s="52">
        <v>65.253200000000007</v>
      </c>
      <c r="FF98" s="52">
        <v>69.805459999999997</v>
      </c>
      <c r="FG98" s="52">
        <v>74.716030000000003</v>
      </c>
      <c r="FH98" s="52">
        <v>79.217190000000002</v>
      </c>
      <c r="FI98" s="52">
        <v>82.779330000000002</v>
      </c>
      <c r="FJ98" s="52">
        <v>85.378050000000002</v>
      </c>
      <c r="FK98" s="52">
        <v>86.768299999999996</v>
      </c>
      <c r="FL98" s="52">
        <v>86.946569999999994</v>
      </c>
      <c r="FM98" s="52">
        <v>86.338560000000001</v>
      </c>
      <c r="FN98" s="52">
        <v>84.387339999999995</v>
      </c>
      <c r="FO98" s="52">
        <v>80.964579999999998</v>
      </c>
      <c r="FP98" s="52">
        <v>76.829269999999994</v>
      </c>
      <c r="FQ98" s="52">
        <v>73.765389999999996</v>
      </c>
      <c r="FR98" s="52">
        <v>71.184089999999998</v>
      </c>
      <c r="FS98" s="52">
        <v>69.014520000000005</v>
      </c>
      <c r="FT98" s="52">
        <v>67.187579999999997</v>
      </c>
      <c r="FU98" s="52">
        <v>44</v>
      </c>
      <c r="FV98" s="52">
        <v>81.773110000000003</v>
      </c>
      <c r="FW98" s="52">
        <v>8.827852</v>
      </c>
      <c r="FX98" s="52">
        <v>1</v>
      </c>
    </row>
    <row r="99" spans="1:180" x14ac:dyDescent="0.3">
      <c r="A99" t="s">
        <v>174</v>
      </c>
      <c r="B99" t="s">
        <v>248</v>
      </c>
      <c r="C99" t="s">
        <v>180</v>
      </c>
      <c r="D99" t="s">
        <v>244</v>
      </c>
      <c r="E99" t="s">
        <v>189</v>
      </c>
      <c r="F99" t="s">
        <v>231</v>
      </c>
      <c r="G99" t="s">
        <v>239</v>
      </c>
      <c r="H99" s="52">
        <v>177</v>
      </c>
      <c r="I99" s="52">
        <v>1.7607101999999999</v>
      </c>
      <c r="J99" s="52">
        <v>1.7542979000000001</v>
      </c>
      <c r="K99" s="52">
        <v>1.6213138</v>
      </c>
      <c r="L99" s="52">
        <v>1.4157109999999999</v>
      </c>
      <c r="M99" s="52">
        <v>1.4481457</v>
      </c>
      <c r="N99" s="52">
        <v>1.5406934999999999</v>
      </c>
      <c r="O99" s="52">
        <v>1.5144686000000001</v>
      </c>
      <c r="P99" s="52">
        <v>1.1783265000000001</v>
      </c>
      <c r="Q99" s="52">
        <v>0.8083148</v>
      </c>
      <c r="R99" s="52">
        <v>0.75342768000000004</v>
      </c>
      <c r="S99" s="52">
        <v>0.65569376999999995</v>
      </c>
      <c r="T99" s="52">
        <v>0.55835866999999995</v>
      </c>
      <c r="U99" s="52">
        <v>0.59741515000000001</v>
      </c>
      <c r="V99" s="52">
        <v>0.6440804</v>
      </c>
      <c r="W99" s="52">
        <v>0.86482935999999999</v>
      </c>
      <c r="X99" s="52">
        <v>1.0292254999999999</v>
      </c>
      <c r="Y99" s="52">
        <v>1.1925962000000001</v>
      </c>
      <c r="Z99" s="52">
        <v>1.3583946</v>
      </c>
      <c r="AA99" s="52">
        <v>1.7526066</v>
      </c>
      <c r="AB99" s="52">
        <v>2.178426</v>
      </c>
      <c r="AC99" s="52">
        <v>2.2308986000000002</v>
      </c>
      <c r="AD99" s="52">
        <v>2.0299423000000001</v>
      </c>
      <c r="AE99" s="52">
        <v>1.8895719</v>
      </c>
      <c r="AF99" s="52">
        <v>1.7549155999999999</v>
      </c>
      <c r="AG99" s="52">
        <v>-0.14667269999999999</v>
      </c>
      <c r="AH99" s="52">
        <v>-9.6948400000000004E-2</v>
      </c>
      <c r="AI99" s="52">
        <v>-0.24274809999999999</v>
      </c>
      <c r="AJ99" s="52">
        <v>-0.5601585</v>
      </c>
      <c r="AK99" s="52">
        <v>-0.49008489999999999</v>
      </c>
      <c r="AL99" s="52">
        <v>-0.43731530000000002</v>
      </c>
      <c r="AM99" s="52">
        <v>-0.31367850000000003</v>
      </c>
      <c r="AN99" s="52">
        <v>-0.49327189999999999</v>
      </c>
      <c r="AO99" s="52">
        <v>-0.56257740000000001</v>
      </c>
      <c r="AP99" s="52">
        <v>-0.30567250000000001</v>
      </c>
      <c r="AQ99" s="52">
        <v>-0.18917919999999999</v>
      </c>
      <c r="AR99" s="52">
        <v>-0.33512199999999998</v>
      </c>
      <c r="AS99" s="52">
        <v>-0.3070041</v>
      </c>
      <c r="AT99" s="52">
        <v>-0.32550000000000001</v>
      </c>
      <c r="AU99" s="52">
        <v>-0.25199820000000001</v>
      </c>
      <c r="AV99" s="52">
        <v>-0.2411604</v>
      </c>
      <c r="AW99" s="52">
        <v>-0.32052389999999997</v>
      </c>
      <c r="AX99" s="52">
        <v>-0.51891339999999997</v>
      </c>
      <c r="AY99" s="52">
        <v>-0.2967726</v>
      </c>
      <c r="AZ99" s="52">
        <v>-0.1672555</v>
      </c>
      <c r="BA99" s="52">
        <v>-0.1780455</v>
      </c>
      <c r="BB99" s="52">
        <v>-0.22733510000000001</v>
      </c>
      <c r="BC99" s="52">
        <v>-0.268959</v>
      </c>
      <c r="BD99" s="52">
        <v>-0.2234979</v>
      </c>
      <c r="BE99" s="52">
        <v>-4.5314199999999999E-2</v>
      </c>
      <c r="BF99" s="52">
        <v>-1.8191599999999999E-2</v>
      </c>
      <c r="BG99" s="52">
        <v>-0.15304000000000001</v>
      </c>
      <c r="BH99" s="52">
        <v>-0.42964960000000002</v>
      </c>
      <c r="BI99" s="52">
        <v>-0.35527110000000001</v>
      </c>
      <c r="BJ99" s="52">
        <v>-0.28493760000000001</v>
      </c>
      <c r="BK99" s="52">
        <v>-0.17620849999999999</v>
      </c>
      <c r="BL99" s="52">
        <v>-0.3173743</v>
      </c>
      <c r="BM99" s="52">
        <v>-0.35479719999999998</v>
      </c>
      <c r="BN99" s="52">
        <v>-0.1259972</v>
      </c>
      <c r="BO99" s="52">
        <v>-5.46858E-2</v>
      </c>
      <c r="BP99" s="52">
        <v>-0.19878899999999999</v>
      </c>
      <c r="BQ99" s="52">
        <v>-0.14515639999999999</v>
      </c>
      <c r="BR99" s="52">
        <v>-0.15870000000000001</v>
      </c>
      <c r="BS99" s="52">
        <v>-7.4155600000000002E-2</v>
      </c>
      <c r="BT99" s="52">
        <v>-6.3272999999999996E-2</v>
      </c>
      <c r="BU99" s="52">
        <v>-0.14918590000000001</v>
      </c>
      <c r="BV99" s="52">
        <v>-0.33650590000000002</v>
      </c>
      <c r="BW99" s="52">
        <v>-0.1592066</v>
      </c>
      <c r="BX99" s="52">
        <v>-3.20106E-2</v>
      </c>
      <c r="BY99" s="52">
        <v>-5.5876000000000002E-2</v>
      </c>
      <c r="BZ99" s="52">
        <v>-0.1141663</v>
      </c>
      <c r="CA99" s="52">
        <v>-0.1634294</v>
      </c>
      <c r="CB99" s="52">
        <v>-0.13012889999999999</v>
      </c>
      <c r="CC99" s="52">
        <v>2.4886399999999999E-2</v>
      </c>
      <c r="CD99" s="52">
        <v>3.6355100000000001E-2</v>
      </c>
      <c r="CE99" s="52">
        <v>-9.0908500000000003E-2</v>
      </c>
      <c r="CF99" s="52">
        <v>-0.33925939999999999</v>
      </c>
      <c r="CG99" s="52">
        <v>-0.26189950000000001</v>
      </c>
      <c r="CH99" s="52">
        <v>-0.17940120000000001</v>
      </c>
      <c r="CI99" s="52">
        <v>-8.0997100000000002E-2</v>
      </c>
      <c r="CJ99" s="52">
        <v>-0.19554820000000001</v>
      </c>
      <c r="CK99" s="52">
        <v>-0.2108893</v>
      </c>
      <c r="CL99" s="52">
        <v>-1.5547E-3</v>
      </c>
      <c r="CM99" s="52">
        <v>3.8463900000000002E-2</v>
      </c>
      <c r="CN99" s="52">
        <v>-0.10436520000000001</v>
      </c>
      <c r="CO99" s="52">
        <v>-3.3061100000000003E-2</v>
      </c>
      <c r="CP99" s="52">
        <v>-4.3174900000000002E-2</v>
      </c>
      <c r="CQ99" s="52">
        <v>4.9017699999999997E-2</v>
      </c>
      <c r="CR99" s="52">
        <v>5.99313E-2</v>
      </c>
      <c r="CS99" s="52">
        <v>-3.0517699999999998E-2</v>
      </c>
      <c r="CT99" s="52">
        <v>-0.210171</v>
      </c>
      <c r="CU99" s="52">
        <v>-6.3928899999999997E-2</v>
      </c>
      <c r="CV99" s="52">
        <v>6.1659600000000002E-2</v>
      </c>
      <c r="CW99" s="52">
        <v>2.8738199999999998E-2</v>
      </c>
      <c r="CX99" s="52">
        <v>-3.5785999999999998E-2</v>
      </c>
      <c r="CY99" s="52">
        <v>-9.0340000000000004E-2</v>
      </c>
      <c r="CZ99" s="52">
        <v>-6.5461800000000001E-2</v>
      </c>
      <c r="DA99" s="52">
        <v>9.5086900000000002E-2</v>
      </c>
      <c r="DB99" s="52">
        <v>9.0901800000000005E-2</v>
      </c>
      <c r="DC99" s="52">
        <v>-2.8776900000000001E-2</v>
      </c>
      <c r="DD99" s="52">
        <v>-0.24886929999999999</v>
      </c>
      <c r="DE99" s="52">
        <v>-0.16852780000000001</v>
      </c>
      <c r="DF99" s="52">
        <v>-7.3864799999999994E-2</v>
      </c>
      <c r="DG99" s="52">
        <v>1.42142E-2</v>
      </c>
      <c r="DH99" s="52">
        <v>-7.3722099999999999E-2</v>
      </c>
      <c r="DI99" s="52">
        <v>-6.6981399999999996E-2</v>
      </c>
      <c r="DJ99" s="52">
        <v>0.12288789999999999</v>
      </c>
      <c r="DK99" s="52">
        <v>0.1316136</v>
      </c>
      <c r="DL99" s="52">
        <v>-9.9413999999999995E-3</v>
      </c>
      <c r="DM99" s="52">
        <v>7.9034199999999999E-2</v>
      </c>
      <c r="DN99" s="52">
        <v>7.2350300000000006E-2</v>
      </c>
      <c r="DO99" s="52">
        <v>0.17219100000000001</v>
      </c>
      <c r="DP99" s="52">
        <v>0.18313550000000001</v>
      </c>
      <c r="DQ99" s="52">
        <v>8.8150500000000007E-2</v>
      </c>
      <c r="DR99" s="52">
        <v>-8.3836099999999997E-2</v>
      </c>
      <c r="DS99" s="52">
        <v>3.1348899999999999E-2</v>
      </c>
      <c r="DT99" s="52">
        <v>0.15532979999999999</v>
      </c>
      <c r="DU99" s="52">
        <v>0.11335240000000001</v>
      </c>
      <c r="DV99" s="52">
        <v>4.2594399999999998E-2</v>
      </c>
      <c r="DW99" s="52">
        <v>-1.7250600000000001E-2</v>
      </c>
      <c r="DX99" s="52">
        <v>-7.9469999999999996E-4</v>
      </c>
      <c r="DY99" s="52">
        <v>0.19644540999999999</v>
      </c>
      <c r="DZ99" s="52">
        <v>0.16965849999999999</v>
      </c>
      <c r="EA99" s="52">
        <v>6.0931100000000002E-2</v>
      </c>
      <c r="EB99" s="52">
        <v>-0.1183604</v>
      </c>
      <c r="EC99" s="52">
        <v>-3.3714000000000001E-2</v>
      </c>
      <c r="ED99" s="52">
        <v>7.8512999999999999E-2</v>
      </c>
      <c r="EE99" s="52">
        <v>0.15168429999999999</v>
      </c>
      <c r="EF99" s="52">
        <v>0.1021755</v>
      </c>
      <c r="EG99" s="52">
        <v>0.1407988</v>
      </c>
      <c r="EH99" s="52">
        <v>0.30256319999999998</v>
      </c>
      <c r="EI99" s="52">
        <v>0.26610689999999998</v>
      </c>
      <c r="EJ99" s="52">
        <v>0.12639159999999999</v>
      </c>
      <c r="EK99" s="52">
        <v>0.24088190000000001</v>
      </c>
      <c r="EL99" s="52">
        <v>0.23915020000000001</v>
      </c>
      <c r="EM99" s="52">
        <v>0.3500337</v>
      </c>
      <c r="EN99" s="52">
        <v>0.36102289999999998</v>
      </c>
      <c r="EO99" s="52">
        <v>0.25948860000000001</v>
      </c>
      <c r="EP99" s="52">
        <v>9.8571400000000003E-2</v>
      </c>
      <c r="EQ99" s="52">
        <v>0.16891490000000001</v>
      </c>
      <c r="ER99" s="52">
        <v>0.29057480000000002</v>
      </c>
      <c r="ES99" s="52">
        <v>0.2355218</v>
      </c>
      <c r="ET99" s="52">
        <v>0.15576319999999999</v>
      </c>
      <c r="EU99" s="52">
        <v>8.8278899999999993E-2</v>
      </c>
      <c r="EV99" s="52">
        <v>9.2574199999999995E-2</v>
      </c>
      <c r="EW99" s="52">
        <v>70.096209999999999</v>
      </c>
      <c r="EX99" s="52">
        <v>68.518969999999996</v>
      </c>
      <c r="EY99" s="52">
        <v>67.101619999999997</v>
      </c>
      <c r="EZ99" s="52">
        <v>65.952579999999998</v>
      </c>
      <c r="FA99" s="52">
        <v>64.92277</v>
      </c>
      <c r="FB99" s="52">
        <v>63.894309999999997</v>
      </c>
      <c r="FC99" s="52">
        <v>63.382109999999997</v>
      </c>
      <c r="FD99" s="52">
        <v>65.593500000000006</v>
      </c>
      <c r="FE99" s="52">
        <v>69.42277</v>
      </c>
      <c r="FF99" s="52">
        <v>73.842820000000003</v>
      </c>
      <c r="FG99" s="52">
        <v>78.802170000000004</v>
      </c>
      <c r="FH99" s="52">
        <v>83.284549999999996</v>
      </c>
      <c r="FI99" s="52">
        <v>86.608400000000003</v>
      </c>
      <c r="FJ99" s="52">
        <v>88.818430000000006</v>
      </c>
      <c r="FK99" s="52">
        <v>89.92277</v>
      </c>
      <c r="FL99" s="52">
        <v>90.414630000000002</v>
      </c>
      <c r="FM99" s="52">
        <v>90.169380000000004</v>
      </c>
      <c r="FN99" s="52">
        <v>88.524389999999997</v>
      </c>
      <c r="FO99" s="52">
        <v>85.609759999999994</v>
      </c>
      <c r="FP99" s="52">
        <v>81.754750000000001</v>
      </c>
      <c r="FQ99" s="52">
        <v>78.097560000000001</v>
      </c>
      <c r="FR99" s="52">
        <v>75.600269999999995</v>
      </c>
      <c r="FS99" s="52">
        <v>73.692409999999995</v>
      </c>
      <c r="FT99" s="52">
        <v>71.895660000000007</v>
      </c>
      <c r="FU99" s="52">
        <v>44</v>
      </c>
      <c r="FV99" s="52">
        <v>84.237499999999997</v>
      </c>
      <c r="FW99" s="52">
        <v>9.6539999999999999</v>
      </c>
      <c r="FX99" s="52">
        <v>1</v>
      </c>
    </row>
    <row r="100" spans="1:180" x14ac:dyDescent="0.3">
      <c r="A100" t="s">
        <v>174</v>
      </c>
      <c r="B100" t="s">
        <v>248</v>
      </c>
      <c r="C100" t="s">
        <v>180</v>
      </c>
      <c r="D100" t="s">
        <v>224</v>
      </c>
      <c r="E100" t="s">
        <v>189</v>
      </c>
      <c r="F100" t="s">
        <v>231</v>
      </c>
      <c r="G100" t="s">
        <v>239</v>
      </c>
      <c r="H100" s="52">
        <v>177</v>
      </c>
      <c r="I100" s="52">
        <v>1.7099093999999999</v>
      </c>
      <c r="J100" s="52">
        <v>1.5941141999999999</v>
      </c>
      <c r="K100" s="52">
        <v>1.4847519</v>
      </c>
      <c r="L100" s="52">
        <v>1.417403</v>
      </c>
      <c r="M100" s="52">
        <v>1.5140212</v>
      </c>
      <c r="N100" s="52">
        <v>1.7959290999999999</v>
      </c>
      <c r="O100" s="52">
        <v>2.1778830999999998</v>
      </c>
      <c r="P100" s="52">
        <v>2.3322148</v>
      </c>
      <c r="Q100" s="52">
        <v>2.1349307999999998</v>
      </c>
      <c r="R100" s="52">
        <v>1.6050081</v>
      </c>
      <c r="S100" s="52">
        <v>1.3750505</v>
      </c>
      <c r="T100" s="52">
        <v>1.2786333999999999</v>
      </c>
      <c r="U100" s="52">
        <v>1.2930121000000001</v>
      </c>
      <c r="V100" s="52">
        <v>1.3305833</v>
      </c>
      <c r="W100" s="52">
        <v>1.4541564</v>
      </c>
      <c r="X100" s="52">
        <v>1.5507884000000001</v>
      </c>
      <c r="Y100" s="52">
        <v>1.5732877999999999</v>
      </c>
      <c r="Z100" s="52">
        <v>1.6468951000000001</v>
      </c>
      <c r="AA100" s="52">
        <v>1.932323</v>
      </c>
      <c r="AB100" s="52">
        <v>2.2369127</v>
      </c>
      <c r="AC100" s="52">
        <v>2.1375777999999999</v>
      </c>
      <c r="AD100" s="52">
        <v>1.9964459000000001</v>
      </c>
      <c r="AE100" s="52">
        <v>1.8355318</v>
      </c>
      <c r="AF100" s="52">
        <v>1.7073236000000001</v>
      </c>
      <c r="AG100" s="52">
        <v>-4.10195E-2</v>
      </c>
      <c r="AH100" s="52">
        <v>-0.19722980000000001</v>
      </c>
      <c r="AI100" s="52">
        <v>-0.31861</v>
      </c>
      <c r="AJ100" s="52">
        <v>-0.4691168</v>
      </c>
      <c r="AK100" s="52">
        <v>-0.43309710000000001</v>
      </c>
      <c r="AL100" s="52">
        <v>-0.4136417</v>
      </c>
      <c r="AM100" s="52">
        <v>-0.25611210000000001</v>
      </c>
      <c r="AN100" s="52">
        <v>-0.47543679999999999</v>
      </c>
      <c r="AO100" s="52">
        <v>-0.36230109999999999</v>
      </c>
      <c r="AP100" s="52">
        <v>-0.33515089999999997</v>
      </c>
      <c r="AQ100" s="52">
        <v>-0.29937360000000002</v>
      </c>
      <c r="AR100" s="52">
        <v>-0.26295030000000003</v>
      </c>
      <c r="AS100" s="52">
        <v>-0.24596899999999999</v>
      </c>
      <c r="AT100" s="52">
        <v>-0.29386889999999999</v>
      </c>
      <c r="AU100" s="52">
        <v>-0.3694209</v>
      </c>
      <c r="AV100" s="52">
        <v>-0.40005780000000002</v>
      </c>
      <c r="AW100" s="52">
        <v>-0.3526302</v>
      </c>
      <c r="AX100" s="52">
        <v>-0.3898336</v>
      </c>
      <c r="AY100" s="52">
        <v>-6.41462E-2</v>
      </c>
      <c r="AZ100" s="52">
        <v>-8.7382500000000002E-2</v>
      </c>
      <c r="BA100" s="52">
        <v>-0.23017989999999999</v>
      </c>
      <c r="BB100" s="52">
        <v>-0.18757740000000001</v>
      </c>
      <c r="BC100" s="52">
        <v>-0.2770937</v>
      </c>
      <c r="BD100" s="52">
        <v>-0.29165259999999998</v>
      </c>
      <c r="BE100" s="52">
        <v>2.1074599999999999E-2</v>
      </c>
      <c r="BF100" s="52">
        <v>-0.13066469999999999</v>
      </c>
      <c r="BG100" s="52">
        <v>-0.23584450000000001</v>
      </c>
      <c r="BH100" s="52">
        <v>-0.36191810000000002</v>
      </c>
      <c r="BI100" s="52">
        <v>-0.3208028</v>
      </c>
      <c r="BJ100" s="52">
        <v>-0.28478589999999998</v>
      </c>
      <c r="BK100" s="52">
        <v>-0.12532560000000001</v>
      </c>
      <c r="BL100" s="52">
        <v>-0.31808599999999998</v>
      </c>
      <c r="BM100" s="52">
        <v>-0.17473839999999999</v>
      </c>
      <c r="BN100" s="52">
        <v>-0.15520629999999999</v>
      </c>
      <c r="BO100" s="52">
        <v>-0.11657439999999999</v>
      </c>
      <c r="BP100" s="52">
        <v>-6.7607100000000003E-2</v>
      </c>
      <c r="BQ100" s="52">
        <v>-2.9597600000000002E-2</v>
      </c>
      <c r="BR100" s="52">
        <v>-6.4718100000000001E-2</v>
      </c>
      <c r="BS100" s="52">
        <v>-0.131716</v>
      </c>
      <c r="BT100" s="52">
        <v>-0.16704769999999999</v>
      </c>
      <c r="BU100" s="52">
        <v>-0.14461669999999999</v>
      </c>
      <c r="BV100" s="52">
        <v>-0.21750839999999999</v>
      </c>
      <c r="BW100" s="52">
        <v>6.4400499999999999E-2</v>
      </c>
      <c r="BX100" s="52">
        <v>4.4599800000000002E-2</v>
      </c>
      <c r="BY100" s="52">
        <v>-0.10455830000000001</v>
      </c>
      <c r="BZ100" s="52">
        <v>-8.8068400000000005E-2</v>
      </c>
      <c r="CA100" s="52">
        <v>-0.17938280000000001</v>
      </c>
      <c r="CB100" s="52">
        <v>-0.1921938</v>
      </c>
      <c r="CC100" s="52">
        <v>6.4080700000000004E-2</v>
      </c>
      <c r="CD100" s="52">
        <v>-8.4561999999999998E-2</v>
      </c>
      <c r="CE100" s="52">
        <v>-0.1785214</v>
      </c>
      <c r="CF100" s="52">
        <v>-0.2876726</v>
      </c>
      <c r="CG100" s="52">
        <v>-0.24302799999999999</v>
      </c>
      <c r="CH100" s="52">
        <v>-0.19554070000000001</v>
      </c>
      <c r="CI100" s="52">
        <v>-3.4743400000000001E-2</v>
      </c>
      <c r="CJ100" s="52">
        <v>-0.2091054</v>
      </c>
      <c r="CK100" s="52">
        <v>-4.4832999999999998E-2</v>
      </c>
      <c r="CL100" s="52">
        <v>-3.0577199999999999E-2</v>
      </c>
      <c r="CM100" s="52">
        <v>1.0031699999999999E-2</v>
      </c>
      <c r="CN100" s="52">
        <v>6.76871E-2</v>
      </c>
      <c r="CO100" s="52">
        <v>0.1202606</v>
      </c>
      <c r="CP100" s="52">
        <v>9.3990900000000002E-2</v>
      </c>
      <c r="CQ100" s="52">
        <v>3.2917599999999998E-2</v>
      </c>
      <c r="CR100" s="52">
        <v>-5.6657000000000001E-3</v>
      </c>
      <c r="CS100" s="52">
        <v>-5.4719999999999997E-4</v>
      </c>
      <c r="CT100" s="52">
        <v>-9.8156499999999994E-2</v>
      </c>
      <c r="CU100" s="52">
        <v>0.1534316</v>
      </c>
      <c r="CV100" s="52">
        <v>0.1360103</v>
      </c>
      <c r="CW100" s="52">
        <v>-1.7553200000000001E-2</v>
      </c>
      <c r="CX100" s="52">
        <v>-1.9148800000000001E-2</v>
      </c>
      <c r="CY100" s="52">
        <v>-0.1117085</v>
      </c>
      <c r="CZ100" s="52">
        <v>-0.123309</v>
      </c>
      <c r="DA100" s="52">
        <v>0.1070869</v>
      </c>
      <c r="DB100" s="52">
        <v>-3.8459199999999999E-2</v>
      </c>
      <c r="DC100" s="52">
        <v>-0.12119829999999999</v>
      </c>
      <c r="DD100" s="52">
        <v>-0.21342710000000001</v>
      </c>
      <c r="DE100" s="52">
        <v>-0.16525329999999999</v>
      </c>
      <c r="DF100" s="52">
        <v>-0.1062955</v>
      </c>
      <c r="DG100" s="52">
        <v>5.5838899999999997E-2</v>
      </c>
      <c r="DH100" s="52">
        <v>-0.1001247</v>
      </c>
      <c r="DI100" s="52">
        <v>8.5072400000000006E-2</v>
      </c>
      <c r="DJ100" s="52">
        <v>9.4051899999999994E-2</v>
      </c>
      <c r="DK100" s="52">
        <v>0.13663790000000001</v>
      </c>
      <c r="DL100" s="52">
        <v>0.2029812</v>
      </c>
      <c r="DM100" s="52">
        <v>0.27011869999999999</v>
      </c>
      <c r="DN100" s="52">
        <v>0.25269999999999998</v>
      </c>
      <c r="DO100" s="52">
        <v>0.19755130000000001</v>
      </c>
      <c r="DP100" s="52">
        <v>0.1557164</v>
      </c>
      <c r="DQ100" s="52">
        <v>0.14352229999999999</v>
      </c>
      <c r="DR100" s="52">
        <v>2.11954E-2</v>
      </c>
      <c r="DS100" s="52">
        <v>0.2424627</v>
      </c>
      <c r="DT100" s="52">
        <v>0.22742080000000001</v>
      </c>
      <c r="DU100" s="52">
        <v>6.9451899999999997E-2</v>
      </c>
      <c r="DV100" s="52">
        <v>4.9770799999999997E-2</v>
      </c>
      <c r="DW100" s="52">
        <v>-4.4034200000000003E-2</v>
      </c>
      <c r="DX100" s="52">
        <v>-5.4424100000000003E-2</v>
      </c>
      <c r="DY100" s="52">
        <v>0.1691809</v>
      </c>
      <c r="DZ100" s="52">
        <v>2.81059E-2</v>
      </c>
      <c r="EA100" s="52">
        <v>-3.8432800000000003E-2</v>
      </c>
      <c r="EB100" s="52">
        <v>-0.1062284</v>
      </c>
      <c r="EC100" s="52">
        <v>-5.2958900000000003E-2</v>
      </c>
      <c r="ED100" s="52">
        <v>2.2560299999999998E-2</v>
      </c>
      <c r="EE100" s="52">
        <v>0.18662529999999999</v>
      </c>
      <c r="EF100" s="52">
        <v>5.7226100000000002E-2</v>
      </c>
      <c r="EG100" s="52">
        <v>0.27263510000000002</v>
      </c>
      <c r="EH100" s="52">
        <v>0.27399649999999998</v>
      </c>
      <c r="EI100" s="52">
        <v>0.31943709999999997</v>
      </c>
      <c r="EJ100" s="52">
        <v>0.39832450000000003</v>
      </c>
      <c r="EK100" s="52">
        <v>0.48649009999999998</v>
      </c>
      <c r="EL100" s="52">
        <v>0.48185070000000002</v>
      </c>
      <c r="EM100" s="52">
        <v>0.43525619999999998</v>
      </c>
      <c r="EN100" s="52">
        <v>0.38872640000000003</v>
      </c>
      <c r="EO100" s="52">
        <v>0.35153580000000001</v>
      </c>
      <c r="EP100" s="52">
        <v>0.19352069999999999</v>
      </c>
      <c r="EQ100" s="52">
        <v>0.37100939999999999</v>
      </c>
      <c r="ER100" s="52">
        <v>0.35940309999999998</v>
      </c>
      <c r="ES100" s="52">
        <v>0.19507350000000001</v>
      </c>
      <c r="ET100" s="52">
        <v>0.14927969999999999</v>
      </c>
      <c r="EU100" s="52">
        <v>5.3676700000000001E-2</v>
      </c>
      <c r="EV100" s="52">
        <v>4.5034600000000001E-2</v>
      </c>
      <c r="EW100" s="52">
        <v>69.517740000000003</v>
      </c>
      <c r="EX100" s="52">
        <v>67.94623</v>
      </c>
      <c r="EY100" s="52">
        <v>66.640799999999999</v>
      </c>
      <c r="EZ100" s="52">
        <v>65.458979999999997</v>
      </c>
      <c r="FA100" s="52">
        <v>64.260530000000003</v>
      </c>
      <c r="FB100" s="52">
        <v>63.378599999999999</v>
      </c>
      <c r="FC100" s="52">
        <v>62.929600000000001</v>
      </c>
      <c r="FD100" s="52">
        <v>65.017740000000003</v>
      </c>
      <c r="FE100" s="52">
        <v>68.474500000000006</v>
      </c>
      <c r="FF100" s="52">
        <v>72.583150000000003</v>
      </c>
      <c r="FG100" s="52">
        <v>77.249440000000007</v>
      </c>
      <c r="FH100" s="52">
        <v>81.758319999999998</v>
      </c>
      <c r="FI100" s="52">
        <v>85.297120000000007</v>
      </c>
      <c r="FJ100" s="52">
        <v>87.906880000000001</v>
      </c>
      <c r="FK100" s="52">
        <v>89.38082</v>
      </c>
      <c r="FL100" s="52">
        <v>89.944559999999996</v>
      </c>
      <c r="FM100" s="52">
        <v>89.621399999999994</v>
      </c>
      <c r="FN100" s="52">
        <v>88.032150000000001</v>
      </c>
      <c r="FO100" s="52">
        <v>85.173500000000004</v>
      </c>
      <c r="FP100" s="52">
        <v>81.282150000000001</v>
      </c>
      <c r="FQ100" s="52">
        <v>77.596450000000004</v>
      </c>
      <c r="FR100" s="52">
        <v>75.10754</v>
      </c>
      <c r="FS100" s="52">
        <v>73.024950000000004</v>
      </c>
      <c r="FT100" s="52">
        <v>71.074839999999995</v>
      </c>
      <c r="FU100" s="52">
        <v>44</v>
      </c>
      <c r="FV100" s="52">
        <v>84.237499999999997</v>
      </c>
      <c r="FW100" s="52">
        <v>9.6539999999999999</v>
      </c>
      <c r="FX100" s="52">
        <v>1</v>
      </c>
    </row>
    <row r="101" spans="1:180" x14ac:dyDescent="0.3">
      <c r="A101" t="s">
        <v>174</v>
      </c>
      <c r="B101" t="s">
        <v>248</v>
      </c>
      <c r="C101" t="s">
        <v>180</v>
      </c>
      <c r="D101" t="s">
        <v>244</v>
      </c>
      <c r="E101" t="s">
        <v>187</v>
      </c>
      <c r="F101" t="s">
        <v>231</v>
      </c>
      <c r="G101" t="s">
        <v>239</v>
      </c>
      <c r="H101" s="52">
        <v>177</v>
      </c>
      <c r="I101" s="52">
        <v>1.8923675</v>
      </c>
      <c r="J101" s="52">
        <v>1.7819282999999999</v>
      </c>
      <c r="K101" s="52">
        <v>1.6162418999999999</v>
      </c>
      <c r="L101" s="52">
        <v>1.4869292999999999</v>
      </c>
      <c r="M101" s="52">
        <v>1.6147807999999999</v>
      </c>
      <c r="N101" s="52">
        <v>1.5451125999999999</v>
      </c>
      <c r="O101" s="52">
        <v>1.2725762</v>
      </c>
      <c r="P101" s="52">
        <v>0.80524045</v>
      </c>
      <c r="Q101" s="52">
        <v>0.74618465</v>
      </c>
      <c r="R101" s="52">
        <v>0.71364057000000003</v>
      </c>
      <c r="S101" s="52">
        <v>0.74769812999999996</v>
      </c>
      <c r="T101" s="52">
        <v>0.73884863000000001</v>
      </c>
      <c r="U101" s="52">
        <v>0.74026597000000005</v>
      </c>
      <c r="V101" s="52">
        <v>0.83995593000000002</v>
      </c>
      <c r="W101" s="52">
        <v>0.92884814999999998</v>
      </c>
      <c r="X101" s="52">
        <v>1.0348347</v>
      </c>
      <c r="Y101" s="52">
        <v>1.2741431999999999</v>
      </c>
      <c r="Z101" s="52">
        <v>1.5764830000000001</v>
      </c>
      <c r="AA101" s="52">
        <v>1.8106296</v>
      </c>
      <c r="AB101" s="52">
        <v>2.1769523999999998</v>
      </c>
      <c r="AC101" s="52">
        <v>2.1672153000000001</v>
      </c>
      <c r="AD101" s="52">
        <v>2.0353328999999998</v>
      </c>
      <c r="AE101" s="52">
        <v>1.8863513000000001</v>
      </c>
      <c r="AF101" s="52">
        <v>1.7113608</v>
      </c>
      <c r="AG101" s="52">
        <v>3.1565299999999998E-2</v>
      </c>
      <c r="AH101" s="52">
        <v>-9.1025499999999995E-2</v>
      </c>
      <c r="AI101" s="52">
        <v>-0.26739390000000002</v>
      </c>
      <c r="AJ101" s="52">
        <v>-0.37216379999999999</v>
      </c>
      <c r="AK101" s="52">
        <v>-0.25393070000000001</v>
      </c>
      <c r="AL101" s="52">
        <v>-0.27774910000000003</v>
      </c>
      <c r="AM101" s="52">
        <v>-0.3169228</v>
      </c>
      <c r="AN101" s="52">
        <v>-0.50376480000000001</v>
      </c>
      <c r="AO101" s="52">
        <v>-0.25038179999999999</v>
      </c>
      <c r="AP101" s="52">
        <v>-0.16041610000000001</v>
      </c>
      <c r="AQ101" s="52">
        <v>-5.6587600000000002E-2</v>
      </c>
      <c r="AR101" s="52">
        <v>-5.5085500000000003E-2</v>
      </c>
      <c r="AS101" s="52">
        <v>-6.8856200000000006E-2</v>
      </c>
      <c r="AT101" s="52">
        <v>-4.2701700000000002E-2</v>
      </c>
      <c r="AU101" s="52">
        <v>-3.4959299999999999E-2</v>
      </c>
      <c r="AV101" s="52">
        <v>-4.8481900000000001E-2</v>
      </c>
      <c r="AW101" s="52">
        <v>-4.3319900000000001E-2</v>
      </c>
      <c r="AX101" s="52">
        <v>4.0511499999999999E-2</v>
      </c>
      <c r="AY101" s="52">
        <v>-0.10047250000000001</v>
      </c>
      <c r="AZ101" s="52">
        <v>-0.14297009999999999</v>
      </c>
      <c r="BA101" s="52">
        <v>-0.20029379999999999</v>
      </c>
      <c r="BB101" s="52">
        <v>-0.2398053</v>
      </c>
      <c r="BC101" s="52">
        <v>-0.25917220000000002</v>
      </c>
      <c r="BD101" s="52">
        <v>-0.27310689999999999</v>
      </c>
      <c r="BE101" s="52">
        <v>0.17461760000000001</v>
      </c>
      <c r="BF101" s="52">
        <v>4.6454599999999999E-2</v>
      </c>
      <c r="BG101" s="52">
        <v>-0.1210605</v>
      </c>
      <c r="BH101" s="52">
        <v>-0.22713230000000001</v>
      </c>
      <c r="BI101" s="52">
        <v>-9.5309599999999994E-2</v>
      </c>
      <c r="BJ101" s="52">
        <v>-0.1107499</v>
      </c>
      <c r="BK101" s="52">
        <v>-0.14792939999999999</v>
      </c>
      <c r="BL101" s="52">
        <v>-0.3639637</v>
      </c>
      <c r="BM101" s="52">
        <v>-0.14459060000000001</v>
      </c>
      <c r="BN101" s="52">
        <v>-4.3277999999999997E-2</v>
      </c>
      <c r="BO101" s="52">
        <v>8.7681800000000004E-2</v>
      </c>
      <c r="BP101" s="52">
        <v>0.1051103</v>
      </c>
      <c r="BQ101" s="52">
        <v>0.1167034</v>
      </c>
      <c r="BR101" s="52">
        <v>0.16452439999999999</v>
      </c>
      <c r="BS101" s="52">
        <v>0.18588399999999999</v>
      </c>
      <c r="BT101" s="52">
        <v>0.15953429999999999</v>
      </c>
      <c r="BU101" s="52">
        <v>0.1697398</v>
      </c>
      <c r="BV101" s="52">
        <v>0.2333298</v>
      </c>
      <c r="BW101" s="52">
        <v>7.8402799999999995E-2</v>
      </c>
      <c r="BX101" s="52">
        <v>4.8867899999999999E-2</v>
      </c>
      <c r="BY101" s="52">
        <v>-2.8066600000000001E-2</v>
      </c>
      <c r="BZ101" s="52">
        <v>-6.7306699999999997E-2</v>
      </c>
      <c r="CA101" s="52">
        <v>-0.1137073</v>
      </c>
      <c r="CB101" s="52">
        <v>-0.13754849999999999</v>
      </c>
      <c r="CC101" s="52">
        <v>0.27369520000000003</v>
      </c>
      <c r="CD101" s="52">
        <v>0.14167279999999999</v>
      </c>
      <c r="CE101" s="52">
        <v>-1.9710499999999999E-2</v>
      </c>
      <c r="CF101" s="52">
        <v>-0.12668380000000001</v>
      </c>
      <c r="CG101" s="52">
        <v>1.45509E-2</v>
      </c>
      <c r="CH101" s="52">
        <v>4.9132000000000004E-3</v>
      </c>
      <c r="CI101" s="52">
        <v>-3.0884999999999999E-2</v>
      </c>
      <c r="CJ101" s="52">
        <v>-0.26713789999999998</v>
      </c>
      <c r="CK101" s="52">
        <v>-7.1319900000000006E-2</v>
      </c>
      <c r="CL101" s="52">
        <v>3.7851500000000003E-2</v>
      </c>
      <c r="CM101" s="52">
        <v>0.1876024</v>
      </c>
      <c r="CN101" s="52">
        <v>0.21606139999999999</v>
      </c>
      <c r="CO101" s="52">
        <v>0.24522150000000001</v>
      </c>
      <c r="CP101" s="52">
        <v>0.30804860000000001</v>
      </c>
      <c r="CQ101" s="52">
        <v>0.33883930000000001</v>
      </c>
      <c r="CR101" s="52">
        <v>0.30360569999999998</v>
      </c>
      <c r="CS101" s="52">
        <v>0.31730419999999998</v>
      </c>
      <c r="CT101" s="52">
        <v>0.36687510000000001</v>
      </c>
      <c r="CU101" s="52">
        <v>0.2022912</v>
      </c>
      <c r="CV101" s="52">
        <v>0.18173439999999999</v>
      </c>
      <c r="CW101" s="52">
        <v>9.1217500000000007E-2</v>
      </c>
      <c r="CX101" s="52">
        <v>5.2165299999999998E-2</v>
      </c>
      <c r="CY101" s="52">
        <v>-1.29587E-2</v>
      </c>
      <c r="CZ101" s="52">
        <v>-4.3661199999999997E-2</v>
      </c>
      <c r="DA101" s="52">
        <v>0.37277281000000001</v>
      </c>
      <c r="DB101" s="52">
        <v>0.23689109999999999</v>
      </c>
      <c r="DC101" s="52">
        <v>8.1639600000000007E-2</v>
      </c>
      <c r="DD101" s="52">
        <v>-2.6235399999999999E-2</v>
      </c>
      <c r="DE101" s="52">
        <v>0.12441140000000001</v>
      </c>
      <c r="DF101" s="52">
        <v>0.1205763</v>
      </c>
      <c r="DG101" s="52">
        <v>8.6159299999999994E-2</v>
      </c>
      <c r="DH101" s="52">
        <v>-0.17031209999999999</v>
      </c>
      <c r="DI101" s="52">
        <v>1.9507000000000001E-3</v>
      </c>
      <c r="DJ101" s="52">
        <v>0.118981</v>
      </c>
      <c r="DK101" s="52">
        <v>0.28752299999999997</v>
      </c>
      <c r="DL101" s="52">
        <v>0.32701249999999998</v>
      </c>
      <c r="DM101" s="52">
        <v>0.3737395</v>
      </c>
      <c r="DN101" s="52">
        <v>0.4515728</v>
      </c>
      <c r="DO101" s="52">
        <v>0.49179469999999997</v>
      </c>
      <c r="DP101" s="52">
        <v>0.44767709999999999</v>
      </c>
      <c r="DQ101" s="52">
        <v>0.46486870000000002</v>
      </c>
      <c r="DR101" s="52">
        <v>0.50042039999999999</v>
      </c>
      <c r="DS101" s="52">
        <v>0.32617960000000001</v>
      </c>
      <c r="DT101" s="52">
        <v>0.31460090000000002</v>
      </c>
      <c r="DU101" s="52">
        <v>0.21050160000000001</v>
      </c>
      <c r="DV101" s="52">
        <v>0.17163729999999999</v>
      </c>
      <c r="DW101" s="52">
        <v>8.7789800000000001E-2</v>
      </c>
      <c r="DX101" s="52">
        <v>5.0226199999999999E-2</v>
      </c>
      <c r="DY101" s="52">
        <v>0.51582497000000005</v>
      </c>
      <c r="DZ101" s="52">
        <v>0.37437110000000001</v>
      </c>
      <c r="EA101" s="52">
        <v>0.22797300000000001</v>
      </c>
      <c r="EB101" s="52">
        <v>0.1187961</v>
      </c>
      <c r="EC101" s="52">
        <v>0.28303240000000002</v>
      </c>
      <c r="ED101" s="52">
        <v>0.28757549999999998</v>
      </c>
      <c r="EE101" s="52">
        <v>0.25515280000000001</v>
      </c>
      <c r="EF101" s="52">
        <v>-3.0511E-2</v>
      </c>
      <c r="EG101" s="52">
        <v>0.1077419</v>
      </c>
      <c r="EH101" s="52">
        <v>0.2361191</v>
      </c>
      <c r="EI101" s="52">
        <v>0.43179250000000002</v>
      </c>
      <c r="EJ101" s="52">
        <v>0.48720829999999998</v>
      </c>
      <c r="EK101" s="52">
        <v>0.55929910000000005</v>
      </c>
      <c r="EL101" s="52">
        <v>0.65879889999999997</v>
      </c>
      <c r="EM101" s="52">
        <v>0.71263799999999999</v>
      </c>
      <c r="EN101" s="52">
        <v>0.65569330000000003</v>
      </c>
      <c r="EO101" s="52">
        <v>0.67792839999999999</v>
      </c>
      <c r="EP101" s="52">
        <v>0.69323860000000004</v>
      </c>
      <c r="EQ101" s="52">
        <v>0.50505489999999997</v>
      </c>
      <c r="ER101" s="52">
        <v>0.50643899999999997</v>
      </c>
      <c r="ES101" s="52">
        <v>0.38272879999999998</v>
      </c>
      <c r="ET101" s="52">
        <v>0.34413589999999999</v>
      </c>
      <c r="EU101" s="52">
        <v>0.23325470000000001</v>
      </c>
      <c r="EV101" s="52">
        <v>0.18578459999999999</v>
      </c>
      <c r="EW101" s="52">
        <v>70.251530000000002</v>
      </c>
      <c r="EX101" s="52">
        <v>68.682929999999999</v>
      </c>
      <c r="EY101" s="52">
        <v>66.900919999999999</v>
      </c>
      <c r="EZ101" s="52">
        <v>65.481700000000004</v>
      </c>
      <c r="FA101" s="52">
        <v>64.28201</v>
      </c>
      <c r="FB101" s="52">
        <v>63.221040000000002</v>
      </c>
      <c r="FC101" s="52">
        <v>63.960369999999998</v>
      </c>
      <c r="FD101" s="52">
        <v>67.1875</v>
      </c>
      <c r="FE101" s="52">
        <v>70.839939999999999</v>
      </c>
      <c r="FF101" s="52">
        <v>75.112809999999996</v>
      </c>
      <c r="FG101" s="52">
        <v>79.301829999999995</v>
      </c>
      <c r="FH101" s="52">
        <v>83.045730000000006</v>
      </c>
      <c r="FI101" s="52">
        <v>86.036580000000001</v>
      </c>
      <c r="FJ101" s="52">
        <v>88.015240000000006</v>
      </c>
      <c r="FK101" s="52">
        <v>89.341459999999998</v>
      </c>
      <c r="FL101" s="52">
        <v>89.981700000000004</v>
      </c>
      <c r="FM101" s="52">
        <v>89.701220000000006</v>
      </c>
      <c r="FN101" s="52">
        <v>88.631100000000004</v>
      </c>
      <c r="FO101" s="52">
        <v>86.446650000000005</v>
      </c>
      <c r="FP101" s="52">
        <v>83.25</v>
      </c>
      <c r="FQ101" s="52">
        <v>78.926829999999995</v>
      </c>
      <c r="FR101" s="52">
        <v>75.891769999999994</v>
      </c>
      <c r="FS101" s="52">
        <v>73.603660000000005</v>
      </c>
      <c r="FT101" s="52">
        <v>71.513720000000006</v>
      </c>
      <c r="FU101" s="52">
        <v>44</v>
      </c>
      <c r="FV101" s="52">
        <v>72.949510000000004</v>
      </c>
      <c r="FW101" s="52">
        <v>9.5460510000000003</v>
      </c>
      <c r="FX101" s="52">
        <v>1</v>
      </c>
    </row>
    <row r="102" spans="1:180" x14ac:dyDescent="0.3">
      <c r="A102" t="s">
        <v>174</v>
      </c>
      <c r="B102" t="s">
        <v>248</v>
      </c>
      <c r="C102" t="s">
        <v>180</v>
      </c>
      <c r="D102" t="s">
        <v>244</v>
      </c>
      <c r="E102" t="s">
        <v>190</v>
      </c>
      <c r="F102" t="s">
        <v>231</v>
      </c>
      <c r="G102" t="s">
        <v>239</v>
      </c>
      <c r="H102" s="52">
        <v>177</v>
      </c>
      <c r="I102" s="52">
        <v>1.6225849000000001</v>
      </c>
      <c r="J102" s="52">
        <v>1.4778838000000001</v>
      </c>
      <c r="K102" s="52">
        <v>1.4043382</v>
      </c>
      <c r="L102" s="52">
        <v>1.338158</v>
      </c>
      <c r="M102" s="52">
        <v>1.3761524999999999</v>
      </c>
      <c r="N102" s="52">
        <v>1.5005569000000001</v>
      </c>
      <c r="O102" s="52">
        <v>1.6457028</v>
      </c>
      <c r="P102" s="52">
        <v>1.0880733</v>
      </c>
      <c r="Q102" s="52">
        <v>0.78593915999999997</v>
      </c>
      <c r="R102" s="52">
        <v>0.56554139000000003</v>
      </c>
      <c r="S102" s="52">
        <v>0.18938524000000001</v>
      </c>
      <c r="T102" s="52">
        <v>0.28218836000000003</v>
      </c>
      <c r="U102" s="52">
        <v>0.23904759</v>
      </c>
      <c r="V102" s="52">
        <v>0.30499630999999999</v>
      </c>
      <c r="W102" s="52">
        <v>0.45536991999999998</v>
      </c>
      <c r="X102" s="52">
        <v>0.53374438999999996</v>
      </c>
      <c r="Y102" s="52">
        <v>0.79065870999999999</v>
      </c>
      <c r="Z102" s="52">
        <v>0.83708196999999995</v>
      </c>
      <c r="AA102" s="52">
        <v>1.6009836</v>
      </c>
      <c r="AB102" s="52">
        <v>1.9159113999999999</v>
      </c>
      <c r="AC102" s="52">
        <v>1.6619184</v>
      </c>
      <c r="AD102" s="52">
        <v>1.5408881999999999</v>
      </c>
      <c r="AE102" s="52">
        <v>1.5208934999999999</v>
      </c>
      <c r="AF102" s="52">
        <v>1.4289913999999999</v>
      </c>
      <c r="AG102" s="52">
        <v>-0.31612709</v>
      </c>
      <c r="AH102" s="52">
        <v>-0.43129119999999999</v>
      </c>
      <c r="AI102" s="52">
        <v>-0.51570269999999996</v>
      </c>
      <c r="AJ102" s="52">
        <v>-0.55890300000000004</v>
      </c>
      <c r="AK102" s="52">
        <v>-0.49553920000000001</v>
      </c>
      <c r="AL102" s="52">
        <v>-0.43404730000000002</v>
      </c>
      <c r="AM102" s="52">
        <v>-0.2427039</v>
      </c>
      <c r="AN102" s="52">
        <v>-0.57463770000000003</v>
      </c>
      <c r="AO102" s="52">
        <v>-0.45288519999999999</v>
      </c>
      <c r="AP102" s="52">
        <v>-0.31968940000000001</v>
      </c>
      <c r="AQ102" s="52">
        <v>-0.53227159999999996</v>
      </c>
      <c r="AR102" s="52">
        <v>-0.40576200000000001</v>
      </c>
      <c r="AS102" s="52">
        <v>-0.52841280000000002</v>
      </c>
      <c r="AT102" s="52">
        <v>-0.48123929999999998</v>
      </c>
      <c r="AU102" s="52">
        <v>-0.41429339999999998</v>
      </c>
      <c r="AV102" s="52">
        <v>-0.49714330000000001</v>
      </c>
      <c r="AW102" s="52">
        <v>-0.56692489999999995</v>
      </c>
      <c r="AX102" s="52">
        <v>-0.9297938</v>
      </c>
      <c r="AY102" s="52">
        <v>-0.5861248</v>
      </c>
      <c r="AZ102" s="52">
        <v>-0.48580240000000002</v>
      </c>
      <c r="BA102" s="52">
        <v>-0.69524909999999995</v>
      </c>
      <c r="BB102" s="52">
        <v>-0.69505510000000004</v>
      </c>
      <c r="BC102" s="52">
        <v>-0.70457020000000004</v>
      </c>
      <c r="BD102" s="52">
        <v>-0.69948180000000004</v>
      </c>
      <c r="BE102" s="52">
        <v>-0.15157780000000001</v>
      </c>
      <c r="BF102" s="52">
        <v>-0.26441629999999999</v>
      </c>
      <c r="BG102" s="52">
        <v>-0.34918929999999998</v>
      </c>
      <c r="BH102" s="52">
        <v>-0.38025819999999999</v>
      </c>
      <c r="BI102" s="52">
        <v>-0.33135189999999998</v>
      </c>
      <c r="BJ102" s="52">
        <v>-0.2682486</v>
      </c>
      <c r="BK102" s="52">
        <v>-9.5929600000000004E-2</v>
      </c>
      <c r="BL102" s="52">
        <v>-0.38762099999999999</v>
      </c>
      <c r="BM102" s="52">
        <v>-0.24124899999999999</v>
      </c>
      <c r="BN102" s="52">
        <v>-0.13894889999999999</v>
      </c>
      <c r="BO102" s="52">
        <v>-0.38189240000000002</v>
      </c>
      <c r="BP102" s="52">
        <v>-0.2673991</v>
      </c>
      <c r="BQ102" s="52">
        <v>-0.37571100000000002</v>
      </c>
      <c r="BR102" s="52">
        <v>-0.31696920000000001</v>
      </c>
      <c r="BS102" s="52">
        <v>-0.2546699</v>
      </c>
      <c r="BT102" s="52">
        <v>-0.3336152</v>
      </c>
      <c r="BU102" s="52">
        <v>-0.38605899999999999</v>
      </c>
      <c r="BV102" s="52">
        <v>-0.71371450000000003</v>
      </c>
      <c r="BW102" s="52">
        <v>-0.397507</v>
      </c>
      <c r="BX102" s="52">
        <v>-0.29018359999999999</v>
      </c>
      <c r="BY102" s="52">
        <v>-0.47929310000000003</v>
      </c>
      <c r="BZ102" s="52">
        <v>-0.48831609999999998</v>
      </c>
      <c r="CA102" s="52">
        <v>-0.49819530000000001</v>
      </c>
      <c r="CB102" s="52">
        <v>-0.4980482</v>
      </c>
      <c r="CC102" s="52">
        <v>-3.7611499999999999E-2</v>
      </c>
      <c r="CD102" s="52">
        <v>-0.14883930000000001</v>
      </c>
      <c r="CE102" s="52">
        <v>-0.2338626</v>
      </c>
      <c r="CF102" s="52">
        <v>-0.25652930000000002</v>
      </c>
      <c r="CG102" s="52">
        <v>-0.2176363</v>
      </c>
      <c r="CH102" s="52">
        <v>-0.153417</v>
      </c>
      <c r="CI102" s="52">
        <v>5.7258999999999999E-3</v>
      </c>
      <c r="CJ102" s="52">
        <v>-0.25809369999999998</v>
      </c>
      <c r="CK102" s="52">
        <v>-9.4670299999999999E-2</v>
      </c>
      <c r="CL102" s="52">
        <v>-1.37687E-2</v>
      </c>
      <c r="CM102" s="52">
        <v>-0.27774019999999999</v>
      </c>
      <c r="CN102" s="52">
        <v>-0.17156940000000001</v>
      </c>
      <c r="CO102" s="52">
        <v>-0.26995019999999997</v>
      </c>
      <c r="CP102" s="52">
        <v>-0.2031964</v>
      </c>
      <c r="CQ102" s="52">
        <v>-0.1441152</v>
      </c>
      <c r="CR102" s="52">
        <v>-0.2203562</v>
      </c>
      <c r="CS102" s="52">
        <v>-0.26079200000000002</v>
      </c>
      <c r="CT102" s="52">
        <v>-0.56405870000000002</v>
      </c>
      <c r="CU102" s="52">
        <v>-0.26687090000000002</v>
      </c>
      <c r="CV102" s="52">
        <v>-0.15469859999999999</v>
      </c>
      <c r="CW102" s="52">
        <v>-0.32972269999999998</v>
      </c>
      <c r="CX102" s="52">
        <v>-0.34512939999999998</v>
      </c>
      <c r="CY102" s="52">
        <v>-0.35526069999999998</v>
      </c>
      <c r="CZ102" s="52">
        <v>-0.35853590000000002</v>
      </c>
      <c r="DA102" s="52">
        <v>7.63548E-2</v>
      </c>
      <c r="DB102" s="52">
        <v>-3.3262199999999999E-2</v>
      </c>
      <c r="DC102" s="52">
        <v>-0.1185359</v>
      </c>
      <c r="DD102" s="52">
        <v>-0.13280040000000001</v>
      </c>
      <c r="DE102" s="52">
        <v>-0.1039207</v>
      </c>
      <c r="DF102" s="52">
        <v>-3.8585399999999999E-2</v>
      </c>
      <c r="DG102" s="52">
        <v>0.1073814</v>
      </c>
      <c r="DH102" s="52">
        <v>-0.1285664</v>
      </c>
      <c r="DI102" s="52">
        <v>5.1908299999999997E-2</v>
      </c>
      <c r="DJ102" s="52">
        <v>0.1114116</v>
      </c>
      <c r="DK102" s="52">
        <v>-0.1735881</v>
      </c>
      <c r="DL102" s="52">
        <v>-7.5739699999999993E-2</v>
      </c>
      <c r="DM102" s="52">
        <v>-0.16418949999999999</v>
      </c>
      <c r="DN102" s="52">
        <v>-8.9423500000000003E-2</v>
      </c>
      <c r="DO102" s="52">
        <v>-3.35605E-2</v>
      </c>
      <c r="DP102" s="52">
        <v>-0.1070971</v>
      </c>
      <c r="DQ102" s="52">
        <v>-0.1355249</v>
      </c>
      <c r="DR102" s="52">
        <v>-0.41440280000000002</v>
      </c>
      <c r="DS102" s="52">
        <v>-0.13623469999999999</v>
      </c>
      <c r="DT102" s="52">
        <v>-1.9213600000000001E-2</v>
      </c>
      <c r="DU102" s="52">
        <v>-0.18015229999999999</v>
      </c>
      <c r="DV102" s="52">
        <v>-0.2019427</v>
      </c>
      <c r="DW102" s="52">
        <v>-0.21232609999999999</v>
      </c>
      <c r="DX102" s="52">
        <v>-0.21902360000000001</v>
      </c>
      <c r="DY102" s="52">
        <v>0.24090400000000001</v>
      </c>
      <c r="DZ102" s="52">
        <v>0.1336127</v>
      </c>
      <c r="EA102" s="52">
        <v>4.7977499999999999E-2</v>
      </c>
      <c r="EB102" s="52">
        <v>4.58444E-2</v>
      </c>
      <c r="EC102" s="52">
        <v>6.0266500000000001E-2</v>
      </c>
      <c r="ED102" s="52">
        <v>0.1272132</v>
      </c>
      <c r="EE102" s="52">
        <v>0.25415569999999998</v>
      </c>
      <c r="EF102" s="52">
        <v>5.84504E-2</v>
      </c>
      <c r="EG102" s="52">
        <v>0.26354450000000001</v>
      </c>
      <c r="EH102" s="52">
        <v>0.29215200000000002</v>
      </c>
      <c r="EI102" s="52">
        <v>-2.3208800000000002E-2</v>
      </c>
      <c r="EJ102" s="52">
        <v>6.2623200000000004E-2</v>
      </c>
      <c r="EK102" s="52">
        <v>-1.14877E-2</v>
      </c>
      <c r="EL102" s="52">
        <v>7.4846499999999996E-2</v>
      </c>
      <c r="EM102" s="52">
        <v>0.12606300000000001</v>
      </c>
      <c r="EN102" s="52">
        <v>5.6431000000000002E-2</v>
      </c>
      <c r="EO102" s="52">
        <v>4.5340900000000003E-2</v>
      </c>
      <c r="EP102" s="52">
        <v>-0.19832350000000001</v>
      </c>
      <c r="EQ102" s="52">
        <v>5.2383100000000002E-2</v>
      </c>
      <c r="ER102" s="52">
        <v>0.17640520000000001</v>
      </c>
      <c r="ES102" s="52">
        <v>3.5803599999999998E-2</v>
      </c>
      <c r="ET102" s="52">
        <v>4.7961999999999996E-3</v>
      </c>
      <c r="EU102" s="52">
        <v>-5.9512000000000002E-3</v>
      </c>
      <c r="EV102" s="52">
        <v>-1.7590000000000001E-2</v>
      </c>
      <c r="EW102" s="52">
        <v>65.644990000000007</v>
      </c>
      <c r="EX102" s="52">
        <v>64.414630000000002</v>
      </c>
      <c r="EY102" s="52">
        <v>63.102980000000002</v>
      </c>
      <c r="EZ102" s="52">
        <v>62.035229999999999</v>
      </c>
      <c r="FA102" s="52">
        <v>61.032519999999998</v>
      </c>
      <c r="FB102" s="52">
        <v>60.097560000000001</v>
      </c>
      <c r="FC102" s="52">
        <v>59.41057</v>
      </c>
      <c r="FD102" s="52">
        <v>60.936309999999999</v>
      </c>
      <c r="FE102" s="52">
        <v>64.830619999999996</v>
      </c>
      <c r="FF102" s="52">
        <v>68.768299999999996</v>
      </c>
      <c r="FG102" s="52">
        <v>73.739840000000001</v>
      </c>
      <c r="FH102" s="52">
        <v>78.532520000000005</v>
      </c>
      <c r="FI102" s="52">
        <v>82.723579999999998</v>
      </c>
      <c r="FJ102" s="52">
        <v>85.696479999999994</v>
      </c>
      <c r="FK102" s="52">
        <v>86.990520000000004</v>
      </c>
      <c r="FL102" s="52">
        <v>87.111109999999996</v>
      </c>
      <c r="FM102" s="52">
        <v>86.432249999999996</v>
      </c>
      <c r="FN102" s="52">
        <v>84.466130000000007</v>
      </c>
      <c r="FO102" s="52">
        <v>80.886179999999996</v>
      </c>
      <c r="FP102" s="52">
        <v>76.768299999999996</v>
      </c>
      <c r="FQ102" s="52">
        <v>73.868560000000002</v>
      </c>
      <c r="FR102" s="52">
        <v>71.384829999999994</v>
      </c>
      <c r="FS102" s="52">
        <v>69.329269999999994</v>
      </c>
      <c r="FT102" s="52">
        <v>67.590779999999995</v>
      </c>
      <c r="FU102" s="52">
        <v>44</v>
      </c>
      <c r="FV102" s="52">
        <v>81.773110000000003</v>
      </c>
      <c r="FW102" s="52">
        <v>8.827852</v>
      </c>
      <c r="FX102" s="52">
        <v>1</v>
      </c>
    </row>
    <row r="103" spans="1:180" x14ac:dyDescent="0.3">
      <c r="A103" t="s">
        <v>174</v>
      </c>
      <c r="B103" t="s">
        <v>248</v>
      </c>
      <c r="C103" t="s">
        <v>180</v>
      </c>
      <c r="D103" t="s">
        <v>224</v>
      </c>
      <c r="E103" t="s">
        <v>187</v>
      </c>
      <c r="F103" t="s">
        <v>231</v>
      </c>
      <c r="G103" t="s">
        <v>239</v>
      </c>
      <c r="H103" s="52">
        <v>177</v>
      </c>
      <c r="I103" s="52">
        <v>1.6854066999999999</v>
      </c>
      <c r="J103" s="52">
        <v>1.6063136</v>
      </c>
      <c r="K103" s="52">
        <v>1.5285618999999999</v>
      </c>
      <c r="L103" s="52">
        <v>1.4884871</v>
      </c>
      <c r="M103" s="52">
        <v>1.5381940999999999</v>
      </c>
      <c r="N103" s="52">
        <v>1.7254658</v>
      </c>
      <c r="O103" s="52">
        <v>1.6662444999999999</v>
      </c>
      <c r="P103" s="52">
        <v>1.8947273</v>
      </c>
      <c r="Q103" s="52">
        <v>1.8574028</v>
      </c>
      <c r="R103" s="52">
        <v>1.4624321</v>
      </c>
      <c r="S103" s="52">
        <v>1.3040514000000001</v>
      </c>
      <c r="T103" s="52">
        <v>1.1525406</v>
      </c>
      <c r="U103" s="52">
        <v>1.1469370999999999</v>
      </c>
      <c r="V103" s="52">
        <v>1.2398834000000001</v>
      </c>
      <c r="W103" s="52">
        <v>1.3947605000000001</v>
      </c>
      <c r="X103" s="52">
        <v>1.5718333</v>
      </c>
      <c r="Y103" s="52">
        <v>1.6409358999999999</v>
      </c>
      <c r="Z103" s="52">
        <v>1.6888078</v>
      </c>
      <c r="AA103" s="52">
        <v>1.8688244000000001</v>
      </c>
      <c r="AB103" s="52">
        <v>2.1899407000000002</v>
      </c>
      <c r="AC103" s="52">
        <v>2.2871838000000002</v>
      </c>
      <c r="AD103" s="52">
        <v>2.1126246000000002</v>
      </c>
      <c r="AE103" s="52">
        <v>1.8989940999999999</v>
      </c>
      <c r="AF103" s="52">
        <v>1.7955753000000001</v>
      </c>
      <c r="AG103" s="52">
        <v>-8.0138899999999999E-2</v>
      </c>
      <c r="AH103" s="52">
        <v>-0.18101880000000001</v>
      </c>
      <c r="AI103" s="52">
        <v>-0.24985080000000001</v>
      </c>
      <c r="AJ103" s="52">
        <v>-0.30014429999999998</v>
      </c>
      <c r="AK103" s="52">
        <v>-0.33428000000000002</v>
      </c>
      <c r="AL103" s="52">
        <v>-0.33688820000000003</v>
      </c>
      <c r="AM103" s="52">
        <v>-0.42394670000000001</v>
      </c>
      <c r="AN103" s="52">
        <v>-0.43749090000000002</v>
      </c>
      <c r="AO103" s="52">
        <v>-0.2475552</v>
      </c>
      <c r="AP103" s="52">
        <v>-0.14776059999999999</v>
      </c>
      <c r="AQ103" s="52">
        <v>-9.1345399999999993E-2</v>
      </c>
      <c r="AR103" s="52">
        <v>-0.1071666</v>
      </c>
      <c r="AS103" s="52">
        <v>-2.2823699999999999E-2</v>
      </c>
      <c r="AT103" s="52">
        <v>-1.01744E-2</v>
      </c>
      <c r="AU103" s="52">
        <v>-3.0466E-3</v>
      </c>
      <c r="AV103" s="52">
        <v>6.82175E-2</v>
      </c>
      <c r="AW103" s="52">
        <v>0.1152666</v>
      </c>
      <c r="AX103" s="52">
        <v>5.3677299999999997E-2</v>
      </c>
      <c r="AY103" s="52">
        <v>8.9444700000000002E-2</v>
      </c>
      <c r="AZ103" s="52">
        <v>2.71734E-2</v>
      </c>
      <c r="BA103" s="52">
        <v>-7.8347999999999994E-3</v>
      </c>
      <c r="BB103" s="52">
        <v>-8.5325200000000004E-2</v>
      </c>
      <c r="BC103" s="52">
        <v>-0.1633116</v>
      </c>
      <c r="BD103" s="52">
        <v>-0.13274859999999999</v>
      </c>
      <c r="BE103" s="52">
        <v>1.02348E-2</v>
      </c>
      <c r="BF103" s="52">
        <v>-0.10275479999999999</v>
      </c>
      <c r="BG103" s="52">
        <v>-0.1623357</v>
      </c>
      <c r="BH103" s="52">
        <v>-0.1946321</v>
      </c>
      <c r="BI103" s="52">
        <v>-0.23640559999999999</v>
      </c>
      <c r="BJ103" s="52">
        <v>-0.22320129999999999</v>
      </c>
      <c r="BK103" s="52">
        <v>-0.2780223</v>
      </c>
      <c r="BL103" s="52">
        <v>-0.29790689999999997</v>
      </c>
      <c r="BM103" s="52">
        <v>-9.1254100000000005E-2</v>
      </c>
      <c r="BN103" s="52">
        <v>2.7608000000000001E-2</v>
      </c>
      <c r="BO103" s="52">
        <v>0.1003616</v>
      </c>
      <c r="BP103" s="52">
        <v>7.3973300000000006E-2</v>
      </c>
      <c r="BQ103" s="52">
        <v>0.1628376</v>
      </c>
      <c r="BR103" s="52">
        <v>0.1933957</v>
      </c>
      <c r="BS103" s="52">
        <v>0.20351330000000001</v>
      </c>
      <c r="BT103" s="52">
        <v>0.26109209999999999</v>
      </c>
      <c r="BU103" s="52">
        <v>0.29176970000000002</v>
      </c>
      <c r="BV103" s="52">
        <v>0.2060516</v>
      </c>
      <c r="BW103" s="52">
        <v>0.27770590000000001</v>
      </c>
      <c r="BX103" s="52">
        <v>0.23366410000000001</v>
      </c>
      <c r="BY103" s="52">
        <v>0.15746850000000001</v>
      </c>
      <c r="BZ103" s="52">
        <v>4.6808900000000001E-2</v>
      </c>
      <c r="CA103" s="52">
        <v>-4.5277600000000001E-2</v>
      </c>
      <c r="CB103" s="52">
        <v>-2.20179E-2</v>
      </c>
      <c r="CC103" s="52">
        <v>7.28274E-2</v>
      </c>
      <c r="CD103" s="52">
        <v>-4.8549399999999999E-2</v>
      </c>
      <c r="CE103" s="52">
        <v>-0.10172299999999999</v>
      </c>
      <c r="CF103" s="52">
        <v>-0.1215547</v>
      </c>
      <c r="CG103" s="52">
        <v>-0.16861799999999999</v>
      </c>
      <c r="CH103" s="52">
        <v>-0.14446200000000001</v>
      </c>
      <c r="CI103" s="52">
        <v>-0.17695559999999999</v>
      </c>
      <c r="CJ103" s="52">
        <v>-0.2012314</v>
      </c>
      <c r="CK103" s="52">
        <v>1.6999500000000001E-2</v>
      </c>
      <c r="CL103" s="52">
        <v>0.1490677</v>
      </c>
      <c r="CM103" s="52">
        <v>0.23313739999999999</v>
      </c>
      <c r="CN103" s="52">
        <v>0.1994303</v>
      </c>
      <c r="CO103" s="52">
        <v>0.29142600000000002</v>
      </c>
      <c r="CP103" s="52">
        <v>0.33438780000000001</v>
      </c>
      <c r="CQ103" s="52">
        <v>0.3465761</v>
      </c>
      <c r="CR103" s="52">
        <v>0.39467639999999998</v>
      </c>
      <c r="CS103" s="52">
        <v>0.41401520000000003</v>
      </c>
      <c r="CT103" s="52">
        <v>0.31158560000000002</v>
      </c>
      <c r="CU103" s="52">
        <v>0.40809509999999999</v>
      </c>
      <c r="CV103" s="52">
        <v>0.37667899999999999</v>
      </c>
      <c r="CW103" s="52">
        <v>0.271957</v>
      </c>
      <c r="CX103" s="52">
        <v>0.13832459999999999</v>
      </c>
      <c r="CY103" s="52">
        <v>3.6472299999999999E-2</v>
      </c>
      <c r="CZ103" s="52">
        <v>5.4673800000000002E-2</v>
      </c>
      <c r="DA103" s="52">
        <v>0.13541998999999999</v>
      </c>
      <c r="DB103" s="52">
        <v>5.6560999999999998E-3</v>
      </c>
      <c r="DC103" s="52">
        <v>-4.1110300000000002E-2</v>
      </c>
      <c r="DD103" s="52">
        <v>-4.8477300000000001E-2</v>
      </c>
      <c r="DE103" s="52">
        <v>-0.1008305</v>
      </c>
      <c r="DF103" s="52">
        <v>-6.5722799999999998E-2</v>
      </c>
      <c r="DG103" s="52">
        <v>-7.5888800000000006E-2</v>
      </c>
      <c r="DH103" s="52">
        <v>-0.104556</v>
      </c>
      <c r="DI103" s="52">
        <v>0.12525310000000001</v>
      </c>
      <c r="DJ103" s="52">
        <v>0.27052749999999998</v>
      </c>
      <c r="DK103" s="52">
        <v>0.36591309999999999</v>
      </c>
      <c r="DL103" s="52">
        <v>0.32488719999999999</v>
      </c>
      <c r="DM103" s="52">
        <v>0.42001440000000001</v>
      </c>
      <c r="DN103" s="52">
        <v>0.47537980000000002</v>
      </c>
      <c r="DO103" s="52">
        <v>0.48963879999999999</v>
      </c>
      <c r="DP103" s="52">
        <v>0.52826070000000003</v>
      </c>
      <c r="DQ103" s="52">
        <v>0.53626070000000003</v>
      </c>
      <c r="DR103" s="52">
        <v>0.41711959999999998</v>
      </c>
      <c r="DS103" s="52">
        <v>0.53848430000000003</v>
      </c>
      <c r="DT103" s="52">
        <v>0.51969390000000004</v>
      </c>
      <c r="DU103" s="52">
        <v>0.3864455</v>
      </c>
      <c r="DV103" s="52">
        <v>0.2298403</v>
      </c>
      <c r="DW103" s="52">
        <v>0.1182223</v>
      </c>
      <c r="DX103" s="52">
        <v>0.1313655</v>
      </c>
      <c r="DY103" s="52">
        <v>0.22579378999999999</v>
      </c>
      <c r="DZ103" s="52">
        <v>8.3920099999999997E-2</v>
      </c>
      <c r="EA103" s="52">
        <v>4.6404800000000003E-2</v>
      </c>
      <c r="EB103" s="52">
        <v>5.7034899999999999E-2</v>
      </c>
      <c r="EC103" s="52">
        <v>-2.9561000000000001E-3</v>
      </c>
      <c r="ED103" s="52">
        <v>4.7964199999999999E-2</v>
      </c>
      <c r="EE103" s="52">
        <v>7.0035600000000003E-2</v>
      </c>
      <c r="EF103" s="52">
        <v>3.5027999999999997E-2</v>
      </c>
      <c r="EG103" s="52">
        <v>0.28155419999999998</v>
      </c>
      <c r="EH103" s="52">
        <v>0.44589610000000002</v>
      </c>
      <c r="EI103" s="52">
        <v>0.55762009999999995</v>
      </c>
      <c r="EJ103" s="52">
        <v>0.50602720000000001</v>
      </c>
      <c r="EK103" s="52">
        <v>0.60567570000000004</v>
      </c>
      <c r="EL103" s="52">
        <v>0.6789499</v>
      </c>
      <c r="EM103" s="52">
        <v>0.69619869999999995</v>
      </c>
      <c r="EN103" s="52">
        <v>0.72113530000000003</v>
      </c>
      <c r="EO103" s="52">
        <v>0.71276379999999995</v>
      </c>
      <c r="EP103" s="52">
        <v>0.5694939</v>
      </c>
      <c r="EQ103" s="52">
        <v>0.72674550000000004</v>
      </c>
      <c r="ER103" s="52">
        <v>0.72618459999999996</v>
      </c>
      <c r="ES103" s="52">
        <v>0.55174880000000004</v>
      </c>
      <c r="ET103" s="52">
        <v>0.36197449999999998</v>
      </c>
      <c r="EU103" s="52">
        <v>0.2362562</v>
      </c>
      <c r="EV103" s="52">
        <v>0.24209610000000001</v>
      </c>
      <c r="EW103" s="52">
        <v>67.264970000000005</v>
      </c>
      <c r="EX103" s="52">
        <v>65.690129999999996</v>
      </c>
      <c r="EY103" s="52">
        <v>64.224500000000006</v>
      </c>
      <c r="EZ103" s="52">
        <v>62.939579999999999</v>
      </c>
      <c r="FA103" s="52">
        <v>61.907429999999998</v>
      </c>
      <c r="FB103" s="52">
        <v>60.995010000000001</v>
      </c>
      <c r="FC103" s="52">
        <v>61.713410000000003</v>
      </c>
      <c r="FD103" s="52">
        <v>64.635810000000006</v>
      </c>
      <c r="FE103" s="52">
        <v>68.134150000000005</v>
      </c>
      <c r="FF103" s="52">
        <v>72.10754</v>
      </c>
      <c r="FG103" s="52">
        <v>76.038799999999995</v>
      </c>
      <c r="FH103" s="52">
        <v>79.609200000000001</v>
      </c>
      <c r="FI103" s="52">
        <v>82.626940000000005</v>
      </c>
      <c r="FJ103" s="52">
        <v>84.841459999999998</v>
      </c>
      <c r="FK103" s="52">
        <v>86.267179999999996</v>
      </c>
      <c r="FL103" s="52">
        <v>86.804320000000004</v>
      </c>
      <c r="FM103" s="52">
        <v>86.462860000000006</v>
      </c>
      <c r="FN103" s="52">
        <v>85.413529999999994</v>
      </c>
      <c r="FO103" s="52">
        <v>83.203990000000005</v>
      </c>
      <c r="FP103" s="52">
        <v>79.919070000000005</v>
      </c>
      <c r="FQ103" s="52">
        <v>75.902990000000003</v>
      </c>
      <c r="FR103" s="52">
        <v>72.920169999999999</v>
      </c>
      <c r="FS103" s="52">
        <v>70.799329999999998</v>
      </c>
      <c r="FT103" s="52">
        <v>69.004429999999999</v>
      </c>
      <c r="FU103" s="52">
        <v>44</v>
      </c>
      <c r="FV103" s="52">
        <v>72.949510000000004</v>
      </c>
      <c r="FW103" s="52">
        <v>9.5460510000000003</v>
      </c>
      <c r="FX103" s="52">
        <v>1</v>
      </c>
    </row>
    <row r="104" spans="1:180" x14ac:dyDescent="0.3">
      <c r="A104" t="s">
        <v>174</v>
      </c>
      <c r="B104" t="s">
        <v>248</v>
      </c>
      <c r="C104" t="s">
        <v>180</v>
      </c>
      <c r="D104" t="s">
        <v>224</v>
      </c>
      <c r="E104" t="s">
        <v>188</v>
      </c>
      <c r="F104" t="s">
        <v>231</v>
      </c>
      <c r="G104" t="s">
        <v>239</v>
      </c>
      <c r="H104" s="52">
        <v>177</v>
      </c>
      <c r="I104" s="52">
        <v>1.6957268000000001</v>
      </c>
      <c r="J104" s="52">
        <v>1.6047742</v>
      </c>
      <c r="K104" s="52">
        <v>1.4600823999999999</v>
      </c>
      <c r="L104" s="52">
        <v>1.3665967999999999</v>
      </c>
      <c r="M104" s="52">
        <v>1.4507061000000001</v>
      </c>
      <c r="N104" s="52">
        <v>1.7954175000000001</v>
      </c>
      <c r="O104" s="52">
        <v>1.8882661999999999</v>
      </c>
      <c r="P104" s="52">
        <v>2.2051976</v>
      </c>
      <c r="Q104" s="52">
        <v>2.0936159999999999</v>
      </c>
      <c r="R104" s="52">
        <v>1.5398510000000001</v>
      </c>
      <c r="S104" s="52">
        <v>1.4033078000000001</v>
      </c>
      <c r="T104" s="52">
        <v>1.3587449</v>
      </c>
      <c r="U104" s="52">
        <v>1.3250076</v>
      </c>
      <c r="V104" s="52">
        <v>1.3872331</v>
      </c>
      <c r="W104" s="52">
        <v>1.5809008</v>
      </c>
      <c r="X104" s="52">
        <v>1.7976159</v>
      </c>
      <c r="Y104" s="52">
        <v>1.8136726999999999</v>
      </c>
      <c r="Z104" s="52">
        <v>1.8050131</v>
      </c>
      <c r="AA104" s="52">
        <v>1.8549184999999999</v>
      </c>
      <c r="AB104" s="52">
        <v>2.1512221999999999</v>
      </c>
      <c r="AC104" s="52">
        <v>2.1965697</v>
      </c>
      <c r="AD104" s="52">
        <v>2.1754603000000001</v>
      </c>
      <c r="AE104" s="52">
        <v>1.9258791</v>
      </c>
      <c r="AF104" s="52">
        <v>1.7743152</v>
      </c>
      <c r="AG104" s="52">
        <v>-0.13169650999999999</v>
      </c>
      <c r="AH104" s="52">
        <v>-0.25517410000000001</v>
      </c>
      <c r="AI104" s="52">
        <v>-0.39359379999999999</v>
      </c>
      <c r="AJ104" s="52">
        <v>-0.53127409999999997</v>
      </c>
      <c r="AK104" s="52">
        <v>-0.50017699999999998</v>
      </c>
      <c r="AL104" s="52">
        <v>-0.31501269999999998</v>
      </c>
      <c r="AM104" s="52">
        <v>-0.3157314</v>
      </c>
      <c r="AN104" s="52">
        <v>-0.33403339999999998</v>
      </c>
      <c r="AO104" s="52">
        <v>-0.36595680000000003</v>
      </c>
      <c r="AP104" s="52">
        <v>-0.45335419999999998</v>
      </c>
      <c r="AQ104" s="52">
        <v>-0.3394491</v>
      </c>
      <c r="AR104" s="52">
        <v>-0.2440475</v>
      </c>
      <c r="AS104" s="52">
        <v>-0.2495213</v>
      </c>
      <c r="AT104" s="52">
        <v>-0.25391550000000002</v>
      </c>
      <c r="AU104" s="52">
        <v>-0.2388535</v>
      </c>
      <c r="AV104" s="52">
        <v>-0.1101314</v>
      </c>
      <c r="AW104" s="52">
        <v>-8.8579500000000005E-2</v>
      </c>
      <c r="AX104" s="52">
        <v>-0.2232847</v>
      </c>
      <c r="AY104" s="52">
        <v>-0.16035930000000001</v>
      </c>
      <c r="AZ104" s="52">
        <v>-0.25866790000000001</v>
      </c>
      <c r="BA104" s="52">
        <v>-0.34656100000000001</v>
      </c>
      <c r="BB104" s="52">
        <v>-0.19486600000000001</v>
      </c>
      <c r="BC104" s="52">
        <v>-0.232152</v>
      </c>
      <c r="BD104" s="52">
        <v>-0.2180782</v>
      </c>
      <c r="BE104" s="52">
        <v>-5.4011299999999998E-2</v>
      </c>
      <c r="BF104" s="52">
        <v>-0.17014199999999999</v>
      </c>
      <c r="BG104" s="52">
        <v>-0.30263220000000002</v>
      </c>
      <c r="BH104" s="52">
        <v>-0.4148985</v>
      </c>
      <c r="BI104" s="52">
        <v>-0.38662770000000002</v>
      </c>
      <c r="BJ104" s="52">
        <v>-0.19979859999999999</v>
      </c>
      <c r="BK104" s="52">
        <v>-0.2055671</v>
      </c>
      <c r="BL104" s="52">
        <v>-0.20542669999999999</v>
      </c>
      <c r="BM104" s="52">
        <v>-0.20626520000000001</v>
      </c>
      <c r="BN104" s="52">
        <v>-0.26148169999999998</v>
      </c>
      <c r="BO104" s="52">
        <v>-0.14262569999999999</v>
      </c>
      <c r="BP104" s="52">
        <v>-2.02081E-2</v>
      </c>
      <c r="BQ104" s="52">
        <v>-1.8997799999999999E-2</v>
      </c>
      <c r="BR104" s="52">
        <v>-1.28608E-2</v>
      </c>
      <c r="BS104" s="52">
        <v>7.541E-3</v>
      </c>
      <c r="BT104" s="52">
        <v>0.1157581</v>
      </c>
      <c r="BU104" s="52">
        <v>0.1044325</v>
      </c>
      <c r="BV104" s="52">
        <v>-4.2068899999999999E-2</v>
      </c>
      <c r="BW104" s="52">
        <v>-5.0759000000000004E-3</v>
      </c>
      <c r="BX104" s="52">
        <v>-0.10757220000000001</v>
      </c>
      <c r="BY104" s="52">
        <v>-0.21287420000000001</v>
      </c>
      <c r="BZ104" s="52">
        <v>-8.53439E-2</v>
      </c>
      <c r="CA104" s="52">
        <v>-0.13429179999999999</v>
      </c>
      <c r="CB104" s="52">
        <v>-0.1290905</v>
      </c>
      <c r="CC104" s="52">
        <v>-2.0689999999999999E-4</v>
      </c>
      <c r="CD104" s="52">
        <v>-0.1112491</v>
      </c>
      <c r="CE104" s="52">
        <v>-0.2396324</v>
      </c>
      <c r="CF104" s="52">
        <v>-0.33429720000000002</v>
      </c>
      <c r="CG104" s="52">
        <v>-0.30798379999999997</v>
      </c>
      <c r="CH104" s="52">
        <v>-0.1200017</v>
      </c>
      <c r="CI104" s="52">
        <v>-0.12926760000000001</v>
      </c>
      <c r="CJ104" s="52">
        <v>-0.1163542</v>
      </c>
      <c r="CK104" s="52">
        <v>-9.5663200000000004E-2</v>
      </c>
      <c r="CL104" s="52">
        <v>-0.12859139999999999</v>
      </c>
      <c r="CM104" s="52">
        <v>-6.3064000000000002E-3</v>
      </c>
      <c r="CN104" s="52">
        <v>0.13482230000000001</v>
      </c>
      <c r="CO104" s="52">
        <v>0.14066210000000001</v>
      </c>
      <c r="CP104" s="52">
        <v>0.15409300000000001</v>
      </c>
      <c r="CQ104" s="52">
        <v>0.17819309999999999</v>
      </c>
      <c r="CR104" s="52">
        <v>0.27220850000000002</v>
      </c>
      <c r="CS104" s="52">
        <v>0.23811189999999999</v>
      </c>
      <c r="CT104" s="52">
        <v>8.3440500000000001E-2</v>
      </c>
      <c r="CU104" s="52">
        <v>0.10247290000000001</v>
      </c>
      <c r="CV104" s="52">
        <v>-2.9237E-3</v>
      </c>
      <c r="CW104" s="52">
        <v>-0.1202831</v>
      </c>
      <c r="CX104" s="52">
        <v>-9.4891999999999997E-3</v>
      </c>
      <c r="CY104" s="52">
        <v>-6.6514100000000007E-2</v>
      </c>
      <c r="CZ104" s="52">
        <v>-6.7457799999999998E-2</v>
      </c>
      <c r="DA104" s="52">
        <v>5.3597600000000002E-2</v>
      </c>
      <c r="DB104" s="52">
        <v>-5.2356100000000003E-2</v>
      </c>
      <c r="DC104" s="52">
        <v>-0.1766327</v>
      </c>
      <c r="DD104" s="52">
        <v>-0.25369580000000003</v>
      </c>
      <c r="DE104" s="52">
        <v>-0.22933980000000001</v>
      </c>
      <c r="DF104" s="52">
        <v>-4.0204700000000003E-2</v>
      </c>
      <c r="DG104" s="52">
        <v>-5.29682E-2</v>
      </c>
      <c r="DH104" s="52">
        <v>-2.72816E-2</v>
      </c>
      <c r="DI104" s="52">
        <v>1.4938699999999999E-2</v>
      </c>
      <c r="DJ104" s="52">
        <v>4.2988999999999996E-3</v>
      </c>
      <c r="DK104" s="52">
        <v>0.13001289999999999</v>
      </c>
      <c r="DL104" s="52">
        <v>0.28985280000000002</v>
      </c>
      <c r="DM104" s="52">
        <v>0.30032199999999998</v>
      </c>
      <c r="DN104" s="52">
        <v>0.32104680000000002</v>
      </c>
      <c r="DO104" s="52">
        <v>0.34884520000000002</v>
      </c>
      <c r="DP104" s="52">
        <v>0.42865880000000001</v>
      </c>
      <c r="DQ104" s="52">
        <v>0.37179139999999999</v>
      </c>
      <c r="DR104" s="52">
        <v>0.20895</v>
      </c>
      <c r="DS104" s="52">
        <v>0.21002170000000001</v>
      </c>
      <c r="DT104" s="52">
        <v>0.1017247</v>
      </c>
      <c r="DU104" s="52">
        <v>-2.7691899999999998E-2</v>
      </c>
      <c r="DV104" s="52">
        <v>6.6365499999999994E-2</v>
      </c>
      <c r="DW104" s="52">
        <v>1.2635999999999999E-3</v>
      </c>
      <c r="DX104" s="52">
        <v>-5.8250999999999997E-3</v>
      </c>
      <c r="DY104" s="52">
        <v>0.1312827</v>
      </c>
      <c r="DZ104" s="52">
        <v>3.2675900000000001E-2</v>
      </c>
      <c r="EA104" s="52">
        <v>-8.56711E-2</v>
      </c>
      <c r="EB104" s="52">
        <v>-0.1373202</v>
      </c>
      <c r="EC104" s="52">
        <v>-0.1157905</v>
      </c>
      <c r="ED104" s="52">
        <v>7.5009400000000004E-2</v>
      </c>
      <c r="EE104" s="52">
        <v>5.7196200000000003E-2</v>
      </c>
      <c r="EF104" s="52">
        <v>0.101325</v>
      </c>
      <c r="EG104" s="52">
        <v>0.17463039999999999</v>
      </c>
      <c r="EH104" s="52">
        <v>0.19617129999999999</v>
      </c>
      <c r="EI104" s="52">
        <v>0.32683630000000002</v>
      </c>
      <c r="EJ104" s="52">
        <v>0.51369220000000004</v>
      </c>
      <c r="EK104" s="52">
        <v>0.53084549999999997</v>
      </c>
      <c r="EL104" s="52">
        <v>0.56210150000000003</v>
      </c>
      <c r="EM104" s="52">
        <v>0.59523959999999998</v>
      </c>
      <c r="EN104" s="52">
        <v>0.65454829999999997</v>
      </c>
      <c r="EO104" s="52">
        <v>0.56480339999999996</v>
      </c>
      <c r="EP104" s="52">
        <v>0.3901657</v>
      </c>
      <c r="EQ104" s="52">
        <v>0.36530499999999999</v>
      </c>
      <c r="ER104" s="52">
        <v>0.2528205</v>
      </c>
      <c r="ES104" s="52">
        <v>0.1059949</v>
      </c>
      <c r="ET104" s="52">
        <v>0.17588760000000001</v>
      </c>
      <c r="EU104" s="52">
        <v>9.9123900000000001E-2</v>
      </c>
      <c r="EV104" s="52">
        <v>8.3162700000000006E-2</v>
      </c>
      <c r="EW104" s="52">
        <v>71.271770000000004</v>
      </c>
      <c r="EX104" s="52">
        <v>69.562719999999999</v>
      </c>
      <c r="EY104" s="52">
        <v>67.997680000000003</v>
      </c>
      <c r="EZ104" s="52">
        <v>66.611500000000007</v>
      </c>
      <c r="FA104" s="52">
        <v>65.560389999999998</v>
      </c>
      <c r="FB104" s="52">
        <v>64.681179999999998</v>
      </c>
      <c r="FC104" s="52">
        <v>64.854240000000004</v>
      </c>
      <c r="FD104" s="52">
        <v>67.425089999999997</v>
      </c>
      <c r="FE104" s="52">
        <v>70.95702</v>
      </c>
      <c r="FF104" s="52">
        <v>75.001159999999999</v>
      </c>
      <c r="FG104" s="52">
        <v>79.608599999999996</v>
      </c>
      <c r="FH104" s="52">
        <v>84.188739999999996</v>
      </c>
      <c r="FI104" s="52">
        <v>87.627759999999995</v>
      </c>
      <c r="FJ104" s="52">
        <v>89.913480000000007</v>
      </c>
      <c r="FK104" s="52">
        <v>91.24042</v>
      </c>
      <c r="FL104" s="52">
        <v>91.570269999999994</v>
      </c>
      <c r="FM104" s="52">
        <v>91.087100000000007</v>
      </c>
      <c r="FN104" s="52">
        <v>89.864689999999996</v>
      </c>
      <c r="FO104" s="52">
        <v>87.574910000000003</v>
      </c>
      <c r="FP104" s="52">
        <v>84.188739999999996</v>
      </c>
      <c r="FQ104" s="52">
        <v>80.226479999999995</v>
      </c>
      <c r="FR104" s="52">
        <v>77.36121</v>
      </c>
      <c r="FS104" s="52">
        <v>75.178280000000001</v>
      </c>
      <c r="FT104" s="52">
        <v>73.124859999999998</v>
      </c>
      <c r="FU104" s="52">
        <v>44</v>
      </c>
      <c r="FV104" s="52">
        <v>85.793670000000006</v>
      </c>
      <c r="FW104" s="52">
        <v>10.584210000000001</v>
      </c>
      <c r="FX104" s="52">
        <v>1</v>
      </c>
    </row>
    <row r="105" spans="1:180" x14ac:dyDescent="0.3">
      <c r="A105" t="s">
        <v>174</v>
      </c>
      <c r="B105" t="s">
        <v>248</v>
      </c>
      <c r="C105" t="s">
        <v>180</v>
      </c>
      <c r="D105" t="s">
        <v>244</v>
      </c>
      <c r="E105" t="s">
        <v>188</v>
      </c>
      <c r="F105" t="s">
        <v>231</v>
      </c>
      <c r="G105" t="s">
        <v>239</v>
      </c>
      <c r="H105" s="52">
        <v>177</v>
      </c>
      <c r="I105" s="52">
        <v>1.7953668</v>
      </c>
      <c r="J105" s="52">
        <v>1.7255099</v>
      </c>
      <c r="K105" s="52">
        <v>1.5618767</v>
      </c>
      <c r="L105" s="52">
        <v>1.4290725</v>
      </c>
      <c r="M105" s="52">
        <v>1.4429837000000001</v>
      </c>
      <c r="N105" s="52">
        <v>1.4694590999999999</v>
      </c>
      <c r="O105" s="52">
        <v>1.4018254999999999</v>
      </c>
      <c r="P105" s="52">
        <v>0.95293545999999996</v>
      </c>
      <c r="Q105" s="52">
        <v>0.83586901000000002</v>
      </c>
      <c r="R105" s="52">
        <v>0.60880475999999994</v>
      </c>
      <c r="S105" s="52">
        <v>0.60433042000000003</v>
      </c>
      <c r="T105" s="52">
        <v>0.5011369</v>
      </c>
      <c r="U105" s="52">
        <v>0.44052704999999998</v>
      </c>
      <c r="V105" s="52">
        <v>0.58096247999999995</v>
      </c>
      <c r="W105" s="52">
        <v>0.70816904000000003</v>
      </c>
      <c r="X105" s="52">
        <v>0.75966763000000004</v>
      </c>
      <c r="Y105" s="52">
        <v>1.0450404</v>
      </c>
      <c r="Z105" s="52">
        <v>1.3766613000000001</v>
      </c>
      <c r="AA105" s="52">
        <v>1.6985764999999999</v>
      </c>
      <c r="AB105" s="52">
        <v>2.2057068000000002</v>
      </c>
      <c r="AC105" s="52">
        <v>2.1976553999999999</v>
      </c>
      <c r="AD105" s="52">
        <v>2.1920582999999998</v>
      </c>
      <c r="AE105" s="52">
        <v>2.0169763999999999</v>
      </c>
      <c r="AF105" s="52">
        <v>1.8247</v>
      </c>
      <c r="AG105" s="52">
        <v>-0.1161174</v>
      </c>
      <c r="AH105" s="52">
        <v>-0.2065073</v>
      </c>
      <c r="AI105" s="52">
        <v>-0.41668860000000002</v>
      </c>
      <c r="AJ105" s="52">
        <v>-0.57529719999999995</v>
      </c>
      <c r="AK105" s="52">
        <v>-0.49930570000000002</v>
      </c>
      <c r="AL105" s="52">
        <v>-0.47614329999999999</v>
      </c>
      <c r="AM105" s="52">
        <v>-0.30275619999999998</v>
      </c>
      <c r="AN105" s="52">
        <v>-0.5460585</v>
      </c>
      <c r="AO105" s="52">
        <v>-0.3245458</v>
      </c>
      <c r="AP105" s="52">
        <v>-0.3387136</v>
      </c>
      <c r="AQ105" s="52">
        <v>-0.26694220000000002</v>
      </c>
      <c r="AR105" s="52">
        <v>-0.4304074</v>
      </c>
      <c r="AS105" s="52">
        <v>-0.51256420000000003</v>
      </c>
      <c r="AT105" s="52">
        <v>-0.41123900000000002</v>
      </c>
      <c r="AU105" s="52">
        <v>-0.41917169999999998</v>
      </c>
      <c r="AV105" s="52">
        <v>-0.56315930000000003</v>
      </c>
      <c r="AW105" s="52">
        <v>-0.53275989999999995</v>
      </c>
      <c r="AX105" s="52">
        <v>-0.45361289999999999</v>
      </c>
      <c r="AY105" s="52">
        <v>-0.3776832</v>
      </c>
      <c r="AZ105" s="52">
        <v>-0.250861</v>
      </c>
      <c r="BA105" s="52">
        <v>-0.3430724</v>
      </c>
      <c r="BB105" s="52">
        <v>-0.11958779999999999</v>
      </c>
      <c r="BC105" s="52">
        <v>-0.20169809999999999</v>
      </c>
      <c r="BD105" s="52">
        <v>-0.2150128</v>
      </c>
      <c r="BE105" s="52">
        <v>-2.32851E-2</v>
      </c>
      <c r="BF105" s="52">
        <v>-0.1094347</v>
      </c>
      <c r="BG105" s="52">
        <v>-0.29108240000000002</v>
      </c>
      <c r="BH105" s="52">
        <v>-0.42384739999999999</v>
      </c>
      <c r="BI105" s="52">
        <v>-0.37011759999999999</v>
      </c>
      <c r="BJ105" s="52">
        <v>-0.33027289999999998</v>
      </c>
      <c r="BK105" s="52">
        <v>-0.18365239999999999</v>
      </c>
      <c r="BL105" s="52">
        <v>-0.40895999999999999</v>
      </c>
      <c r="BM105" s="52">
        <v>-0.1970693</v>
      </c>
      <c r="BN105" s="52">
        <v>-0.22325020000000001</v>
      </c>
      <c r="BO105" s="52">
        <v>-0.15226049999999999</v>
      </c>
      <c r="BP105" s="52">
        <v>-0.27629399999999998</v>
      </c>
      <c r="BQ105" s="52">
        <v>-0.33308850000000001</v>
      </c>
      <c r="BR105" s="52">
        <v>-0.2335892</v>
      </c>
      <c r="BS105" s="52">
        <v>-0.22813520000000001</v>
      </c>
      <c r="BT105" s="52">
        <v>-0.3647859</v>
      </c>
      <c r="BU105" s="52">
        <v>-0.35173860000000001</v>
      </c>
      <c r="BV105" s="52">
        <v>-0.28078540000000002</v>
      </c>
      <c r="BW105" s="52">
        <v>-0.2070466</v>
      </c>
      <c r="BX105" s="52">
        <v>-7.7075000000000005E-2</v>
      </c>
      <c r="BY105" s="52">
        <v>-0.19833990000000001</v>
      </c>
      <c r="BZ105" s="52">
        <v>-8.3026000000000003E-3</v>
      </c>
      <c r="CA105" s="52">
        <v>-8.4576700000000005E-2</v>
      </c>
      <c r="CB105" s="52">
        <v>-0.11221830000000001</v>
      </c>
      <c r="CC105" s="52">
        <v>4.1010199999999997E-2</v>
      </c>
      <c r="CD105" s="52">
        <v>-4.22026E-2</v>
      </c>
      <c r="CE105" s="52">
        <v>-0.20408799999999999</v>
      </c>
      <c r="CF105" s="52">
        <v>-0.31895380000000001</v>
      </c>
      <c r="CG105" s="52">
        <v>-0.28064230000000001</v>
      </c>
      <c r="CH105" s="52">
        <v>-0.22924340000000001</v>
      </c>
      <c r="CI105" s="52">
        <v>-0.1011615</v>
      </c>
      <c r="CJ105" s="52">
        <v>-0.31400600000000001</v>
      </c>
      <c r="CK105" s="52">
        <v>-0.1087795</v>
      </c>
      <c r="CL105" s="52">
        <v>-0.14328060000000001</v>
      </c>
      <c r="CM105" s="52">
        <v>-7.2832300000000003E-2</v>
      </c>
      <c r="CN105" s="52">
        <v>-0.1695555</v>
      </c>
      <c r="CO105" s="52">
        <v>-0.2087842</v>
      </c>
      <c r="CP105" s="52">
        <v>-0.11054949999999999</v>
      </c>
      <c r="CQ105" s="52">
        <v>-9.5823900000000004E-2</v>
      </c>
      <c r="CR105" s="52">
        <v>-0.22739309999999999</v>
      </c>
      <c r="CS105" s="52">
        <v>-0.2263638</v>
      </c>
      <c r="CT105" s="52">
        <v>-0.1610856</v>
      </c>
      <c r="CU105" s="52">
        <v>-8.8864200000000004E-2</v>
      </c>
      <c r="CV105" s="52">
        <v>4.3288699999999999E-2</v>
      </c>
      <c r="CW105" s="52">
        <v>-9.8098699999999997E-2</v>
      </c>
      <c r="CX105" s="52">
        <v>6.8773100000000004E-2</v>
      </c>
      <c r="CY105" s="52">
        <v>-3.4588000000000002E-3</v>
      </c>
      <c r="CZ105" s="52">
        <v>-4.1023200000000003E-2</v>
      </c>
      <c r="DA105" s="52">
        <v>0.1053056</v>
      </c>
      <c r="DB105" s="52">
        <v>2.5029599999999999E-2</v>
      </c>
      <c r="DC105" s="52">
        <v>-0.1170935</v>
      </c>
      <c r="DD105" s="52">
        <v>-0.21406020000000001</v>
      </c>
      <c r="DE105" s="52">
        <v>-0.191167</v>
      </c>
      <c r="DF105" s="52">
        <v>-0.12821399999999999</v>
      </c>
      <c r="DG105" s="52">
        <v>-1.8670599999999999E-2</v>
      </c>
      <c r="DH105" s="52">
        <v>-0.219052</v>
      </c>
      <c r="DI105" s="52">
        <v>-2.04897E-2</v>
      </c>
      <c r="DJ105" s="52">
        <v>-6.3311000000000006E-2</v>
      </c>
      <c r="DK105" s="52">
        <v>6.5959E-3</v>
      </c>
      <c r="DL105" s="52">
        <v>-6.2817100000000001E-2</v>
      </c>
      <c r="DM105" s="52">
        <v>-8.4479799999999994E-2</v>
      </c>
      <c r="DN105" s="52">
        <v>1.24902E-2</v>
      </c>
      <c r="DO105" s="52">
        <v>3.6487400000000003E-2</v>
      </c>
      <c r="DP105" s="52">
        <v>-9.0000300000000005E-2</v>
      </c>
      <c r="DQ105" s="52">
        <v>-0.100989</v>
      </c>
      <c r="DR105" s="52">
        <v>-4.1385900000000003E-2</v>
      </c>
      <c r="DS105" s="52">
        <v>2.9318199999999999E-2</v>
      </c>
      <c r="DT105" s="52">
        <v>0.1636524</v>
      </c>
      <c r="DU105" s="52">
        <v>2.1426000000000001E-3</v>
      </c>
      <c r="DV105" s="52">
        <v>0.1458488</v>
      </c>
      <c r="DW105" s="52">
        <v>7.7659099999999995E-2</v>
      </c>
      <c r="DX105" s="52">
        <v>3.0171900000000001E-2</v>
      </c>
      <c r="DY105" s="52">
        <v>0.1981378</v>
      </c>
      <c r="DZ105" s="52">
        <v>0.12210219999999999</v>
      </c>
      <c r="EA105" s="52">
        <v>8.5126000000000004E-3</v>
      </c>
      <c r="EB105" s="52">
        <v>-6.2610399999999997E-2</v>
      </c>
      <c r="EC105" s="52">
        <v>-6.1978900000000003E-2</v>
      </c>
      <c r="ED105" s="52">
        <v>1.7656499999999999E-2</v>
      </c>
      <c r="EE105" s="52">
        <v>0.1004332</v>
      </c>
      <c r="EF105" s="52">
        <v>-8.1953499999999999E-2</v>
      </c>
      <c r="EG105" s="52">
        <v>0.10698680000000001</v>
      </c>
      <c r="EH105" s="52">
        <v>5.2152299999999999E-2</v>
      </c>
      <c r="EI105" s="52">
        <v>0.1212775</v>
      </c>
      <c r="EJ105" s="52">
        <v>9.1296299999999997E-2</v>
      </c>
      <c r="EK105" s="52">
        <v>9.4995899999999994E-2</v>
      </c>
      <c r="EL105" s="52">
        <v>0.19014</v>
      </c>
      <c r="EM105" s="52">
        <v>0.2275239</v>
      </c>
      <c r="EN105" s="52">
        <v>0.1083731</v>
      </c>
      <c r="EO105" s="52">
        <v>8.0032400000000004E-2</v>
      </c>
      <c r="EP105" s="52">
        <v>0.13144159999999999</v>
      </c>
      <c r="EQ105" s="52">
        <v>0.19995479999999999</v>
      </c>
      <c r="ER105" s="52">
        <v>0.33743849999999997</v>
      </c>
      <c r="ES105" s="52">
        <v>0.14687510000000001</v>
      </c>
      <c r="ET105" s="52">
        <v>0.25713390000000003</v>
      </c>
      <c r="EU105" s="52">
        <v>0.1947805</v>
      </c>
      <c r="EV105" s="52">
        <v>0.13296640000000001</v>
      </c>
      <c r="EW105" s="52">
        <v>72.526830000000004</v>
      </c>
      <c r="EX105" s="52">
        <v>70.556100000000001</v>
      </c>
      <c r="EY105" s="52">
        <v>68.842680000000001</v>
      </c>
      <c r="EZ105" s="52">
        <v>67.539019999999994</v>
      </c>
      <c r="FA105" s="52">
        <v>66.368290000000002</v>
      </c>
      <c r="FB105" s="52">
        <v>65.208529999999996</v>
      </c>
      <c r="FC105" s="52">
        <v>65.384150000000005</v>
      </c>
      <c r="FD105" s="52">
        <v>68.104879999999994</v>
      </c>
      <c r="FE105" s="52">
        <v>71.763409999999993</v>
      </c>
      <c r="FF105" s="52">
        <v>75.958529999999996</v>
      </c>
      <c r="FG105" s="52">
        <v>80.696340000000006</v>
      </c>
      <c r="FH105" s="52">
        <v>85.524389999999997</v>
      </c>
      <c r="FI105" s="52">
        <v>89.147559999999999</v>
      </c>
      <c r="FJ105" s="52">
        <v>91.195120000000003</v>
      </c>
      <c r="FK105" s="52">
        <v>92.402439999999999</v>
      </c>
      <c r="FL105" s="52">
        <v>92.876829999999998</v>
      </c>
      <c r="FM105" s="52">
        <v>92.467070000000007</v>
      </c>
      <c r="FN105" s="52">
        <v>91.164630000000002</v>
      </c>
      <c r="FO105" s="52">
        <v>88.776830000000004</v>
      </c>
      <c r="FP105" s="52">
        <v>85.237809999999996</v>
      </c>
      <c r="FQ105" s="52">
        <v>81.239019999999996</v>
      </c>
      <c r="FR105" s="52">
        <v>78.362200000000001</v>
      </c>
      <c r="FS105" s="52">
        <v>76.276830000000004</v>
      </c>
      <c r="FT105" s="52">
        <v>74.23048</v>
      </c>
      <c r="FU105" s="52">
        <v>44</v>
      </c>
      <c r="FV105" s="52">
        <v>85.793670000000006</v>
      </c>
      <c r="FW105" s="52">
        <v>10.584210000000001</v>
      </c>
      <c r="FX105" s="52">
        <v>1</v>
      </c>
    </row>
    <row r="106" spans="1:180" x14ac:dyDescent="0.3">
      <c r="A106" t="s">
        <v>174</v>
      </c>
      <c r="B106" t="s">
        <v>248</v>
      </c>
      <c r="C106" t="s">
        <v>180</v>
      </c>
      <c r="D106" t="s">
        <v>244</v>
      </c>
      <c r="E106" t="s">
        <v>187</v>
      </c>
      <c r="F106" t="s">
        <v>232</v>
      </c>
      <c r="G106" t="s">
        <v>239</v>
      </c>
      <c r="H106" s="52">
        <v>92</v>
      </c>
      <c r="I106" s="52">
        <v>2.1847515</v>
      </c>
      <c r="J106" s="52">
        <v>2.0651462</v>
      </c>
      <c r="K106" s="52">
        <v>2.0096383000000002</v>
      </c>
      <c r="L106" s="52">
        <v>1.9141319000000001</v>
      </c>
      <c r="M106" s="52">
        <v>1.9409761000000001</v>
      </c>
      <c r="N106" s="52">
        <v>1.8528450999999999</v>
      </c>
      <c r="O106" s="52">
        <v>1.5699083</v>
      </c>
      <c r="P106" s="52">
        <v>1.3780473</v>
      </c>
      <c r="Q106" s="52">
        <v>1.0821166</v>
      </c>
      <c r="R106" s="52">
        <v>0.83441757999999999</v>
      </c>
      <c r="S106" s="52">
        <v>0.70088613</v>
      </c>
      <c r="T106" s="52">
        <v>0.72467970999999998</v>
      </c>
      <c r="U106" s="52">
        <v>0.75682669999999996</v>
      </c>
      <c r="V106" s="52">
        <v>0.83108508999999997</v>
      </c>
      <c r="W106" s="52">
        <v>0.97601002000000003</v>
      </c>
      <c r="X106" s="52">
        <v>1.1311500999999999</v>
      </c>
      <c r="Y106" s="52">
        <v>1.5588074000000001</v>
      </c>
      <c r="Z106" s="52">
        <v>2.0006316000000002</v>
      </c>
      <c r="AA106" s="52">
        <v>2.5049285999999999</v>
      </c>
      <c r="AB106" s="52">
        <v>2.9132577999999998</v>
      </c>
      <c r="AC106" s="52">
        <v>2.9880548</v>
      </c>
      <c r="AD106" s="52">
        <v>2.8509128000000001</v>
      </c>
      <c r="AE106" s="52">
        <v>2.5850507999999999</v>
      </c>
      <c r="AF106" s="52">
        <v>2.3271774999999999</v>
      </c>
      <c r="AG106" s="52">
        <v>-0.1009945</v>
      </c>
      <c r="AH106" s="52">
        <v>-8.6436499999999999E-2</v>
      </c>
      <c r="AI106" s="52">
        <v>-4.5316000000000002E-2</v>
      </c>
      <c r="AJ106" s="52">
        <v>-9.2311000000000008E-3</v>
      </c>
      <c r="AK106" s="52">
        <v>8.8377499999999998E-2</v>
      </c>
      <c r="AL106" s="52">
        <v>7.2558899999999996E-2</v>
      </c>
      <c r="AM106" s="52">
        <v>-0.14947079999999999</v>
      </c>
      <c r="AN106" s="52">
        <v>-0.37118289999999998</v>
      </c>
      <c r="AO106" s="52">
        <v>-0.41337370000000001</v>
      </c>
      <c r="AP106" s="52">
        <v>-0.46849299999999999</v>
      </c>
      <c r="AQ106" s="52">
        <v>-0.54473280000000002</v>
      </c>
      <c r="AR106" s="52">
        <v>-0.36932510000000002</v>
      </c>
      <c r="AS106" s="52">
        <v>-0.26303840000000001</v>
      </c>
      <c r="AT106" s="52">
        <v>-0.2352573</v>
      </c>
      <c r="AU106" s="52">
        <v>-0.24785009999999999</v>
      </c>
      <c r="AV106" s="52">
        <v>-0.30247649999999998</v>
      </c>
      <c r="AW106" s="52">
        <v>-0.2407039</v>
      </c>
      <c r="AX106" s="52">
        <v>-0.15881809999999999</v>
      </c>
      <c r="AY106" s="52">
        <v>-0.34592669999999998</v>
      </c>
      <c r="AZ106" s="52">
        <v>-0.4852978</v>
      </c>
      <c r="BA106" s="52">
        <v>-0.44748759999999999</v>
      </c>
      <c r="BB106" s="52">
        <v>-0.27123730000000001</v>
      </c>
      <c r="BC106" s="52">
        <v>-0.20535729999999999</v>
      </c>
      <c r="BD106" s="52">
        <v>-0.1815679</v>
      </c>
      <c r="BE106" s="52">
        <v>4.3711399999999997E-2</v>
      </c>
      <c r="BF106" s="52">
        <v>4.5281000000000002E-2</v>
      </c>
      <c r="BG106" s="52">
        <v>6.5668099999999993E-2</v>
      </c>
      <c r="BH106" s="52">
        <v>0.1008568</v>
      </c>
      <c r="BI106" s="52">
        <v>0.19605059999999999</v>
      </c>
      <c r="BJ106" s="52">
        <v>0.17009659999999999</v>
      </c>
      <c r="BK106" s="52">
        <v>-1.6535899999999999E-2</v>
      </c>
      <c r="BL106" s="52">
        <v>-0.2223435</v>
      </c>
      <c r="BM106" s="52">
        <v>-0.25426850000000001</v>
      </c>
      <c r="BN106" s="52">
        <v>-0.30314200000000002</v>
      </c>
      <c r="BO106" s="52">
        <v>-0.37329879999999999</v>
      </c>
      <c r="BP106" s="52">
        <v>-0.22408980000000001</v>
      </c>
      <c r="BQ106" s="52">
        <v>-0.13459579999999999</v>
      </c>
      <c r="BR106" s="52">
        <v>-0.1144902</v>
      </c>
      <c r="BS106" s="52">
        <v>-0.1142749</v>
      </c>
      <c r="BT106" s="52">
        <v>-0.16103319999999999</v>
      </c>
      <c r="BU106" s="52">
        <v>-6.6609500000000002E-2</v>
      </c>
      <c r="BV106" s="52">
        <v>4.8032199999999997E-2</v>
      </c>
      <c r="BW106" s="52">
        <v>-0.1217174</v>
      </c>
      <c r="BX106" s="52">
        <v>-0.21331849999999999</v>
      </c>
      <c r="BY106" s="52">
        <v>-0.17328379999999999</v>
      </c>
      <c r="BZ106" s="52">
        <v>-4.4533900000000001E-2</v>
      </c>
      <c r="CA106" s="52">
        <v>3.9881999999999999E-3</v>
      </c>
      <c r="CB106" s="52">
        <v>9.0741999999999993E-3</v>
      </c>
      <c r="CC106" s="52">
        <v>0.14393421000000001</v>
      </c>
      <c r="CD106" s="52">
        <v>0.13650809999999999</v>
      </c>
      <c r="CE106" s="52">
        <v>0.14253540000000001</v>
      </c>
      <c r="CF106" s="52">
        <v>0.17710339999999999</v>
      </c>
      <c r="CG106" s="52">
        <v>0.2706248</v>
      </c>
      <c r="CH106" s="52">
        <v>0.2376509</v>
      </c>
      <c r="CI106" s="52">
        <v>7.5534400000000002E-2</v>
      </c>
      <c r="CJ106" s="52">
        <v>-0.1192578</v>
      </c>
      <c r="CK106" s="52">
        <v>-0.1440727</v>
      </c>
      <c r="CL106" s="52">
        <v>-0.1886205</v>
      </c>
      <c r="CM106" s="52">
        <v>-0.25456420000000002</v>
      </c>
      <c r="CN106" s="52">
        <v>-0.12350029999999999</v>
      </c>
      <c r="CO106" s="52">
        <v>-4.5636900000000001E-2</v>
      </c>
      <c r="CP106" s="52">
        <v>-3.0847200000000002E-2</v>
      </c>
      <c r="CQ106" s="52">
        <v>-2.1761099999999998E-2</v>
      </c>
      <c r="CR106" s="52">
        <v>-6.3070000000000001E-2</v>
      </c>
      <c r="CS106" s="52">
        <v>5.3967800000000003E-2</v>
      </c>
      <c r="CT106" s="52">
        <v>0.19129599999999999</v>
      </c>
      <c r="CU106" s="52">
        <v>3.3569300000000003E-2</v>
      </c>
      <c r="CV106" s="52">
        <v>-2.4946400000000001E-2</v>
      </c>
      <c r="CW106" s="52">
        <v>1.6628899999999999E-2</v>
      </c>
      <c r="CX106" s="52">
        <v>0.11248030000000001</v>
      </c>
      <c r="CY106" s="52">
        <v>0.14898030000000001</v>
      </c>
      <c r="CZ106" s="52">
        <v>0.1411123</v>
      </c>
      <c r="DA106" s="52">
        <v>0.24415700000000001</v>
      </c>
      <c r="DB106" s="52">
        <v>0.2277353</v>
      </c>
      <c r="DC106" s="52">
        <v>0.21940270000000001</v>
      </c>
      <c r="DD106" s="52">
        <v>0.25334990000000002</v>
      </c>
      <c r="DE106" s="52">
        <v>0.34519889999999998</v>
      </c>
      <c r="DF106" s="52">
        <v>0.30520530000000001</v>
      </c>
      <c r="DG106" s="52">
        <v>0.1676047</v>
      </c>
      <c r="DH106" s="52">
        <v>-1.6172099999999998E-2</v>
      </c>
      <c r="DI106" s="52">
        <v>-3.3876900000000001E-2</v>
      </c>
      <c r="DJ106" s="52">
        <v>-7.4098999999999998E-2</v>
      </c>
      <c r="DK106" s="52">
        <v>-0.13582959999999999</v>
      </c>
      <c r="DL106" s="52">
        <v>-2.2910799999999999E-2</v>
      </c>
      <c r="DM106" s="52">
        <v>4.3322100000000002E-2</v>
      </c>
      <c r="DN106" s="52">
        <v>5.2795700000000001E-2</v>
      </c>
      <c r="DO106" s="52">
        <v>7.0752599999999999E-2</v>
      </c>
      <c r="DP106" s="52">
        <v>3.4893300000000002E-2</v>
      </c>
      <c r="DQ106" s="52">
        <v>0.17454510000000001</v>
      </c>
      <c r="DR106" s="52">
        <v>0.33455990000000002</v>
      </c>
      <c r="DS106" s="52">
        <v>0.188856</v>
      </c>
      <c r="DT106" s="52">
        <v>0.1634256</v>
      </c>
      <c r="DU106" s="52">
        <v>0.20654169999999999</v>
      </c>
      <c r="DV106" s="52">
        <v>0.26949440000000002</v>
      </c>
      <c r="DW106" s="52">
        <v>0.29397230000000002</v>
      </c>
      <c r="DX106" s="52">
        <v>0.27315050000000002</v>
      </c>
      <c r="DY106" s="52">
        <v>0.38886291000000001</v>
      </c>
      <c r="DZ106" s="52">
        <v>0.35945280000000002</v>
      </c>
      <c r="EA106" s="52">
        <v>0.33038689999999998</v>
      </c>
      <c r="EB106" s="52">
        <v>0.36343779999999998</v>
      </c>
      <c r="EC106" s="52">
        <v>0.4528721</v>
      </c>
      <c r="ED106" s="52">
        <v>0.40274300000000002</v>
      </c>
      <c r="EE106" s="52">
        <v>0.30053960000000002</v>
      </c>
      <c r="EF106" s="52">
        <v>0.13266729999999999</v>
      </c>
      <c r="EG106" s="52">
        <v>0.12522829999999999</v>
      </c>
      <c r="EH106" s="52">
        <v>9.1252E-2</v>
      </c>
      <c r="EI106" s="52">
        <v>3.5604400000000001E-2</v>
      </c>
      <c r="EJ106" s="52">
        <v>0.1223245</v>
      </c>
      <c r="EK106" s="52">
        <v>0.17176469999999999</v>
      </c>
      <c r="EL106" s="52">
        <v>0.17356279999999999</v>
      </c>
      <c r="EM106" s="52">
        <v>0.2043278</v>
      </c>
      <c r="EN106" s="52">
        <v>0.17633660000000001</v>
      </c>
      <c r="EO106" s="52">
        <v>0.34863949999999999</v>
      </c>
      <c r="EP106" s="52">
        <v>0.54141019999999995</v>
      </c>
      <c r="EQ106" s="52">
        <v>0.41306540000000003</v>
      </c>
      <c r="ER106" s="52">
        <v>0.43540489999999998</v>
      </c>
      <c r="ES106" s="52">
        <v>0.48074549999999999</v>
      </c>
      <c r="ET106" s="52">
        <v>0.49619780000000002</v>
      </c>
      <c r="EU106" s="52">
        <v>0.50331780000000004</v>
      </c>
      <c r="EV106" s="52">
        <v>0.4637926</v>
      </c>
      <c r="EW106" s="52">
        <v>68.793400000000005</v>
      </c>
      <c r="EX106" s="52">
        <v>67.69444</v>
      </c>
      <c r="EY106" s="52">
        <v>67.053820000000002</v>
      </c>
      <c r="EZ106" s="52">
        <v>65.925349999999995</v>
      </c>
      <c r="FA106" s="52">
        <v>64.46181</v>
      </c>
      <c r="FB106" s="52">
        <v>63.460070000000002</v>
      </c>
      <c r="FC106" s="52">
        <v>63.81944</v>
      </c>
      <c r="FD106" s="52">
        <v>68.095489999999998</v>
      </c>
      <c r="FE106" s="52">
        <v>73.53125</v>
      </c>
      <c r="FF106" s="52">
        <v>77.597219999999993</v>
      </c>
      <c r="FG106" s="52">
        <v>81.378469999999993</v>
      </c>
      <c r="FH106" s="52">
        <v>84.289929999999998</v>
      </c>
      <c r="FI106" s="52">
        <v>86.958340000000007</v>
      </c>
      <c r="FJ106" s="52">
        <v>89.182289999999995</v>
      </c>
      <c r="FK106" s="52">
        <v>91.135409999999993</v>
      </c>
      <c r="FL106" s="52">
        <v>92.328130000000002</v>
      </c>
      <c r="FM106" s="52">
        <v>92.866320000000002</v>
      </c>
      <c r="FN106" s="52">
        <v>92.204859999999996</v>
      </c>
      <c r="FO106" s="52">
        <v>90.63194</v>
      </c>
      <c r="FP106" s="52">
        <v>86.458340000000007</v>
      </c>
      <c r="FQ106" s="52">
        <v>80.123260000000002</v>
      </c>
      <c r="FR106" s="52">
        <v>75.328130000000002</v>
      </c>
      <c r="FS106" s="52">
        <v>72.513890000000004</v>
      </c>
      <c r="FT106" s="52">
        <v>70.279510000000002</v>
      </c>
      <c r="FU106" s="52">
        <v>38</v>
      </c>
      <c r="FV106" s="52">
        <v>98.090260000000001</v>
      </c>
      <c r="FW106" s="52">
        <v>9.8821030000000007</v>
      </c>
      <c r="FX106" s="52">
        <v>1</v>
      </c>
    </row>
    <row r="107" spans="1:180" x14ac:dyDescent="0.3">
      <c r="A107" t="s">
        <v>174</v>
      </c>
      <c r="B107" t="s">
        <v>248</v>
      </c>
      <c r="C107" t="s">
        <v>180</v>
      </c>
      <c r="D107" t="s">
        <v>244</v>
      </c>
      <c r="E107" t="s">
        <v>188</v>
      </c>
      <c r="F107" t="s">
        <v>232</v>
      </c>
      <c r="G107" t="s">
        <v>239</v>
      </c>
      <c r="H107" s="52">
        <v>92</v>
      </c>
      <c r="I107" s="52">
        <v>2.1650577000000002</v>
      </c>
      <c r="J107" s="52">
        <v>2.0446064000000002</v>
      </c>
      <c r="K107" s="52">
        <v>1.9915149999999999</v>
      </c>
      <c r="L107" s="52">
        <v>1.8198192</v>
      </c>
      <c r="M107" s="52">
        <v>1.9292062999999999</v>
      </c>
      <c r="N107" s="52">
        <v>1.9308350999999999</v>
      </c>
      <c r="O107" s="52">
        <v>1.7181611000000001</v>
      </c>
      <c r="P107" s="52">
        <v>1.5165341999999999</v>
      </c>
      <c r="Q107" s="52">
        <v>1.3017951999999999</v>
      </c>
      <c r="R107" s="52">
        <v>1.1194793000000001</v>
      </c>
      <c r="S107" s="52">
        <v>1.0509485000000001</v>
      </c>
      <c r="T107" s="52">
        <v>1.0375736</v>
      </c>
      <c r="U107" s="52">
        <v>1.113415</v>
      </c>
      <c r="V107" s="52">
        <v>1.2143679000000001</v>
      </c>
      <c r="W107" s="52">
        <v>1.4561955</v>
      </c>
      <c r="X107" s="52">
        <v>1.7784245999999999</v>
      </c>
      <c r="Y107" s="52">
        <v>2.2611794000000001</v>
      </c>
      <c r="Z107" s="52">
        <v>2.6815310000000001</v>
      </c>
      <c r="AA107" s="52">
        <v>2.9847779000000001</v>
      </c>
      <c r="AB107" s="52">
        <v>3.2116752000000002</v>
      </c>
      <c r="AC107" s="52">
        <v>2.9931958000000001</v>
      </c>
      <c r="AD107" s="52">
        <v>2.8662917999999999</v>
      </c>
      <c r="AE107" s="52">
        <v>2.6470318000000002</v>
      </c>
      <c r="AF107" s="52">
        <v>2.3478135999999998</v>
      </c>
      <c r="AG107" s="52">
        <v>-0.28798460999999997</v>
      </c>
      <c r="AH107" s="52">
        <v>-0.29839349999999998</v>
      </c>
      <c r="AI107" s="52">
        <v>-0.27380660000000001</v>
      </c>
      <c r="AJ107" s="52">
        <v>-0.32411780000000001</v>
      </c>
      <c r="AK107" s="52">
        <v>-9.3060900000000002E-2</v>
      </c>
      <c r="AL107" s="52">
        <v>-0.13835710000000001</v>
      </c>
      <c r="AM107" s="52">
        <v>-0.20956730000000001</v>
      </c>
      <c r="AN107" s="52">
        <v>-0.4594318</v>
      </c>
      <c r="AO107" s="52">
        <v>-0.35201310000000002</v>
      </c>
      <c r="AP107" s="52">
        <v>-0.2920394</v>
      </c>
      <c r="AQ107" s="52">
        <v>-0.2996684</v>
      </c>
      <c r="AR107" s="52">
        <v>-0.27238459999999998</v>
      </c>
      <c r="AS107" s="52">
        <v>-0.26443810000000001</v>
      </c>
      <c r="AT107" s="52">
        <v>-0.3357134</v>
      </c>
      <c r="AU107" s="52">
        <v>-0.31993139999999998</v>
      </c>
      <c r="AV107" s="52">
        <v>-0.1771972</v>
      </c>
      <c r="AW107" s="52">
        <v>-9.8963800000000005E-2</v>
      </c>
      <c r="AX107" s="52">
        <v>1.7328199999999998E-2</v>
      </c>
      <c r="AY107" s="52">
        <v>-0.1225463</v>
      </c>
      <c r="AZ107" s="52">
        <v>-0.1416442</v>
      </c>
      <c r="BA107" s="52">
        <v>-0.5199703</v>
      </c>
      <c r="BB107" s="52">
        <v>-0.26185639999999999</v>
      </c>
      <c r="BC107" s="52">
        <v>-7.5184500000000001E-2</v>
      </c>
      <c r="BD107" s="52">
        <v>-5.2963400000000001E-2</v>
      </c>
      <c r="BE107" s="52">
        <v>-0.15780859999999999</v>
      </c>
      <c r="BF107" s="52">
        <v>-0.17681740000000001</v>
      </c>
      <c r="BG107" s="52">
        <v>-0.15870300000000001</v>
      </c>
      <c r="BH107" s="52">
        <v>-0.2047901</v>
      </c>
      <c r="BI107" s="52">
        <v>1.21639E-2</v>
      </c>
      <c r="BJ107" s="52">
        <v>-6.5649000000000002E-3</v>
      </c>
      <c r="BK107" s="52">
        <v>-5.7398100000000001E-2</v>
      </c>
      <c r="BL107" s="52">
        <v>-0.30031289999999999</v>
      </c>
      <c r="BM107" s="52">
        <v>-0.2304776</v>
      </c>
      <c r="BN107" s="52">
        <v>-0.19773589999999999</v>
      </c>
      <c r="BO107" s="52">
        <v>-0.20025609999999999</v>
      </c>
      <c r="BP107" s="52">
        <v>-0.16041649999999999</v>
      </c>
      <c r="BQ107" s="52">
        <v>-0.13934959999999999</v>
      </c>
      <c r="BR107" s="52">
        <v>-0.20129549999999999</v>
      </c>
      <c r="BS107" s="52">
        <v>-0.18221309999999999</v>
      </c>
      <c r="BT107" s="52">
        <v>-5.2856599999999997E-2</v>
      </c>
      <c r="BU107" s="52">
        <v>4.0943599999999997E-2</v>
      </c>
      <c r="BV107" s="52">
        <v>0.1470292</v>
      </c>
      <c r="BW107" s="52">
        <v>2.15926E-2</v>
      </c>
      <c r="BX107" s="52">
        <v>7.7759999999999999E-3</v>
      </c>
      <c r="BY107" s="52">
        <v>-0.32581389999999999</v>
      </c>
      <c r="BZ107" s="52">
        <v>-0.10577789999999999</v>
      </c>
      <c r="CA107" s="52">
        <v>3.8703700000000001E-2</v>
      </c>
      <c r="CB107" s="52">
        <v>5.6134799999999999E-2</v>
      </c>
      <c r="CC107" s="52">
        <v>-6.7649000000000001E-2</v>
      </c>
      <c r="CD107" s="52">
        <v>-9.2614100000000005E-2</v>
      </c>
      <c r="CE107" s="52">
        <v>-7.89826E-2</v>
      </c>
      <c r="CF107" s="52">
        <v>-0.12214410000000001</v>
      </c>
      <c r="CG107" s="52">
        <v>8.5042199999999998E-2</v>
      </c>
      <c r="CH107" s="52">
        <v>8.4713999999999998E-2</v>
      </c>
      <c r="CI107" s="52">
        <v>4.7993800000000003E-2</v>
      </c>
      <c r="CJ107" s="52">
        <v>-0.19010759999999999</v>
      </c>
      <c r="CK107" s="52">
        <v>-0.1463024</v>
      </c>
      <c r="CL107" s="52">
        <v>-0.1324216</v>
      </c>
      <c r="CM107" s="52">
        <v>-0.1314034</v>
      </c>
      <c r="CN107" s="52">
        <v>-8.2867700000000002E-2</v>
      </c>
      <c r="CO107" s="52">
        <v>-5.2713599999999999E-2</v>
      </c>
      <c r="CP107" s="52">
        <v>-0.10819810000000001</v>
      </c>
      <c r="CQ107" s="52">
        <v>-8.6829799999999999E-2</v>
      </c>
      <c r="CR107" s="52">
        <v>3.3261300000000001E-2</v>
      </c>
      <c r="CS107" s="52">
        <v>0.1378431</v>
      </c>
      <c r="CT107" s="52">
        <v>0.23685980000000001</v>
      </c>
      <c r="CU107" s="52">
        <v>0.1214228</v>
      </c>
      <c r="CV107" s="52">
        <v>0.111264</v>
      </c>
      <c r="CW107" s="52">
        <v>-0.19134180000000001</v>
      </c>
      <c r="CX107" s="52">
        <v>2.3216000000000001E-3</v>
      </c>
      <c r="CY107" s="52">
        <v>0.1175823</v>
      </c>
      <c r="CZ107" s="52">
        <v>0.1316958</v>
      </c>
      <c r="DA107" s="52">
        <v>2.2510499999999999E-2</v>
      </c>
      <c r="DB107" s="52">
        <v>-8.4107999999999995E-3</v>
      </c>
      <c r="DC107" s="52">
        <v>7.3780000000000004E-4</v>
      </c>
      <c r="DD107" s="52">
        <v>-3.9498100000000001E-2</v>
      </c>
      <c r="DE107" s="52">
        <v>0.15792049999999999</v>
      </c>
      <c r="DF107" s="52">
        <v>0.17599290000000001</v>
      </c>
      <c r="DG107" s="52">
        <v>0.15338570000000001</v>
      </c>
      <c r="DH107" s="52">
        <v>-7.9902399999999998E-2</v>
      </c>
      <c r="DI107" s="52">
        <v>-6.21272E-2</v>
      </c>
      <c r="DJ107" s="52">
        <v>-6.7107299999999995E-2</v>
      </c>
      <c r="DK107" s="52">
        <v>-6.2550800000000004E-2</v>
      </c>
      <c r="DL107" s="52">
        <v>-5.3188999999999997E-3</v>
      </c>
      <c r="DM107" s="52">
        <v>3.3922300000000002E-2</v>
      </c>
      <c r="DN107" s="52">
        <v>-1.51006E-2</v>
      </c>
      <c r="DO107" s="52">
        <v>8.5535000000000003E-3</v>
      </c>
      <c r="DP107" s="52">
        <v>0.1193792</v>
      </c>
      <c r="DQ107" s="52">
        <v>0.2347426</v>
      </c>
      <c r="DR107" s="52">
        <v>0.32669029999999999</v>
      </c>
      <c r="DS107" s="52">
        <v>0.2212529</v>
      </c>
      <c r="DT107" s="52">
        <v>0.214752</v>
      </c>
      <c r="DU107" s="52">
        <v>-5.6869700000000002E-2</v>
      </c>
      <c r="DV107" s="52">
        <v>0.11042109999999999</v>
      </c>
      <c r="DW107" s="52">
        <v>0.19646089999999999</v>
      </c>
      <c r="DX107" s="52">
        <v>0.20725689999999999</v>
      </c>
      <c r="DY107" s="52">
        <v>0.15268651</v>
      </c>
      <c r="DZ107" s="52">
        <v>0.1131653</v>
      </c>
      <c r="EA107" s="52">
        <v>0.11584129999999999</v>
      </c>
      <c r="EB107" s="52">
        <v>7.9829700000000003E-2</v>
      </c>
      <c r="EC107" s="52">
        <v>0.26314530000000003</v>
      </c>
      <c r="ED107" s="52">
        <v>0.30778509999999998</v>
      </c>
      <c r="EE107" s="52">
        <v>0.30555480000000002</v>
      </c>
      <c r="EF107" s="52">
        <v>7.9216499999999995E-2</v>
      </c>
      <c r="EG107" s="52">
        <v>5.9408299999999997E-2</v>
      </c>
      <c r="EH107" s="52">
        <v>2.7196100000000001E-2</v>
      </c>
      <c r="EI107" s="52">
        <v>3.6861499999999998E-2</v>
      </c>
      <c r="EJ107" s="52">
        <v>0.1066493</v>
      </c>
      <c r="EK107" s="52">
        <v>0.15901080000000001</v>
      </c>
      <c r="EL107" s="52">
        <v>0.1193173</v>
      </c>
      <c r="EM107" s="52">
        <v>0.14627180000000001</v>
      </c>
      <c r="EN107" s="52">
        <v>0.24371979999999999</v>
      </c>
      <c r="EO107" s="52">
        <v>0.37465009999999999</v>
      </c>
      <c r="EP107" s="52">
        <v>0.4563913</v>
      </c>
      <c r="EQ107" s="52">
        <v>0.36539189999999999</v>
      </c>
      <c r="ER107" s="52">
        <v>0.3641723</v>
      </c>
      <c r="ES107" s="52">
        <v>0.13728670000000001</v>
      </c>
      <c r="ET107" s="52">
        <v>0.2664996</v>
      </c>
      <c r="EU107" s="52">
        <v>0.31034909999999999</v>
      </c>
      <c r="EV107" s="52">
        <v>0.316355</v>
      </c>
      <c r="EW107" s="52">
        <v>72.287499999999994</v>
      </c>
      <c r="EX107" s="52">
        <v>70.95</v>
      </c>
      <c r="EY107" s="52">
        <v>70.081950000000006</v>
      </c>
      <c r="EZ107" s="52">
        <v>68.998609999999999</v>
      </c>
      <c r="FA107" s="52">
        <v>67.943049999999999</v>
      </c>
      <c r="FB107" s="52">
        <v>66.730549999999994</v>
      </c>
      <c r="FC107" s="52">
        <v>66.712500000000006</v>
      </c>
      <c r="FD107" s="52">
        <v>70.023610000000005</v>
      </c>
      <c r="FE107" s="52">
        <v>75.355549999999994</v>
      </c>
      <c r="FF107" s="52">
        <v>80.529169999999993</v>
      </c>
      <c r="FG107" s="52">
        <v>84.438890000000001</v>
      </c>
      <c r="FH107" s="52">
        <v>87.575000000000003</v>
      </c>
      <c r="FI107" s="52">
        <v>90.151390000000006</v>
      </c>
      <c r="FJ107" s="52">
        <v>92.575000000000003</v>
      </c>
      <c r="FK107" s="52">
        <v>94.645840000000007</v>
      </c>
      <c r="FL107" s="52">
        <v>96.144450000000006</v>
      </c>
      <c r="FM107" s="52">
        <v>96.655559999999994</v>
      </c>
      <c r="FN107" s="52">
        <v>96.011110000000002</v>
      </c>
      <c r="FO107" s="52">
        <v>93.955560000000006</v>
      </c>
      <c r="FP107" s="52">
        <v>89.777780000000007</v>
      </c>
      <c r="FQ107" s="52">
        <v>83.741669999999999</v>
      </c>
      <c r="FR107" s="52">
        <v>78.825000000000003</v>
      </c>
      <c r="FS107" s="52">
        <v>75.905559999999994</v>
      </c>
      <c r="FT107" s="52">
        <v>73.570830000000001</v>
      </c>
      <c r="FU107" s="52">
        <v>38</v>
      </c>
      <c r="FV107" s="52">
        <v>114.646</v>
      </c>
      <c r="FW107" s="52">
        <v>11.05748</v>
      </c>
      <c r="FX107" s="52">
        <v>1</v>
      </c>
    </row>
    <row r="108" spans="1:180" x14ac:dyDescent="0.3">
      <c r="A108" t="s">
        <v>174</v>
      </c>
      <c r="B108" t="s">
        <v>248</v>
      </c>
      <c r="C108" t="s">
        <v>180</v>
      </c>
      <c r="D108" t="s">
        <v>244</v>
      </c>
      <c r="E108" t="s">
        <v>190</v>
      </c>
      <c r="F108" t="s">
        <v>232</v>
      </c>
      <c r="G108" t="s">
        <v>239</v>
      </c>
      <c r="H108" s="52">
        <v>92</v>
      </c>
      <c r="I108" s="52">
        <v>2.0358613000000001</v>
      </c>
      <c r="J108" s="52">
        <v>1.9207429</v>
      </c>
      <c r="K108" s="52">
        <v>1.9298265999999999</v>
      </c>
      <c r="L108" s="52">
        <v>1.8097737</v>
      </c>
      <c r="M108" s="52">
        <v>1.8312478999999999</v>
      </c>
      <c r="N108" s="52">
        <v>1.9719629999999999</v>
      </c>
      <c r="O108" s="52">
        <v>1.9942451000000001</v>
      </c>
      <c r="P108" s="52">
        <v>1.7723327</v>
      </c>
      <c r="Q108" s="52">
        <v>1.6137778</v>
      </c>
      <c r="R108" s="52">
        <v>1.34057</v>
      </c>
      <c r="S108" s="52">
        <v>1.3073378</v>
      </c>
      <c r="T108" s="52">
        <v>1.3005271</v>
      </c>
      <c r="U108" s="52">
        <v>1.406731</v>
      </c>
      <c r="V108" s="52">
        <v>1.5536776999999999</v>
      </c>
      <c r="W108" s="52">
        <v>1.6679561999999999</v>
      </c>
      <c r="X108" s="52">
        <v>1.9454422</v>
      </c>
      <c r="Y108" s="52">
        <v>2.0746926999999999</v>
      </c>
      <c r="Z108" s="52">
        <v>2.4421672999999999</v>
      </c>
      <c r="AA108" s="52">
        <v>2.8131534999999999</v>
      </c>
      <c r="AB108" s="52">
        <v>2.8046612999999998</v>
      </c>
      <c r="AC108" s="52">
        <v>2.6157037999999999</v>
      </c>
      <c r="AD108" s="52">
        <v>2.4857933999999999</v>
      </c>
      <c r="AE108" s="52">
        <v>2.3737495000000002</v>
      </c>
      <c r="AF108" s="52">
        <v>2.2049273999999999</v>
      </c>
      <c r="AG108" s="52">
        <v>6.1101900000000001E-2</v>
      </c>
      <c r="AH108" s="52">
        <v>-8.9463500000000001E-2</v>
      </c>
      <c r="AI108" s="52">
        <v>-3.57354E-2</v>
      </c>
      <c r="AJ108" s="52">
        <v>-7.4282299999999996E-2</v>
      </c>
      <c r="AK108" s="52">
        <v>-6.6979200000000003E-2</v>
      </c>
      <c r="AL108" s="52">
        <v>-1.02706E-2</v>
      </c>
      <c r="AM108" s="52">
        <v>-0.1166948</v>
      </c>
      <c r="AN108" s="52">
        <v>-0.14098430000000001</v>
      </c>
      <c r="AO108" s="52">
        <v>6.1625199999999998E-2</v>
      </c>
      <c r="AP108" s="52">
        <v>-6.3520000000000004E-4</v>
      </c>
      <c r="AQ108" s="52">
        <v>-4.6960000000000002E-2</v>
      </c>
      <c r="AR108" s="52">
        <v>-2.68119E-2</v>
      </c>
      <c r="AS108" s="52">
        <v>1.5642099999999999E-2</v>
      </c>
      <c r="AT108" s="52">
        <v>7.8678999999999999E-2</v>
      </c>
      <c r="AU108" s="52">
        <v>-2.7735099999999999E-2</v>
      </c>
      <c r="AV108" s="52">
        <v>-7.1586300000000005E-2</v>
      </c>
      <c r="AW108" s="52">
        <v>-0.28820620000000002</v>
      </c>
      <c r="AX108" s="52">
        <v>-0.43672719999999998</v>
      </c>
      <c r="AY108" s="52">
        <v>-0.46742479999999997</v>
      </c>
      <c r="AZ108" s="52">
        <v>-0.46857850000000001</v>
      </c>
      <c r="BA108" s="52">
        <v>-0.14369380000000001</v>
      </c>
      <c r="BB108" s="52">
        <v>7.1285000000000001E-2</v>
      </c>
      <c r="BC108" s="52">
        <v>0.14909720000000001</v>
      </c>
      <c r="BD108" s="52">
        <v>9.9352700000000002E-2</v>
      </c>
      <c r="BE108" s="52">
        <v>0.16178298999999999</v>
      </c>
      <c r="BF108" s="52">
        <v>1.7864700000000001E-2</v>
      </c>
      <c r="BG108" s="52">
        <v>7.3598700000000003E-2</v>
      </c>
      <c r="BH108" s="52">
        <v>6.1897999999999996E-3</v>
      </c>
      <c r="BI108" s="52">
        <v>9.1894000000000003E-3</v>
      </c>
      <c r="BJ108" s="52">
        <v>7.89247E-2</v>
      </c>
      <c r="BK108" s="52">
        <v>-2.42969E-2</v>
      </c>
      <c r="BL108" s="52">
        <v>-3.7898500000000002E-2</v>
      </c>
      <c r="BM108" s="52">
        <v>0.20005049999999999</v>
      </c>
      <c r="BN108" s="52">
        <v>0.12725539999999999</v>
      </c>
      <c r="BO108" s="52">
        <v>9.3951699999999999E-2</v>
      </c>
      <c r="BP108" s="52">
        <v>0.13414380000000001</v>
      </c>
      <c r="BQ108" s="52">
        <v>0.2156275</v>
      </c>
      <c r="BR108" s="52">
        <v>0.2869718</v>
      </c>
      <c r="BS108" s="52">
        <v>0.1840108</v>
      </c>
      <c r="BT108" s="52">
        <v>0.1703963</v>
      </c>
      <c r="BU108" s="52">
        <v>-5.93336E-2</v>
      </c>
      <c r="BV108" s="52">
        <v>-0.22723209999999999</v>
      </c>
      <c r="BW108" s="52">
        <v>-0.2715341</v>
      </c>
      <c r="BX108" s="52">
        <v>-0.29057769999999999</v>
      </c>
      <c r="BY108" s="52">
        <v>1.8501699999999999E-2</v>
      </c>
      <c r="BZ108" s="52">
        <v>0.2140338</v>
      </c>
      <c r="CA108" s="52">
        <v>0.28329579999999999</v>
      </c>
      <c r="CB108" s="52">
        <v>0.23366329999999999</v>
      </c>
      <c r="CC108" s="52">
        <v>0.23151438999999999</v>
      </c>
      <c r="CD108" s="52">
        <v>9.2199799999999998E-2</v>
      </c>
      <c r="CE108" s="52">
        <v>0.14932319999999999</v>
      </c>
      <c r="CF108" s="52">
        <v>6.19245E-2</v>
      </c>
      <c r="CG108" s="52">
        <v>6.1943600000000001E-2</v>
      </c>
      <c r="CH108" s="52">
        <v>0.1407011</v>
      </c>
      <c r="CI108" s="52">
        <v>3.9697499999999997E-2</v>
      </c>
      <c r="CJ108" s="52">
        <v>3.3498300000000002E-2</v>
      </c>
      <c r="CK108" s="52">
        <v>0.29592350000000001</v>
      </c>
      <c r="CL108" s="52">
        <v>0.215832</v>
      </c>
      <c r="CM108" s="52">
        <v>0.19154660000000001</v>
      </c>
      <c r="CN108" s="52">
        <v>0.24562129999999999</v>
      </c>
      <c r="CO108" s="52">
        <v>0.35413689999999998</v>
      </c>
      <c r="CP108" s="52">
        <v>0.43123470000000003</v>
      </c>
      <c r="CQ108" s="52">
        <v>0.3306654</v>
      </c>
      <c r="CR108" s="52">
        <v>0.33799269999999998</v>
      </c>
      <c r="CS108" s="52">
        <v>9.9182900000000004E-2</v>
      </c>
      <c r="CT108" s="52">
        <v>-8.2136399999999998E-2</v>
      </c>
      <c r="CU108" s="52">
        <v>-0.1358608</v>
      </c>
      <c r="CV108" s="52">
        <v>-0.1672949</v>
      </c>
      <c r="CW108" s="52">
        <v>0.1308377</v>
      </c>
      <c r="CX108" s="52">
        <v>0.31290109999999999</v>
      </c>
      <c r="CY108" s="52">
        <v>0.3762414</v>
      </c>
      <c r="CZ108" s="52">
        <v>0.32668639999999999</v>
      </c>
      <c r="DA108" s="52">
        <v>0.30124581</v>
      </c>
      <c r="DB108" s="52">
        <v>0.16653499999999999</v>
      </c>
      <c r="DC108" s="52">
        <v>0.22504769999999999</v>
      </c>
      <c r="DD108" s="52">
        <v>0.11765929999999999</v>
      </c>
      <c r="DE108" s="52">
        <v>0.1146977</v>
      </c>
      <c r="DF108" s="52">
        <v>0.2024775</v>
      </c>
      <c r="DG108" s="52">
        <v>0.1036919</v>
      </c>
      <c r="DH108" s="52">
        <v>0.10489519999999999</v>
      </c>
      <c r="DI108" s="52">
        <v>0.39179639999999999</v>
      </c>
      <c r="DJ108" s="52">
        <v>0.30440869999999998</v>
      </c>
      <c r="DK108" s="52">
        <v>0.2891416</v>
      </c>
      <c r="DL108" s="52">
        <v>0.35709869999999999</v>
      </c>
      <c r="DM108" s="52">
        <v>0.49264619999999998</v>
      </c>
      <c r="DN108" s="52">
        <v>0.5754977</v>
      </c>
      <c r="DO108" s="52">
        <v>0.47732000000000002</v>
      </c>
      <c r="DP108" s="52">
        <v>0.50558910000000001</v>
      </c>
      <c r="DQ108" s="52">
        <v>0.25769940000000002</v>
      </c>
      <c r="DR108" s="52">
        <v>6.2959299999999996E-2</v>
      </c>
      <c r="DS108" s="52">
        <v>-1.875E-4</v>
      </c>
      <c r="DT108" s="52">
        <v>-4.4012099999999998E-2</v>
      </c>
      <c r="DU108" s="52">
        <v>0.2431738</v>
      </c>
      <c r="DV108" s="52">
        <v>0.41176839999999998</v>
      </c>
      <c r="DW108" s="52">
        <v>0.46918710000000002</v>
      </c>
      <c r="DX108" s="52">
        <v>0.41970950000000001</v>
      </c>
      <c r="DY108" s="52">
        <v>0.40192689999999998</v>
      </c>
      <c r="DZ108" s="52">
        <v>0.27386319999999997</v>
      </c>
      <c r="EA108" s="52">
        <v>0.33438180000000001</v>
      </c>
      <c r="EB108" s="52">
        <v>0.19813140000000001</v>
      </c>
      <c r="EC108" s="52">
        <v>0.19086639999999999</v>
      </c>
      <c r="ED108" s="52">
        <v>0.29167280000000001</v>
      </c>
      <c r="EE108" s="52">
        <v>0.19608970000000001</v>
      </c>
      <c r="EF108" s="52">
        <v>0.2079809</v>
      </c>
      <c r="EG108" s="52">
        <v>0.53022170000000002</v>
      </c>
      <c r="EH108" s="52">
        <v>0.4322993</v>
      </c>
      <c r="EI108" s="52">
        <v>0.43005320000000002</v>
      </c>
      <c r="EJ108" s="52">
        <v>0.51805449999999997</v>
      </c>
      <c r="EK108" s="52">
        <v>0.69263169999999996</v>
      </c>
      <c r="EL108" s="52">
        <v>0.78379049999999995</v>
      </c>
      <c r="EM108" s="52">
        <v>0.68906599999999996</v>
      </c>
      <c r="EN108" s="52">
        <v>0.74757180000000001</v>
      </c>
      <c r="EO108" s="52">
        <v>0.486572</v>
      </c>
      <c r="EP108" s="52">
        <v>0.27245439999999999</v>
      </c>
      <c r="EQ108" s="52">
        <v>0.19570319999999999</v>
      </c>
      <c r="ER108" s="52">
        <v>0.13398869999999999</v>
      </c>
      <c r="ES108" s="52">
        <v>0.40536929999999999</v>
      </c>
      <c r="ET108" s="52">
        <v>0.55451709999999999</v>
      </c>
      <c r="EU108" s="52">
        <v>0.60338570000000002</v>
      </c>
      <c r="EV108" s="52">
        <v>0.55401999999999996</v>
      </c>
      <c r="EW108" s="52">
        <v>64.69444</v>
      </c>
      <c r="EX108" s="52">
        <v>63.759259999999998</v>
      </c>
      <c r="EY108" s="52">
        <v>62.851849999999999</v>
      </c>
      <c r="EZ108" s="52">
        <v>62.229939999999999</v>
      </c>
      <c r="FA108" s="52">
        <v>61.669750000000001</v>
      </c>
      <c r="FB108" s="52">
        <v>60.84722</v>
      </c>
      <c r="FC108" s="52">
        <v>60</v>
      </c>
      <c r="FD108" s="52">
        <v>61.398150000000001</v>
      </c>
      <c r="FE108" s="52">
        <v>66.679019999999994</v>
      </c>
      <c r="FF108" s="52">
        <v>72.416659999999993</v>
      </c>
      <c r="FG108" s="52">
        <v>77.459879999999998</v>
      </c>
      <c r="FH108" s="52">
        <v>80.594139999999996</v>
      </c>
      <c r="FI108" s="52">
        <v>83.370369999999994</v>
      </c>
      <c r="FJ108" s="52">
        <v>85.669749999999993</v>
      </c>
      <c r="FK108" s="52">
        <v>87.256169999999997</v>
      </c>
      <c r="FL108" s="52">
        <v>88.020070000000004</v>
      </c>
      <c r="FM108" s="52">
        <v>88.126540000000006</v>
      </c>
      <c r="FN108" s="52">
        <v>86.813270000000003</v>
      </c>
      <c r="FO108" s="52">
        <v>83.450609999999998</v>
      </c>
      <c r="FP108" s="52">
        <v>77.810190000000006</v>
      </c>
      <c r="FQ108" s="52">
        <v>73.231480000000005</v>
      </c>
      <c r="FR108" s="52">
        <v>70.518519999999995</v>
      </c>
      <c r="FS108" s="52">
        <v>68.641980000000004</v>
      </c>
      <c r="FT108" s="52">
        <v>66.796300000000002</v>
      </c>
      <c r="FU108" s="52">
        <v>38</v>
      </c>
      <c r="FV108" s="52">
        <v>108.3925</v>
      </c>
      <c r="FW108" s="52">
        <v>11.48536</v>
      </c>
      <c r="FX108" s="52">
        <v>1</v>
      </c>
    </row>
    <row r="109" spans="1:180" x14ac:dyDescent="0.3">
      <c r="A109" t="s">
        <v>174</v>
      </c>
      <c r="B109" t="s">
        <v>248</v>
      </c>
      <c r="C109" t="s">
        <v>180</v>
      </c>
      <c r="D109" t="s">
        <v>224</v>
      </c>
      <c r="E109" t="s">
        <v>190</v>
      </c>
      <c r="F109" t="s">
        <v>232</v>
      </c>
      <c r="G109" t="s">
        <v>239</v>
      </c>
      <c r="H109" s="52">
        <v>92</v>
      </c>
      <c r="I109" s="52">
        <v>2.0985496000000001</v>
      </c>
      <c r="J109" s="52">
        <v>2.0720679999999998</v>
      </c>
      <c r="K109" s="52">
        <v>2.0128976999999999</v>
      </c>
      <c r="L109" s="52">
        <v>1.9558632</v>
      </c>
      <c r="M109" s="52">
        <v>2.0182376</v>
      </c>
      <c r="N109" s="52">
        <v>2.1874025000000001</v>
      </c>
      <c r="O109" s="52">
        <v>2.7332106</v>
      </c>
      <c r="P109" s="52">
        <v>2.8835541999999998</v>
      </c>
      <c r="Q109" s="52">
        <v>2.7626442999999998</v>
      </c>
      <c r="R109" s="52">
        <v>2.5185784999999998</v>
      </c>
      <c r="S109" s="52">
        <v>2.3149579</v>
      </c>
      <c r="T109" s="52">
        <v>2.3359000999999999</v>
      </c>
      <c r="U109" s="52">
        <v>2.5086724999999999</v>
      </c>
      <c r="V109" s="52">
        <v>2.5328689</v>
      </c>
      <c r="W109" s="52">
        <v>2.9044504</v>
      </c>
      <c r="X109" s="52">
        <v>3.5609712999999998</v>
      </c>
      <c r="Y109" s="52">
        <v>3.7366443</v>
      </c>
      <c r="Z109" s="52">
        <v>3.6260967000000002</v>
      </c>
      <c r="AA109" s="52">
        <v>3.3107324</v>
      </c>
      <c r="AB109" s="52">
        <v>2.8942918999999998</v>
      </c>
      <c r="AC109" s="52">
        <v>2.5691956999999999</v>
      </c>
      <c r="AD109" s="52">
        <v>2.3983132999999999</v>
      </c>
      <c r="AE109" s="52">
        <v>2.2462646999999998</v>
      </c>
      <c r="AF109" s="52">
        <v>2.0482130000000001</v>
      </c>
      <c r="AG109" s="52">
        <v>-4.2495600000000001E-2</v>
      </c>
      <c r="AH109" s="52">
        <v>-7.5440000000000004E-3</v>
      </c>
      <c r="AI109" s="52">
        <v>-2.9114500000000001E-2</v>
      </c>
      <c r="AJ109" s="52">
        <v>-5.7258099999999999E-2</v>
      </c>
      <c r="AK109" s="52">
        <v>1.40401E-2</v>
      </c>
      <c r="AL109" s="52">
        <v>6.23323E-2</v>
      </c>
      <c r="AM109" s="52">
        <v>7.0710999999999996E-2</v>
      </c>
      <c r="AN109" s="52">
        <v>8.1805299999999997E-2</v>
      </c>
      <c r="AO109" s="52">
        <v>2.4977699999999999E-2</v>
      </c>
      <c r="AP109" s="52">
        <v>-1.2722600000000001E-2</v>
      </c>
      <c r="AQ109" s="52">
        <v>-0.1420266</v>
      </c>
      <c r="AR109" s="52">
        <v>-7.8762100000000002E-2</v>
      </c>
      <c r="AS109" s="52">
        <v>-5.0391000000000003E-3</v>
      </c>
      <c r="AT109" s="52">
        <v>-0.1921099</v>
      </c>
      <c r="AU109" s="52">
        <v>-0.1504935</v>
      </c>
      <c r="AV109" s="52">
        <v>-0.15637329999999999</v>
      </c>
      <c r="AW109" s="52">
        <v>-0.28009780000000001</v>
      </c>
      <c r="AX109" s="52">
        <v>-0.21292530000000001</v>
      </c>
      <c r="AY109" s="52">
        <v>-0.36574630000000002</v>
      </c>
      <c r="AZ109" s="52">
        <v>-0.59493039999999997</v>
      </c>
      <c r="BA109" s="52">
        <v>-0.44200099999999998</v>
      </c>
      <c r="BB109" s="52">
        <v>-0.2032216</v>
      </c>
      <c r="BC109" s="52">
        <v>-0.12787670000000001</v>
      </c>
      <c r="BD109" s="52">
        <v>-0.1718556</v>
      </c>
      <c r="BE109" s="52">
        <v>3.3476600000000002E-2</v>
      </c>
      <c r="BF109" s="52">
        <v>6.5169000000000005E-2</v>
      </c>
      <c r="BG109" s="52">
        <v>5.4431199999999999E-2</v>
      </c>
      <c r="BH109" s="52">
        <v>1.23932E-2</v>
      </c>
      <c r="BI109" s="52">
        <v>0.10307769999999999</v>
      </c>
      <c r="BJ109" s="52">
        <v>0.1971387</v>
      </c>
      <c r="BK109" s="52">
        <v>0.2405592</v>
      </c>
      <c r="BL109" s="52">
        <v>0.21718609999999999</v>
      </c>
      <c r="BM109" s="52">
        <v>0.18268470000000001</v>
      </c>
      <c r="BN109" s="52">
        <v>0.1604235</v>
      </c>
      <c r="BO109" s="52">
        <v>5.3486400000000003E-2</v>
      </c>
      <c r="BP109" s="52">
        <v>0.13365099999999999</v>
      </c>
      <c r="BQ109" s="52">
        <v>0.2209324</v>
      </c>
      <c r="BR109" s="52">
        <v>4.3737900000000003E-2</v>
      </c>
      <c r="BS109" s="52">
        <v>0.10667740000000001</v>
      </c>
      <c r="BT109" s="52">
        <v>0.18169679999999999</v>
      </c>
      <c r="BU109" s="52">
        <v>1.74729E-2</v>
      </c>
      <c r="BV109" s="52">
        <v>1.4080000000000001E-2</v>
      </c>
      <c r="BW109" s="52">
        <v>-0.17093420000000001</v>
      </c>
      <c r="BX109" s="52">
        <v>-0.4329942</v>
      </c>
      <c r="BY109" s="52">
        <v>-0.30840459999999997</v>
      </c>
      <c r="BZ109" s="52">
        <v>-9.1032100000000005E-2</v>
      </c>
      <c r="CA109" s="52">
        <v>-3.2971300000000002E-2</v>
      </c>
      <c r="CB109" s="52">
        <v>-8.1220600000000004E-2</v>
      </c>
      <c r="CC109" s="52">
        <v>8.6094799999999999E-2</v>
      </c>
      <c r="CD109" s="52">
        <v>0.1155298</v>
      </c>
      <c r="CE109" s="52">
        <v>0.1122947</v>
      </c>
      <c r="CF109" s="52">
        <v>6.06335E-2</v>
      </c>
      <c r="CG109" s="52">
        <v>0.1647449</v>
      </c>
      <c r="CH109" s="52">
        <v>0.29050530000000002</v>
      </c>
      <c r="CI109" s="52">
        <v>0.3581956</v>
      </c>
      <c r="CJ109" s="52">
        <v>0.31095040000000002</v>
      </c>
      <c r="CK109" s="52">
        <v>0.29191210000000001</v>
      </c>
      <c r="CL109" s="52">
        <v>0.28034389999999998</v>
      </c>
      <c r="CM109" s="52">
        <v>0.18889819999999999</v>
      </c>
      <c r="CN109" s="52">
        <v>0.28076770000000001</v>
      </c>
      <c r="CO109" s="52">
        <v>0.37743959999999999</v>
      </c>
      <c r="CP109" s="52">
        <v>0.2070853</v>
      </c>
      <c r="CQ109" s="52">
        <v>0.28479320000000002</v>
      </c>
      <c r="CR109" s="52">
        <v>0.41584320000000002</v>
      </c>
      <c r="CS109" s="52">
        <v>0.2235695</v>
      </c>
      <c r="CT109" s="52">
        <v>0.17130319999999999</v>
      </c>
      <c r="CU109" s="52">
        <v>-3.6007900000000002E-2</v>
      </c>
      <c r="CV109" s="52">
        <v>-0.3208376</v>
      </c>
      <c r="CW109" s="52">
        <v>-0.21587609999999999</v>
      </c>
      <c r="CX109" s="52">
        <v>-1.33299E-2</v>
      </c>
      <c r="CY109" s="52">
        <v>3.2759799999999999E-2</v>
      </c>
      <c r="CZ109" s="52">
        <v>-1.8447000000000002E-2</v>
      </c>
      <c r="DA109" s="52">
        <v>0.1387129</v>
      </c>
      <c r="DB109" s="52">
        <v>0.1658906</v>
      </c>
      <c r="DC109" s="52">
        <v>0.17015820000000001</v>
      </c>
      <c r="DD109" s="52">
        <v>0.10887380000000001</v>
      </c>
      <c r="DE109" s="52">
        <v>0.22641210000000001</v>
      </c>
      <c r="DF109" s="52">
        <v>0.38387179999999999</v>
      </c>
      <c r="DG109" s="52">
        <v>0.47583199999999998</v>
      </c>
      <c r="DH109" s="52">
        <v>0.40471469999999998</v>
      </c>
      <c r="DI109" s="52">
        <v>0.40113949999999998</v>
      </c>
      <c r="DJ109" s="52">
        <v>0.40026430000000002</v>
      </c>
      <c r="DK109" s="52">
        <v>0.32430989999999998</v>
      </c>
      <c r="DL109" s="52">
        <v>0.4278844</v>
      </c>
      <c r="DM109" s="52">
        <v>0.53394680000000005</v>
      </c>
      <c r="DN109" s="52">
        <v>0.37043280000000001</v>
      </c>
      <c r="DO109" s="52">
        <v>0.46290900000000001</v>
      </c>
      <c r="DP109" s="52">
        <v>0.64998959999999995</v>
      </c>
      <c r="DQ109" s="52">
        <v>0.42966599999999999</v>
      </c>
      <c r="DR109" s="52">
        <v>0.3285264</v>
      </c>
      <c r="DS109" s="52">
        <v>9.8918400000000004E-2</v>
      </c>
      <c r="DT109" s="52">
        <v>-0.20868110000000001</v>
      </c>
      <c r="DU109" s="52">
        <v>-0.1233476</v>
      </c>
      <c r="DV109" s="52">
        <v>6.4372200000000004E-2</v>
      </c>
      <c r="DW109" s="52">
        <v>9.8490900000000006E-2</v>
      </c>
      <c r="DX109" s="52">
        <v>4.4326600000000001E-2</v>
      </c>
      <c r="DY109" s="52">
        <v>0.21468509999999999</v>
      </c>
      <c r="DZ109" s="52">
        <v>0.2386036</v>
      </c>
      <c r="EA109" s="52">
        <v>0.25370389999999998</v>
      </c>
      <c r="EB109" s="52">
        <v>0.17852509999999999</v>
      </c>
      <c r="EC109" s="52">
        <v>0.3154498</v>
      </c>
      <c r="ED109" s="52">
        <v>0.51867830000000004</v>
      </c>
      <c r="EE109" s="52">
        <v>0.64568020000000004</v>
      </c>
      <c r="EF109" s="52">
        <v>0.5400954</v>
      </c>
      <c r="EG109" s="52">
        <v>0.55884650000000002</v>
      </c>
      <c r="EH109" s="52">
        <v>0.57341030000000004</v>
      </c>
      <c r="EI109" s="52">
        <v>0.51982300000000004</v>
      </c>
      <c r="EJ109" s="52">
        <v>0.64029749999999996</v>
      </c>
      <c r="EK109" s="52">
        <v>0.75991830000000005</v>
      </c>
      <c r="EL109" s="52">
        <v>0.6062805</v>
      </c>
      <c r="EM109" s="52">
        <v>0.72007989999999999</v>
      </c>
      <c r="EN109" s="52">
        <v>0.98805980000000004</v>
      </c>
      <c r="EO109" s="52">
        <v>0.72723669999999996</v>
      </c>
      <c r="EP109" s="52">
        <v>0.55553169999999996</v>
      </c>
      <c r="EQ109" s="52">
        <v>0.29373060000000001</v>
      </c>
      <c r="ER109" s="52">
        <v>-4.6744899999999999E-2</v>
      </c>
      <c r="ES109" s="52">
        <v>1.0248800000000001E-2</v>
      </c>
      <c r="ET109" s="52">
        <v>0.17656169999999999</v>
      </c>
      <c r="EU109" s="52">
        <v>0.19339619999999999</v>
      </c>
      <c r="EV109" s="52">
        <v>0.13496159999999999</v>
      </c>
      <c r="EW109" s="52">
        <v>64.921959999999999</v>
      </c>
      <c r="EX109" s="52">
        <v>63.406089999999999</v>
      </c>
      <c r="EY109" s="52">
        <v>62.628970000000002</v>
      </c>
      <c r="EZ109" s="52">
        <v>61.701059999999998</v>
      </c>
      <c r="FA109" s="52">
        <v>60.748019999999997</v>
      </c>
      <c r="FB109" s="52">
        <v>60.15211</v>
      </c>
      <c r="FC109" s="52">
        <v>59.675269999999998</v>
      </c>
      <c r="FD109" s="52">
        <v>61.130949999999999</v>
      </c>
      <c r="FE109" s="52">
        <v>66.166659999999993</v>
      </c>
      <c r="FF109" s="52">
        <v>72.605819999999994</v>
      </c>
      <c r="FG109" s="52">
        <v>77.387569999999997</v>
      </c>
      <c r="FH109" s="52">
        <v>80.750659999999996</v>
      </c>
      <c r="FI109" s="52">
        <v>83.339950000000002</v>
      </c>
      <c r="FJ109" s="52">
        <v>85.427909999999997</v>
      </c>
      <c r="FK109" s="52">
        <v>87.141530000000003</v>
      </c>
      <c r="FL109" s="52">
        <v>88.218919999999997</v>
      </c>
      <c r="FM109" s="52">
        <v>88.355159999999998</v>
      </c>
      <c r="FN109" s="52">
        <v>86.943790000000007</v>
      </c>
      <c r="FO109" s="52">
        <v>83.08399</v>
      </c>
      <c r="FP109" s="52">
        <v>77.056209999999993</v>
      </c>
      <c r="FQ109" s="52">
        <v>72.306209999999993</v>
      </c>
      <c r="FR109" s="52">
        <v>69.219570000000004</v>
      </c>
      <c r="FS109" s="52">
        <v>66.913359999999997</v>
      </c>
      <c r="FT109" s="52">
        <v>65.379630000000006</v>
      </c>
      <c r="FU109" s="52">
        <v>38</v>
      </c>
      <c r="FV109" s="52">
        <v>108.3925</v>
      </c>
      <c r="FW109" s="52">
        <v>11.48536</v>
      </c>
      <c r="FX109" s="52">
        <v>1</v>
      </c>
    </row>
    <row r="110" spans="1:180" x14ac:dyDescent="0.3">
      <c r="A110" t="s">
        <v>174</v>
      </c>
      <c r="B110" t="s">
        <v>248</v>
      </c>
      <c r="C110" t="s">
        <v>180</v>
      </c>
      <c r="D110" t="s">
        <v>224</v>
      </c>
      <c r="E110" t="s">
        <v>189</v>
      </c>
      <c r="F110" t="s">
        <v>232</v>
      </c>
      <c r="G110" t="s">
        <v>239</v>
      </c>
      <c r="H110" s="52">
        <v>92</v>
      </c>
      <c r="I110" s="52">
        <v>2.0680890000000001</v>
      </c>
      <c r="J110" s="52">
        <v>1.9817070999999999</v>
      </c>
      <c r="K110" s="52">
        <v>1.9439869999999999</v>
      </c>
      <c r="L110" s="52">
        <v>1.8601217000000001</v>
      </c>
      <c r="M110" s="52">
        <v>1.8581293999999999</v>
      </c>
      <c r="N110" s="52">
        <v>1.8980437999999999</v>
      </c>
      <c r="O110" s="52">
        <v>2.5307605</v>
      </c>
      <c r="P110" s="52">
        <v>2.5832646000000001</v>
      </c>
      <c r="Q110" s="52">
        <v>2.8326557000000001</v>
      </c>
      <c r="R110" s="52">
        <v>2.7786705</v>
      </c>
      <c r="S110" s="52">
        <v>2.6355727</v>
      </c>
      <c r="T110" s="52">
        <v>2.6863855999999999</v>
      </c>
      <c r="U110" s="52">
        <v>2.8057922999999998</v>
      </c>
      <c r="V110" s="52">
        <v>3.0833463999999999</v>
      </c>
      <c r="W110" s="52">
        <v>3.3670358999999999</v>
      </c>
      <c r="X110" s="52">
        <v>3.6876264000000001</v>
      </c>
      <c r="Y110" s="52">
        <v>3.9646308000000001</v>
      </c>
      <c r="Z110" s="52">
        <v>3.7135134000000001</v>
      </c>
      <c r="AA110" s="52">
        <v>3.4111319</v>
      </c>
      <c r="AB110" s="52">
        <v>3.0697458000000002</v>
      </c>
      <c r="AC110" s="52">
        <v>2.9023582999999999</v>
      </c>
      <c r="AD110" s="52">
        <v>2.6284825999999999</v>
      </c>
      <c r="AE110" s="52">
        <v>2.3985867999999999</v>
      </c>
      <c r="AF110" s="52">
        <v>2.1609265999999998</v>
      </c>
      <c r="AG110" s="52">
        <v>-0.13296551000000001</v>
      </c>
      <c r="AH110" s="52">
        <v>-0.113705</v>
      </c>
      <c r="AI110" s="52">
        <v>-0.114468</v>
      </c>
      <c r="AJ110" s="52">
        <v>-0.1297392</v>
      </c>
      <c r="AK110" s="52">
        <v>-0.14747199999999999</v>
      </c>
      <c r="AL110" s="52">
        <v>-0.17624770000000001</v>
      </c>
      <c r="AM110" s="52">
        <v>-0.1105222</v>
      </c>
      <c r="AN110" s="52">
        <v>-0.32784560000000001</v>
      </c>
      <c r="AO110" s="52">
        <v>-0.1482947</v>
      </c>
      <c r="AP110" s="52">
        <v>-9.9874000000000004E-3</v>
      </c>
      <c r="AQ110" s="52">
        <v>-0.17923929999999999</v>
      </c>
      <c r="AR110" s="52">
        <v>-9.5690999999999998E-2</v>
      </c>
      <c r="AS110" s="52">
        <v>1.0397999999999999E-2</v>
      </c>
      <c r="AT110" s="52">
        <v>-1.0848500000000001E-2</v>
      </c>
      <c r="AU110" s="52">
        <v>-0.1684455</v>
      </c>
      <c r="AV110" s="52">
        <v>-0.32432230000000001</v>
      </c>
      <c r="AW110" s="52">
        <v>-0.28094730000000001</v>
      </c>
      <c r="AX110" s="52">
        <v>-0.12885489999999999</v>
      </c>
      <c r="AY110" s="52">
        <v>-0.22328120000000001</v>
      </c>
      <c r="AZ110" s="52">
        <v>-0.67214649999999998</v>
      </c>
      <c r="BA110" s="52">
        <v>-0.35641230000000002</v>
      </c>
      <c r="BB110" s="52">
        <v>-0.15893689999999999</v>
      </c>
      <c r="BC110" s="52">
        <v>-6.5884100000000001E-2</v>
      </c>
      <c r="BD110" s="52">
        <v>-0.13308500000000001</v>
      </c>
      <c r="BE110" s="52">
        <v>-3.2906600000000001E-2</v>
      </c>
      <c r="BF110" s="52">
        <v>-1.55914E-2</v>
      </c>
      <c r="BG110" s="52">
        <v>-2.0533900000000001E-2</v>
      </c>
      <c r="BH110" s="52">
        <v>-3.4788899999999998E-2</v>
      </c>
      <c r="BI110" s="52">
        <v>-3.7060799999999998E-2</v>
      </c>
      <c r="BJ110" s="52">
        <v>-1.9019299999999999E-2</v>
      </c>
      <c r="BK110" s="52">
        <v>0.13024269999999999</v>
      </c>
      <c r="BL110" s="52">
        <v>-0.130858</v>
      </c>
      <c r="BM110" s="52">
        <v>4.5290700000000003E-2</v>
      </c>
      <c r="BN110" s="52">
        <v>0.1879045</v>
      </c>
      <c r="BO110" s="52">
        <v>1.9759800000000001E-2</v>
      </c>
      <c r="BP110" s="52">
        <v>0.10417179999999999</v>
      </c>
      <c r="BQ110" s="52">
        <v>0.22897229999999999</v>
      </c>
      <c r="BR110" s="52">
        <v>0.22786729999999999</v>
      </c>
      <c r="BS110" s="52">
        <v>9.4482399999999994E-2</v>
      </c>
      <c r="BT110" s="52">
        <v>-3.1974799999999998E-2</v>
      </c>
      <c r="BU110" s="52">
        <v>-9.2175999999999994E-3</v>
      </c>
      <c r="BV110" s="52">
        <v>5.8251900000000002E-2</v>
      </c>
      <c r="BW110" s="52">
        <v>-5.5023900000000001E-2</v>
      </c>
      <c r="BX110" s="52">
        <v>-0.49571320000000002</v>
      </c>
      <c r="BY110" s="52">
        <v>-0.225101</v>
      </c>
      <c r="BZ110" s="52">
        <v>-3.1226299999999999E-2</v>
      </c>
      <c r="CA110" s="52">
        <v>4.6990900000000002E-2</v>
      </c>
      <c r="CB110" s="52">
        <v>-2.0802899999999999E-2</v>
      </c>
      <c r="CC110" s="52">
        <v>3.63939E-2</v>
      </c>
      <c r="CD110" s="52">
        <v>5.23618E-2</v>
      </c>
      <c r="CE110" s="52">
        <v>4.4524599999999998E-2</v>
      </c>
      <c r="CF110" s="52">
        <v>3.0973400000000002E-2</v>
      </c>
      <c r="CG110" s="52">
        <v>3.9409699999999999E-2</v>
      </c>
      <c r="CH110" s="52">
        <v>8.9876600000000001E-2</v>
      </c>
      <c r="CI110" s="52">
        <v>0.29699579999999998</v>
      </c>
      <c r="CJ110" s="52">
        <v>5.5750000000000001E-3</v>
      </c>
      <c r="CK110" s="52">
        <v>0.17936730000000001</v>
      </c>
      <c r="CL110" s="52">
        <v>0.32496380000000002</v>
      </c>
      <c r="CM110" s="52">
        <v>0.1575859</v>
      </c>
      <c r="CN110" s="52">
        <v>0.24259620000000001</v>
      </c>
      <c r="CO110" s="52">
        <v>0.38035619999999998</v>
      </c>
      <c r="CP110" s="52">
        <v>0.39320110000000003</v>
      </c>
      <c r="CQ110" s="52">
        <v>0.27658539999999998</v>
      </c>
      <c r="CR110" s="52">
        <v>0.17050419999999999</v>
      </c>
      <c r="CS110" s="52">
        <v>0.17898159999999999</v>
      </c>
      <c r="CT110" s="52">
        <v>0.18784149999999999</v>
      </c>
      <c r="CU110" s="52">
        <v>6.1510700000000001E-2</v>
      </c>
      <c r="CV110" s="52">
        <v>-0.37351600000000001</v>
      </c>
      <c r="CW110" s="52">
        <v>-0.1341551</v>
      </c>
      <c r="CX110" s="52">
        <v>5.7225699999999997E-2</v>
      </c>
      <c r="CY110" s="52">
        <v>0.1251678</v>
      </c>
      <c r="CZ110" s="52">
        <v>5.6963300000000001E-2</v>
      </c>
      <c r="DA110" s="52">
        <v>0.10569439999999999</v>
      </c>
      <c r="DB110" s="52">
        <v>0.1203149</v>
      </c>
      <c r="DC110" s="52">
        <v>0.1095831</v>
      </c>
      <c r="DD110" s="52">
        <v>9.6735699999999994E-2</v>
      </c>
      <c r="DE110" s="52">
        <v>0.1158801</v>
      </c>
      <c r="DF110" s="52">
        <v>0.19877249999999999</v>
      </c>
      <c r="DG110" s="52">
        <v>0.46374880000000002</v>
      </c>
      <c r="DH110" s="52">
        <v>0.142008</v>
      </c>
      <c r="DI110" s="52">
        <v>0.313444</v>
      </c>
      <c r="DJ110" s="52">
        <v>0.46202320000000002</v>
      </c>
      <c r="DK110" s="52">
        <v>0.29541200000000001</v>
      </c>
      <c r="DL110" s="52">
        <v>0.38102059999999999</v>
      </c>
      <c r="DM110" s="52">
        <v>0.53174010000000005</v>
      </c>
      <c r="DN110" s="52">
        <v>0.55853489999999995</v>
      </c>
      <c r="DO110" s="52">
        <v>0.4586884</v>
      </c>
      <c r="DP110" s="52">
        <v>0.37298320000000001</v>
      </c>
      <c r="DQ110" s="52">
        <v>0.36718079999999997</v>
      </c>
      <c r="DR110" s="52">
        <v>0.31743110000000002</v>
      </c>
      <c r="DS110" s="52">
        <v>0.17804519999999999</v>
      </c>
      <c r="DT110" s="52">
        <v>-0.25131880000000001</v>
      </c>
      <c r="DU110" s="52">
        <v>-4.3209299999999999E-2</v>
      </c>
      <c r="DV110" s="52">
        <v>0.14567769999999999</v>
      </c>
      <c r="DW110" s="52">
        <v>0.20334469999999999</v>
      </c>
      <c r="DX110" s="52">
        <v>0.1347295</v>
      </c>
      <c r="DY110" s="52">
        <v>0.2057533</v>
      </c>
      <c r="DZ110" s="52">
        <v>0.2184286</v>
      </c>
      <c r="EA110" s="52">
        <v>0.20351720000000001</v>
      </c>
      <c r="EB110" s="52">
        <v>0.1916861</v>
      </c>
      <c r="EC110" s="52">
        <v>0.2262914</v>
      </c>
      <c r="ED110" s="52">
        <v>0.35600100000000001</v>
      </c>
      <c r="EE110" s="52">
        <v>0.70451379999999997</v>
      </c>
      <c r="EF110" s="52">
        <v>0.33899560000000001</v>
      </c>
      <c r="EG110" s="52">
        <v>0.50702939999999996</v>
      </c>
      <c r="EH110" s="52">
        <v>0.65991509999999998</v>
      </c>
      <c r="EI110" s="52">
        <v>0.49441109999999999</v>
      </c>
      <c r="EJ110" s="52">
        <v>0.5808835</v>
      </c>
      <c r="EK110" s="52">
        <v>0.75031440000000005</v>
      </c>
      <c r="EL110" s="52">
        <v>0.79725069999999998</v>
      </c>
      <c r="EM110" s="52">
        <v>0.72161629999999999</v>
      </c>
      <c r="EN110" s="52">
        <v>0.6653308</v>
      </c>
      <c r="EO110" s="52">
        <v>0.63891050000000005</v>
      </c>
      <c r="EP110" s="52">
        <v>0.50453780000000004</v>
      </c>
      <c r="EQ110" s="52">
        <v>0.34630250000000001</v>
      </c>
      <c r="ER110" s="52">
        <v>-7.4885499999999994E-2</v>
      </c>
      <c r="ES110" s="52">
        <v>8.8102100000000003E-2</v>
      </c>
      <c r="ET110" s="52">
        <v>0.27338829999999997</v>
      </c>
      <c r="EU110" s="52">
        <v>0.31621969999999999</v>
      </c>
      <c r="EV110" s="52">
        <v>0.2470116</v>
      </c>
      <c r="EW110" s="52">
        <v>67.877529999999993</v>
      </c>
      <c r="EX110" s="52">
        <v>66.922349999999994</v>
      </c>
      <c r="EY110" s="52">
        <v>65.814390000000003</v>
      </c>
      <c r="EZ110" s="52">
        <v>64.703289999999996</v>
      </c>
      <c r="FA110" s="52">
        <v>63.785980000000002</v>
      </c>
      <c r="FB110" s="52">
        <v>62.810609999999997</v>
      </c>
      <c r="FC110" s="52">
        <v>62.417929999999998</v>
      </c>
      <c r="FD110" s="52">
        <v>64.634469999999993</v>
      </c>
      <c r="FE110" s="52">
        <v>69.785349999999994</v>
      </c>
      <c r="FF110" s="52">
        <v>75.15025</v>
      </c>
      <c r="FG110" s="52">
        <v>79.467169999999996</v>
      </c>
      <c r="FH110" s="52">
        <v>82.99306</v>
      </c>
      <c r="FI110" s="52">
        <v>85.535989999999998</v>
      </c>
      <c r="FJ110" s="52">
        <v>87.803030000000007</v>
      </c>
      <c r="FK110" s="52">
        <v>89.696969999999993</v>
      </c>
      <c r="FL110" s="52">
        <v>90.895200000000003</v>
      </c>
      <c r="FM110" s="52">
        <v>91.383210000000005</v>
      </c>
      <c r="FN110" s="52">
        <v>90.765789999999996</v>
      </c>
      <c r="FO110" s="52">
        <v>88.304919999999996</v>
      </c>
      <c r="FP110" s="52">
        <v>83.265150000000006</v>
      </c>
      <c r="FQ110" s="52">
        <v>77.301770000000005</v>
      </c>
      <c r="FR110" s="52">
        <v>73.585229999999996</v>
      </c>
      <c r="FS110" s="52">
        <v>71.273989999999998</v>
      </c>
      <c r="FT110" s="52">
        <v>69.376890000000003</v>
      </c>
      <c r="FU110" s="52">
        <v>38</v>
      </c>
      <c r="FV110" s="52">
        <v>113.911</v>
      </c>
      <c r="FW110" s="52">
        <v>11.19655</v>
      </c>
      <c r="FX110" s="52">
        <v>1</v>
      </c>
    </row>
    <row r="111" spans="1:180" x14ac:dyDescent="0.3">
      <c r="A111" t="s">
        <v>174</v>
      </c>
      <c r="B111" t="s">
        <v>248</v>
      </c>
      <c r="C111" t="s">
        <v>180</v>
      </c>
      <c r="D111" t="s">
        <v>224</v>
      </c>
      <c r="E111" t="s">
        <v>188</v>
      </c>
      <c r="F111" t="s">
        <v>232</v>
      </c>
      <c r="G111" t="s">
        <v>239</v>
      </c>
      <c r="H111" s="52">
        <v>92</v>
      </c>
      <c r="I111" s="52">
        <v>2.1313399999999998</v>
      </c>
      <c r="J111" s="52">
        <v>2.0232933000000002</v>
      </c>
      <c r="K111" s="52">
        <v>1.9781972000000001</v>
      </c>
      <c r="L111" s="52">
        <v>1.9212943</v>
      </c>
      <c r="M111" s="52">
        <v>1.9861435000000001</v>
      </c>
      <c r="N111" s="52">
        <v>2.1395032</v>
      </c>
      <c r="O111" s="52">
        <v>2.4524021</v>
      </c>
      <c r="P111" s="52">
        <v>2.4350247</v>
      </c>
      <c r="Q111" s="52">
        <v>2.4928732</v>
      </c>
      <c r="R111" s="52">
        <v>2.4752008999999999</v>
      </c>
      <c r="S111" s="52">
        <v>2.3769021000000001</v>
      </c>
      <c r="T111" s="52">
        <v>2.5116223999999998</v>
      </c>
      <c r="U111" s="52">
        <v>2.5092325</v>
      </c>
      <c r="V111" s="52">
        <v>2.7652364</v>
      </c>
      <c r="W111" s="52">
        <v>2.9734734999999999</v>
      </c>
      <c r="X111" s="52">
        <v>3.2714663000000002</v>
      </c>
      <c r="Y111" s="52">
        <v>3.6547318</v>
      </c>
      <c r="Z111" s="52">
        <v>3.5720439000000002</v>
      </c>
      <c r="AA111" s="52">
        <v>3.1924944000000002</v>
      </c>
      <c r="AB111" s="52">
        <v>3.1048985</v>
      </c>
      <c r="AC111" s="52">
        <v>2.9077620999999998</v>
      </c>
      <c r="AD111" s="52">
        <v>2.6612</v>
      </c>
      <c r="AE111" s="52">
        <v>2.4473801000000002</v>
      </c>
      <c r="AF111" s="52">
        <v>2.1852095</v>
      </c>
      <c r="AG111" s="52">
        <v>-0.2027494</v>
      </c>
      <c r="AH111" s="52">
        <v>-0.2111422</v>
      </c>
      <c r="AI111" s="52">
        <v>-0.1893919</v>
      </c>
      <c r="AJ111" s="52">
        <v>-0.17023440000000001</v>
      </c>
      <c r="AK111" s="52">
        <v>-9.0378799999999995E-2</v>
      </c>
      <c r="AL111" s="52">
        <v>-5.9985999999999998E-3</v>
      </c>
      <c r="AM111" s="52">
        <v>-7.4179599999999998E-2</v>
      </c>
      <c r="AN111" s="52">
        <v>-0.62133380000000005</v>
      </c>
      <c r="AO111" s="52">
        <v>-0.68554459999999995</v>
      </c>
      <c r="AP111" s="52">
        <v>-0.39259959999999999</v>
      </c>
      <c r="AQ111" s="52">
        <v>-0.41003260000000002</v>
      </c>
      <c r="AR111" s="52">
        <v>-0.21175069999999999</v>
      </c>
      <c r="AS111" s="52">
        <v>-0.23850650000000001</v>
      </c>
      <c r="AT111" s="52">
        <v>-0.21599599999999999</v>
      </c>
      <c r="AU111" s="52">
        <v>-0.40445049999999999</v>
      </c>
      <c r="AV111" s="52">
        <v>-0.46884199999999998</v>
      </c>
      <c r="AW111" s="52">
        <v>-0.30123699999999998</v>
      </c>
      <c r="AX111" s="52">
        <v>1.5869899999999999E-2</v>
      </c>
      <c r="AY111" s="52">
        <v>-0.22756779999999999</v>
      </c>
      <c r="AZ111" s="52">
        <v>-0.59015629999999997</v>
      </c>
      <c r="BA111" s="52">
        <v>-0.71369870000000002</v>
      </c>
      <c r="BB111" s="52">
        <v>-0.4530091</v>
      </c>
      <c r="BC111" s="52">
        <v>-0.33613419999999999</v>
      </c>
      <c r="BD111" s="52">
        <v>-0.34823939999999998</v>
      </c>
      <c r="BE111" s="52">
        <v>-8.6179900000000004E-2</v>
      </c>
      <c r="BF111" s="52">
        <v>-9.9843500000000002E-2</v>
      </c>
      <c r="BG111" s="52">
        <v>-7.4275400000000005E-2</v>
      </c>
      <c r="BH111" s="52">
        <v>-5.9005299999999997E-2</v>
      </c>
      <c r="BI111" s="52">
        <v>3.5137099999999998E-2</v>
      </c>
      <c r="BJ111" s="52">
        <v>0.1789761</v>
      </c>
      <c r="BK111" s="52">
        <v>0.1704098</v>
      </c>
      <c r="BL111" s="52">
        <v>-0.3957714</v>
      </c>
      <c r="BM111" s="52">
        <v>-0.45834570000000002</v>
      </c>
      <c r="BN111" s="52">
        <v>-0.18534639999999999</v>
      </c>
      <c r="BO111" s="52">
        <v>-0.2253483</v>
      </c>
      <c r="BP111" s="52">
        <v>-1.3543599999999999E-2</v>
      </c>
      <c r="BQ111" s="52">
        <v>-4.1226199999999998E-2</v>
      </c>
      <c r="BR111" s="52">
        <v>-8.6043000000000005E-3</v>
      </c>
      <c r="BS111" s="52">
        <v>-0.1726289</v>
      </c>
      <c r="BT111" s="52">
        <v>-0.23281689999999999</v>
      </c>
      <c r="BU111" s="52">
        <v>-4.51622E-2</v>
      </c>
      <c r="BV111" s="52">
        <v>0.2175077</v>
      </c>
      <c r="BW111" s="52">
        <v>-4.29492E-2</v>
      </c>
      <c r="BX111" s="52">
        <v>-0.40133580000000002</v>
      </c>
      <c r="BY111" s="52">
        <v>-0.50095009999999995</v>
      </c>
      <c r="BZ111" s="52">
        <v>-0.2793042</v>
      </c>
      <c r="CA111" s="52">
        <v>-0.1931668</v>
      </c>
      <c r="CB111" s="52">
        <v>-0.2114876</v>
      </c>
      <c r="CC111" s="52">
        <v>-5.4441999999999997E-3</v>
      </c>
      <c r="CD111" s="52">
        <v>-2.2758400000000002E-2</v>
      </c>
      <c r="CE111" s="52">
        <v>5.4539999999999996E-3</v>
      </c>
      <c r="CF111" s="52">
        <v>1.8031599999999998E-2</v>
      </c>
      <c r="CG111" s="52">
        <v>0.1220691</v>
      </c>
      <c r="CH111" s="52">
        <v>0.307089</v>
      </c>
      <c r="CI111" s="52">
        <v>0.33981169999999999</v>
      </c>
      <c r="CJ111" s="52">
        <v>-0.2395476</v>
      </c>
      <c r="CK111" s="52">
        <v>-0.30098849999999999</v>
      </c>
      <c r="CL111" s="52">
        <v>-4.18035E-2</v>
      </c>
      <c r="CM111" s="52">
        <v>-9.7436599999999998E-2</v>
      </c>
      <c r="CN111" s="52">
        <v>0.1237341</v>
      </c>
      <c r="CO111" s="52">
        <v>9.5409499999999994E-2</v>
      </c>
      <c r="CP111" s="52">
        <v>0.1350345</v>
      </c>
      <c r="CQ111" s="52">
        <v>-1.2070000000000001E-2</v>
      </c>
      <c r="CR111" s="52">
        <v>-6.9346599999999994E-2</v>
      </c>
      <c r="CS111" s="52">
        <v>0.13219429999999999</v>
      </c>
      <c r="CT111" s="52">
        <v>0.35716140000000002</v>
      </c>
      <c r="CU111" s="52">
        <v>8.4917099999999995E-2</v>
      </c>
      <c r="CV111" s="52">
        <v>-0.2705593</v>
      </c>
      <c r="CW111" s="52">
        <v>-0.353601</v>
      </c>
      <c r="CX111" s="52">
        <v>-0.15899669999999999</v>
      </c>
      <c r="CY111" s="52">
        <v>-9.4148099999999998E-2</v>
      </c>
      <c r="CZ111" s="52">
        <v>-0.11677369999999999</v>
      </c>
      <c r="DA111" s="52">
        <v>7.5291499999999997E-2</v>
      </c>
      <c r="DB111" s="52">
        <v>5.4326699999999999E-2</v>
      </c>
      <c r="DC111" s="52">
        <v>8.5183300000000003E-2</v>
      </c>
      <c r="DD111" s="52">
        <v>9.50685E-2</v>
      </c>
      <c r="DE111" s="52">
        <v>0.20900099999999999</v>
      </c>
      <c r="DF111" s="52">
        <v>0.43520189999999997</v>
      </c>
      <c r="DG111" s="52">
        <v>0.50921360000000004</v>
      </c>
      <c r="DH111" s="52">
        <v>-8.3323800000000003E-2</v>
      </c>
      <c r="DI111" s="52">
        <v>-0.14363119999999999</v>
      </c>
      <c r="DJ111" s="52">
        <v>0.10173939999999999</v>
      </c>
      <c r="DK111" s="52">
        <v>3.0475200000000001E-2</v>
      </c>
      <c r="DL111" s="52">
        <v>0.26101180000000002</v>
      </c>
      <c r="DM111" s="52">
        <v>0.23204530000000001</v>
      </c>
      <c r="DN111" s="52">
        <v>0.27867340000000002</v>
      </c>
      <c r="DO111" s="52">
        <v>0.14848890000000001</v>
      </c>
      <c r="DP111" s="52">
        <v>9.4123700000000005E-2</v>
      </c>
      <c r="DQ111" s="52">
        <v>0.30955090000000002</v>
      </c>
      <c r="DR111" s="52">
        <v>0.49681510000000001</v>
      </c>
      <c r="DS111" s="52">
        <v>0.21278330000000001</v>
      </c>
      <c r="DT111" s="52">
        <v>-0.13978280000000001</v>
      </c>
      <c r="DU111" s="52">
        <v>-0.20625199999999999</v>
      </c>
      <c r="DV111" s="52">
        <v>-3.86892E-2</v>
      </c>
      <c r="DW111" s="52">
        <v>4.8707000000000004E-3</v>
      </c>
      <c r="DX111" s="52">
        <v>-2.2059800000000001E-2</v>
      </c>
      <c r="DY111" s="52">
        <v>0.191861</v>
      </c>
      <c r="DZ111" s="52">
        <v>0.16562540000000001</v>
      </c>
      <c r="EA111" s="52">
        <v>0.2002998</v>
      </c>
      <c r="EB111" s="52">
        <v>0.2062976</v>
      </c>
      <c r="EC111" s="52">
        <v>0.33451690000000001</v>
      </c>
      <c r="ED111" s="52">
        <v>0.62017659999999997</v>
      </c>
      <c r="EE111" s="52">
        <v>0.753803</v>
      </c>
      <c r="EF111" s="52">
        <v>0.14223849999999999</v>
      </c>
      <c r="EG111" s="52">
        <v>8.3567600000000006E-2</v>
      </c>
      <c r="EH111" s="52">
        <v>0.3089925</v>
      </c>
      <c r="EI111" s="52">
        <v>0.2151595</v>
      </c>
      <c r="EJ111" s="52">
        <v>0.45921889999999999</v>
      </c>
      <c r="EK111" s="52">
        <v>0.42932559999999997</v>
      </c>
      <c r="EL111" s="52">
        <v>0.48606500000000002</v>
      </c>
      <c r="EM111" s="52">
        <v>0.38031039999999999</v>
      </c>
      <c r="EN111" s="52">
        <v>0.33014880000000002</v>
      </c>
      <c r="EO111" s="52">
        <v>0.56562570000000001</v>
      </c>
      <c r="EP111" s="52">
        <v>0.69845290000000004</v>
      </c>
      <c r="EQ111" s="52">
        <v>0.39740189999999997</v>
      </c>
      <c r="ER111" s="52">
        <v>4.9037699999999997E-2</v>
      </c>
      <c r="ES111" s="52">
        <v>6.4965999999999999E-3</v>
      </c>
      <c r="ET111" s="52">
        <v>0.13501569999999999</v>
      </c>
      <c r="EU111" s="52">
        <v>0.1478381</v>
      </c>
      <c r="EV111" s="52">
        <v>0.114692</v>
      </c>
      <c r="EW111" s="52">
        <v>69.687830000000005</v>
      </c>
      <c r="EX111" s="52">
        <v>68.219570000000004</v>
      </c>
      <c r="EY111" s="52">
        <v>67.230819999999994</v>
      </c>
      <c r="EZ111" s="52">
        <v>66.191800000000001</v>
      </c>
      <c r="FA111" s="52">
        <v>65.169309999999996</v>
      </c>
      <c r="FB111" s="52">
        <v>64.365080000000006</v>
      </c>
      <c r="FC111" s="52">
        <v>64.517859999999999</v>
      </c>
      <c r="FD111" s="52">
        <v>68.145499999999998</v>
      </c>
      <c r="FE111" s="52">
        <v>73.777109999999993</v>
      </c>
      <c r="FF111" s="52">
        <v>78.411379999999994</v>
      </c>
      <c r="FG111" s="52">
        <v>81.988100000000003</v>
      </c>
      <c r="FH111" s="52">
        <v>85.346559999999997</v>
      </c>
      <c r="FI111" s="52">
        <v>88.095240000000004</v>
      </c>
      <c r="FJ111" s="52">
        <v>90.642200000000003</v>
      </c>
      <c r="FK111" s="52">
        <v>92.607140000000001</v>
      </c>
      <c r="FL111" s="52">
        <v>94.091930000000005</v>
      </c>
      <c r="FM111" s="52">
        <v>94.593919999999997</v>
      </c>
      <c r="FN111" s="52">
        <v>94.227519999999998</v>
      </c>
      <c r="FO111" s="52">
        <v>92.335980000000006</v>
      </c>
      <c r="FP111" s="52">
        <v>88.126980000000003</v>
      </c>
      <c r="FQ111" s="52">
        <v>81.885580000000004</v>
      </c>
      <c r="FR111" s="52">
        <v>76.759919999999994</v>
      </c>
      <c r="FS111" s="52">
        <v>73.767200000000003</v>
      </c>
      <c r="FT111" s="52">
        <v>71.75</v>
      </c>
      <c r="FU111" s="52">
        <v>38</v>
      </c>
      <c r="FV111" s="52">
        <v>114.646</v>
      </c>
      <c r="FW111" s="52">
        <v>11.05748</v>
      </c>
      <c r="FX111" s="52">
        <v>1</v>
      </c>
    </row>
    <row r="112" spans="1:180" x14ac:dyDescent="0.3">
      <c r="A112" t="s">
        <v>174</v>
      </c>
      <c r="B112" t="s">
        <v>248</v>
      </c>
      <c r="C112" t="s">
        <v>180</v>
      </c>
      <c r="D112" t="s">
        <v>244</v>
      </c>
      <c r="E112" t="s">
        <v>189</v>
      </c>
      <c r="F112" t="s">
        <v>232</v>
      </c>
      <c r="G112" t="s">
        <v>239</v>
      </c>
      <c r="H112" s="52">
        <v>92</v>
      </c>
      <c r="I112" s="52">
        <v>1.9768927000000001</v>
      </c>
      <c r="J112" s="52">
        <v>1.8809346</v>
      </c>
      <c r="K112" s="52">
        <v>1.9170939</v>
      </c>
      <c r="L112" s="52">
        <v>1.8010352999999999</v>
      </c>
      <c r="M112" s="52">
        <v>1.7894417</v>
      </c>
      <c r="N112" s="52">
        <v>1.8861116</v>
      </c>
      <c r="O112" s="52">
        <v>1.7316053</v>
      </c>
      <c r="P112" s="52">
        <v>1.5235831</v>
      </c>
      <c r="Q112" s="52">
        <v>1.2412065000000001</v>
      </c>
      <c r="R112" s="52">
        <v>1.1581254000000001</v>
      </c>
      <c r="S112" s="52">
        <v>1.2129376999999999</v>
      </c>
      <c r="T112" s="52">
        <v>1.2521745</v>
      </c>
      <c r="U112" s="52">
        <v>1.318473</v>
      </c>
      <c r="V112" s="52">
        <v>1.4485199</v>
      </c>
      <c r="W112" s="52">
        <v>1.7841952000000001</v>
      </c>
      <c r="X112" s="52">
        <v>2.0853207</v>
      </c>
      <c r="Y112" s="52">
        <v>2.4135561000000001</v>
      </c>
      <c r="Z112" s="52">
        <v>2.6849763000000002</v>
      </c>
      <c r="AA112" s="52">
        <v>2.9118550000000001</v>
      </c>
      <c r="AB112" s="52">
        <v>2.8080959000000001</v>
      </c>
      <c r="AC112" s="52">
        <v>2.7613297000000001</v>
      </c>
      <c r="AD112" s="52">
        <v>2.4616492000000001</v>
      </c>
      <c r="AE112" s="52">
        <v>2.2471328000000002</v>
      </c>
      <c r="AF112" s="52">
        <v>2.0960109</v>
      </c>
      <c r="AG112" s="52">
        <v>-0.18538260000000001</v>
      </c>
      <c r="AH112" s="52">
        <v>-0.22137299999999999</v>
      </c>
      <c r="AI112" s="52">
        <v>-0.1071689</v>
      </c>
      <c r="AJ112" s="52">
        <v>-0.1288173</v>
      </c>
      <c r="AK112" s="52">
        <v>-0.120368</v>
      </c>
      <c r="AL112" s="52">
        <v>-9.8490800000000003E-2</v>
      </c>
      <c r="AM112" s="52">
        <v>-0.3158261</v>
      </c>
      <c r="AN112" s="52">
        <v>-0.24216109999999999</v>
      </c>
      <c r="AO112" s="52">
        <v>-0.39670729999999998</v>
      </c>
      <c r="AP112" s="52">
        <v>-0.32000269999999997</v>
      </c>
      <c r="AQ112" s="52">
        <v>-0.33070860000000002</v>
      </c>
      <c r="AR112" s="52">
        <v>-0.26761079999999998</v>
      </c>
      <c r="AS112" s="52">
        <v>-0.2449925</v>
      </c>
      <c r="AT112" s="52">
        <v>-0.32234069999999998</v>
      </c>
      <c r="AU112" s="52">
        <v>-0.25236819999999999</v>
      </c>
      <c r="AV112" s="52">
        <v>-0.2250945</v>
      </c>
      <c r="AW112" s="52">
        <v>-0.18442130000000001</v>
      </c>
      <c r="AX112" s="52">
        <v>-0.19197620000000001</v>
      </c>
      <c r="AY112" s="52">
        <v>-0.2641249</v>
      </c>
      <c r="AZ112" s="52">
        <v>-0.65359339999999999</v>
      </c>
      <c r="BA112" s="52">
        <v>-0.3502247</v>
      </c>
      <c r="BB112" s="52">
        <v>-0.31328440000000002</v>
      </c>
      <c r="BC112" s="52">
        <v>-0.2404917</v>
      </c>
      <c r="BD112" s="52">
        <v>-0.1683132</v>
      </c>
      <c r="BE112" s="52">
        <v>-6.91996E-2</v>
      </c>
      <c r="BF112" s="52">
        <v>-0.1118726</v>
      </c>
      <c r="BG112" s="52">
        <v>-9.5423999999999995E-3</v>
      </c>
      <c r="BH112" s="52">
        <v>-3.08049E-2</v>
      </c>
      <c r="BI112" s="52">
        <v>-2.1524999999999999E-2</v>
      </c>
      <c r="BJ112" s="52">
        <v>1.61192E-2</v>
      </c>
      <c r="BK112" s="52">
        <v>-0.17527809999999999</v>
      </c>
      <c r="BL112" s="52">
        <v>-0.1406481</v>
      </c>
      <c r="BM112" s="52">
        <v>-0.28369729999999999</v>
      </c>
      <c r="BN112" s="52">
        <v>-0.21952630000000001</v>
      </c>
      <c r="BO112" s="52">
        <v>-0.19864509999999999</v>
      </c>
      <c r="BP112" s="52">
        <v>-0.11390790000000001</v>
      </c>
      <c r="BQ112" s="52">
        <v>-7.7230699999999999E-2</v>
      </c>
      <c r="BR112" s="52">
        <v>-0.1401319</v>
      </c>
      <c r="BS112" s="52">
        <v>-4.6801599999999999E-2</v>
      </c>
      <c r="BT112" s="52">
        <v>-1.0569500000000001E-2</v>
      </c>
      <c r="BU112" s="52">
        <v>3.3856200000000003E-2</v>
      </c>
      <c r="BV112" s="52">
        <v>9.1589999999999998E-4</v>
      </c>
      <c r="BW112" s="52">
        <v>-9.5765400000000001E-2</v>
      </c>
      <c r="BX112" s="52">
        <v>-0.47989959999999998</v>
      </c>
      <c r="BY112" s="52">
        <v>-0.21715970000000001</v>
      </c>
      <c r="BZ112" s="52">
        <v>-0.18551380000000001</v>
      </c>
      <c r="CA112" s="52">
        <v>-0.1195706</v>
      </c>
      <c r="CB112" s="52">
        <v>-5.04251E-2</v>
      </c>
      <c r="CC112" s="52">
        <v>1.12684E-2</v>
      </c>
      <c r="CD112" s="52">
        <v>-3.60329E-2</v>
      </c>
      <c r="CE112" s="52">
        <v>5.80735E-2</v>
      </c>
      <c r="CF112" s="52">
        <v>3.7078100000000003E-2</v>
      </c>
      <c r="CG112" s="52">
        <v>4.6933299999999997E-2</v>
      </c>
      <c r="CH112" s="52">
        <v>9.5497700000000005E-2</v>
      </c>
      <c r="CI112" s="52">
        <v>-7.7934900000000001E-2</v>
      </c>
      <c r="CJ112" s="52">
        <v>-7.0340399999999997E-2</v>
      </c>
      <c r="CK112" s="52">
        <v>-0.2054269</v>
      </c>
      <c r="CL112" s="52">
        <v>-0.14993670000000001</v>
      </c>
      <c r="CM112" s="52">
        <v>-0.10717839999999999</v>
      </c>
      <c r="CN112" s="52">
        <v>-7.4536999999999997E-3</v>
      </c>
      <c r="CO112" s="52">
        <v>3.8960700000000001E-2</v>
      </c>
      <c r="CP112" s="52">
        <v>-1.39347E-2</v>
      </c>
      <c r="CQ112" s="52">
        <v>9.55733E-2</v>
      </c>
      <c r="CR112" s="52">
        <v>0.13800979999999999</v>
      </c>
      <c r="CS112" s="52">
        <v>0.18503449999999999</v>
      </c>
      <c r="CT112" s="52">
        <v>0.1345124</v>
      </c>
      <c r="CU112" s="52">
        <v>2.0839900000000001E-2</v>
      </c>
      <c r="CV112" s="52">
        <v>-0.35959980000000002</v>
      </c>
      <c r="CW112" s="52">
        <v>-0.12499929999999999</v>
      </c>
      <c r="CX112" s="52">
        <v>-9.7020300000000004E-2</v>
      </c>
      <c r="CY112" s="52">
        <v>-3.5820900000000003E-2</v>
      </c>
      <c r="CZ112" s="52">
        <v>3.1223899999999999E-2</v>
      </c>
      <c r="DA112" s="52">
        <v>9.1736399999999996E-2</v>
      </c>
      <c r="DB112" s="52">
        <v>3.98067E-2</v>
      </c>
      <c r="DC112" s="52">
        <v>0.1256893</v>
      </c>
      <c r="DD112" s="52">
        <v>0.1049612</v>
      </c>
      <c r="DE112" s="52">
        <v>0.1153917</v>
      </c>
      <c r="DF112" s="52">
        <v>0.17487620000000001</v>
      </c>
      <c r="DG112" s="52">
        <v>1.94083E-2</v>
      </c>
      <c r="DH112" s="52">
        <v>-3.2799999999999998E-5</v>
      </c>
      <c r="DI112" s="52">
        <v>-0.12715650000000001</v>
      </c>
      <c r="DJ112" s="52">
        <v>-8.0347000000000002E-2</v>
      </c>
      <c r="DK112" s="52">
        <v>-1.5711599999999999E-2</v>
      </c>
      <c r="DL112" s="52">
        <v>9.9000500000000005E-2</v>
      </c>
      <c r="DM112" s="52">
        <v>0.15515200000000001</v>
      </c>
      <c r="DN112" s="52">
        <v>0.1122625</v>
      </c>
      <c r="DO112" s="52">
        <v>0.2379481</v>
      </c>
      <c r="DP112" s="52">
        <v>0.28658909999999999</v>
      </c>
      <c r="DQ112" s="52">
        <v>0.33621279999999998</v>
      </c>
      <c r="DR112" s="52">
        <v>0.26810889999999998</v>
      </c>
      <c r="DS112" s="52">
        <v>0.13744519999999999</v>
      </c>
      <c r="DT112" s="52">
        <v>-0.23930000000000001</v>
      </c>
      <c r="DU112" s="52">
        <v>-3.2838800000000001E-2</v>
      </c>
      <c r="DV112" s="52">
        <v>-8.5266999999999999E-3</v>
      </c>
      <c r="DW112" s="52">
        <v>4.7928699999999998E-2</v>
      </c>
      <c r="DX112" s="52">
        <v>0.1128728</v>
      </c>
      <c r="DY112" s="52">
        <v>0.2079194</v>
      </c>
      <c r="DZ112" s="52">
        <v>0.1493071</v>
      </c>
      <c r="EA112" s="52">
        <v>0.22331580000000001</v>
      </c>
      <c r="EB112" s="52">
        <v>0.2029736</v>
      </c>
      <c r="EC112" s="52">
        <v>0.2142347</v>
      </c>
      <c r="ED112" s="52">
        <v>0.28948610000000002</v>
      </c>
      <c r="EE112" s="52">
        <v>0.1599563</v>
      </c>
      <c r="EF112" s="52">
        <v>0.1014803</v>
      </c>
      <c r="EG112" s="52">
        <v>-1.41464E-2</v>
      </c>
      <c r="EH112" s="52">
        <v>2.0129399999999999E-2</v>
      </c>
      <c r="EI112" s="52">
        <v>0.11635189999999999</v>
      </c>
      <c r="EJ112" s="52">
        <v>0.25270350000000003</v>
      </c>
      <c r="EK112" s="52">
        <v>0.32291389999999998</v>
      </c>
      <c r="EL112" s="52">
        <v>0.29447129999999999</v>
      </c>
      <c r="EM112" s="52">
        <v>0.44351469999999998</v>
      </c>
      <c r="EN112" s="52">
        <v>0.50111410000000001</v>
      </c>
      <c r="EO112" s="52">
        <v>0.55449029999999999</v>
      </c>
      <c r="EP112" s="52">
        <v>0.4610011</v>
      </c>
      <c r="EQ112" s="52">
        <v>0.30580479999999999</v>
      </c>
      <c r="ER112" s="52">
        <v>-6.5606200000000003E-2</v>
      </c>
      <c r="ES112" s="52">
        <v>0.1002262</v>
      </c>
      <c r="ET112" s="52">
        <v>0.1192438</v>
      </c>
      <c r="EU112" s="52">
        <v>0.16884979999999999</v>
      </c>
      <c r="EV112" s="52">
        <v>0.23076099999999999</v>
      </c>
      <c r="EW112" s="52">
        <v>69.722219999999993</v>
      </c>
      <c r="EX112" s="52">
        <v>68.566360000000003</v>
      </c>
      <c r="EY112" s="52">
        <v>67.712959999999995</v>
      </c>
      <c r="EZ112" s="52">
        <v>66.833340000000007</v>
      </c>
      <c r="FA112" s="52">
        <v>66.365740000000002</v>
      </c>
      <c r="FB112" s="52">
        <v>65.441360000000003</v>
      </c>
      <c r="FC112" s="52">
        <v>64.574070000000006</v>
      </c>
      <c r="FD112" s="52">
        <v>65.966049999999996</v>
      </c>
      <c r="FE112" s="52">
        <v>70.404319999999998</v>
      </c>
      <c r="FF112" s="52">
        <v>75.433639999999997</v>
      </c>
      <c r="FG112" s="52">
        <v>80.106480000000005</v>
      </c>
      <c r="FH112" s="52">
        <v>83.637339999999995</v>
      </c>
      <c r="FI112" s="52">
        <v>86.537040000000005</v>
      </c>
      <c r="FJ112" s="52">
        <v>88.850309999999993</v>
      </c>
      <c r="FK112" s="52">
        <v>90.942899999999995</v>
      </c>
      <c r="FL112" s="52">
        <v>92.160489999999996</v>
      </c>
      <c r="FM112" s="52">
        <v>92.643519999999995</v>
      </c>
      <c r="FN112" s="52">
        <v>91.864199999999997</v>
      </c>
      <c r="FO112" s="52">
        <v>89.370369999999994</v>
      </c>
      <c r="FP112" s="52">
        <v>83.962959999999995</v>
      </c>
      <c r="FQ112" s="52">
        <v>78.115740000000002</v>
      </c>
      <c r="FR112" s="52">
        <v>74.162040000000005</v>
      </c>
      <c r="FS112" s="52">
        <v>71.893519999999995</v>
      </c>
      <c r="FT112" s="52">
        <v>70.060190000000006</v>
      </c>
      <c r="FU112" s="52">
        <v>38</v>
      </c>
      <c r="FV112" s="52">
        <v>113.911</v>
      </c>
      <c r="FW112" s="52">
        <v>11.19655</v>
      </c>
      <c r="FX112" s="52">
        <v>1</v>
      </c>
    </row>
    <row r="113" spans="1:180" x14ac:dyDescent="0.3">
      <c r="A113" t="s">
        <v>174</v>
      </c>
      <c r="B113" t="s">
        <v>248</v>
      </c>
      <c r="C113" t="s">
        <v>180</v>
      </c>
      <c r="D113" t="s">
        <v>224</v>
      </c>
      <c r="E113" t="s">
        <v>187</v>
      </c>
      <c r="F113" t="s">
        <v>232</v>
      </c>
      <c r="G113" t="s">
        <v>239</v>
      </c>
      <c r="H113" s="52">
        <v>92</v>
      </c>
      <c r="I113" s="52">
        <v>2.0337424</v>
      </c>
      <c r="J113" s="52">
        <v>1.9245715999999999</v>
      </c>
      <c r="K113" s="52">
        <v>1.8953636</v>
      </c>
      <c r="L113" s="52">
        <v>1.8263442999999999</v>
      </c>
      <c r="M113" s="52">
        <v>1.8249422</v>
      </c>
      <c r="N113" s="52">
        <v>1.7365898</v>
      </c>
      <c r="O113" s="52">
        <v>1.8592504999999999</v>
      </c>
      <c r="P113" s="52">
        <v>1.9533712000000001</v>
      </c>
      <c r="Q113" s="52">
        <v>1.9099717</v>
      </c>
      <c r="R113" s="52">
        <v>1.6734692</v>
      </c>
      <c r="S113" s="52">
        <v>1.5400575000000001</v>
      </c>
      <c r="T113" s="52">
        <v>1.5327842</v>
      </c>
      <c r="U113" s="52">
        <v>1.6071048000000001</v>
      </c>
      <c r="V113" s="52">
        <v>1.8438517999999999</v>
      </c>
      <c r="W113" s="52">
        <v>2.0202165000000001</v>
      </c>
      <c r="X113" s="52">
        <v>2.4538422</v>
      </c>
      <c r="Y113" s="52">
        <v>2.7660977999999998</v>
      </c>
      <c r="Z113" s="52">
        <v>2.8054806999999999</v>
      </c>
      <c r="AA113" s="52">
        <v>2.6250377</v>
      </c>
      <c r="AB113" s="52">
        <v>2.7309760999999999</v>
      </c>
      <c r="AC113" s="52">
        <v>2.7343595000000001</v>
      </c>
      <c r="AD113" s="52">
        <v>2.5433590000000001</v>
      </c>
      <c r="AE113" s="52">
        <v>2.2576003</v>
      </c>
      <c r="AF113" s="52">
        <v>2.0906150000000001</v>
      </c>
      <c r="AG113" s="52">
        <v>-8.7361999999999995E-2</v>
      </c>
      <c r="AH113" s="52">
        <v>-9.4418500000000002E-2</v>
      </c>
      <c r="AI113" s="52">
        <v>-2.54618E-2</v>
      </c>
      <c r="AJ113" s="52">
        <v>-3.3785299999999997E-2</v>
      </c>
      <c r="AK113" s="52">
        <v>9.8458999999999994E-3</v>
      </c>
      <c r="AL113" s="52">
        <v>-8.7546899999999997E-2</v>
      </c>
      <c r="AM113" s="52">
        <v>-0.22290270000000001</v>
      </c>
      <c r="AN113" s="52">
        <v>-0.47662640000000001</v>
      </c>
      <c r="AO113" s="52">
        <v>-0.45141160000000002</v>
      </c>
      <c r="AP113" s="52">
        <v>-0.37481619999999999</v>
      </c>
      <c r="AQ113" s="52">
        <v>-0.41294069999999999</v>
      </c>
      <c r="AR113" s="52">
        <v>-0.40685700000000002</v>
      </c>
      <c r="AS113" s="52">
        <v>-0.31560090000000002</v>
      </c>
      <c r="AT113" s="52">
        <v>-0.1623916</v>
      </c>
      <c r="AU113" s="52">
        <v>-0.28502519999999998</v>
      </c>
      <c r="AV113" s="52">
        <v>-0.15743850000000001</v>
      </c>
      <c r="AW113" s="52">
        <v>-0.1503073</v>
      </c>
      <c r="AX113" s="52">
        <v>5.0690699999999998E-2</v>
      </c>
      <c r="AY113" s="52">
        <v>-0.14104900000000001</v>
      </c>
      <c r="AZ113" s="52">
        <v>-0.47311989999999998</v>
      </c>
      <c r="BA113" s="52">
        <v>-0.4241181</v>
      </c>
      <c r="BB113" s="52">
        <v>-0.25980019999999998</v>
      </c>
      <c r="BC113" s="52">
        <v>-0.24191360000000001</v>
      </c>
      <c r="BD113" s="52">
        <v>-0.15902379999999999</v>
      </c>
      <c r="BE113" s="52">
        <v>1.7529200000000002E-2</v>
      </c>
      <c r="BF113" s="52">
        <v>6.1574999999999998E-3</v>
      </c>
      <c r="BG113" s="52">
        <v>6.0583900000000003E-2</v>
      </c>
      <c r="BH113" s="52">
        <v>4.6121799999999998E-2</v>
      </c>
      <c r="BI113" s="52">
        <v>8.6302100000000007E-2</v>
      </c>
      <c r="BJ113" s="52">
        <v>1.7659500000000002E-2</v>
      </c>
      <c r="BK113" s="52">
        <v>-8.2246600000000003E-2</v>
      </c>
      <c r="BL113" s="52">
        <v>-0.34042869999999997</v>
      </c>
      <c r="BM113" s="52">
        <v>-0.2783312</v>
      </c>
      <c r="BN113" s="52">
        <v>-0.20449899999999999</v>
      </c>
      <c r="BO113" s="52">
        <v>-0.26682329999999999</v>
      </c>
      <c r="BP113" s="52">
        <v>-0.2627372</v>
      </c>
      <c r="BQ113" s="52">
        <v>-0.1997804</v>
      </c>
      <c r="BR113" s="52">
        <v>-5.84579E-2</v>
      </c>
      <c r="BS113" s="52">
        <v>-0.15906600000000001</v>
      </c>
      <c r="BT113" s="52">
        <v>-1.89806E-2</v>
      </c>
      <c r="BU113" s="52">
        <v>-6.6810000000000003E-4</v>
      </c>
      <c r="BV113" s="52">
        <v>0.1809153</v>
      </c>
      <c r="BW113" s="52">
        <v>3.5444999999999999E-3</v>
      </c>
      <c r="BX113" s="52">
        <v>-0.29138819999999999</v>
      </c>
      <c r="BY113" s="52">
        <v>-0.23313529999999999</v>
      </c>
      <c r="BZ113" s="52">
        <v>-0.1067403</v>
      </c>
      <c r="CA113" s="52">
        <v>-0.1066623</v>
      </c>
      <c r="CB113" s="52">
        <v>-4.4573799999999997E-2</v>
      </c>
      <c r="CC113" s="52">
        <v>9.0176599999999996E-2</v>
      </c>
      <c r="CD113" s="52">
        <v>7.5816099999999997E-2</v>
      </c>
      <c r="CE113" s="52">
        <v>0.12017890000000001</v>
      </c>
      <c r="CF113" s="52">
        <v>0.10146520000000001</v>
      </c>
      <c r="CG113" s="52">
        <v>0.1392554</v>
      </c>
      <c r="CH113" s="52">
        <v>9.0525099999999997E-2</v>
      </c>
      <c r="CI113" s="52">
        <v>1.51713E-2</v>
      </c>
      <c r="CJ113" s="52">
        <v>-0.2460987</v>
      </c>
      <c r="CK113" s="52">
        <v>-0.1584564</v>
      </c>
      <c r="CL113" s="52">
        <v>-8.6537799999999998E-2</v>
      </c>
      <c r="CM113" s="52">
        <v>-0.16562279999999999</v>
      </c>
      <c r="CN113" s="52">
        <v>-0.16292019999999999</v>
      </c>
      <c r="CO113" s="52">
        <v>-0.11956360000000001</v>
      </c>
      <c r="CP113" s="52">
        <v>1.35262E-2</v>
      </c>
      <c r="CQ113" s="52">
        <v>-7.1827000000000002E-2</v>
      </c>
      <c r="CR113" s="52">
        <v>7.6914899999999994E-2</v>
      </c>
      <c r="CS113" s="52">
        <v>0.10297149999999999</v>
      </c>
      <c r="CT113" s="52">
        <v>0.27110840000000003</v>
      </c>
      <c r="CU113" s="52">
        <v>0.1036895</v>
      </c>
      <c r="CV113" s="52">
        <v>-0.16552140000000001</v>
      </c>
      <c r="CW113" s="52">
        <v>-0.1008612</v>
      </c>
      <c r="CX113" s="52">
        <v>-7.316E-4</v>
      </c>
      <c r="CY113" s="52">
        <v>-1.29877E-2</v>
      </c>
      <c r="CZ113" s="52">
        <v>3.4694000000000003E-2</v>
      </c>
      <c r="DA113" s="52">
        <v>0.16282389999999999</v>
      </c>
      <c r="DB113" s="52">
        <v>0.14547479999999999</v>
      </c>
      <c r="DC113" s="52">
        <v>0.17977389999999999</v>
      </c>
      <c r="DD113" s="52">
        <v>0.15680859999999999</v>
      </c>
      <c r="DE113" s="52">
        <v>0.19220870000000001</v>
      </c>
      <c r="DF113" s="52">
        <v>0.1633908</v>
      </c>
      <c r="DG113" s="52">
        <v>0.1125893</v>
      </c>
      <c r="DH113" s="52">
        <v>-0.1517686</v>
      </c>
      <c r="DI113" s="52">
        <v>-3.8581400000000002E-2</v>
      </c>
      <c r="DJ113" s="52">
        <v>3.1423399999999997E-2</v>
      </c>
      <c r="DK113" s="52">
        <v>-6.4422400000000005E-2</v>
      </c>
      <c r="DL113" s="52">
        <v>-6.3103199999999998E-2</v>
      </c>
      <c r="DM113" s="52">
        <v>-3.9346699999999998E-2</v>
      </c>
      <c r="DN113" s="52">
        <v>8.5510299999999997E-2</v>
      </c>
      <c r="DO113" s="52">
        <v>1.5412E-2</v>
      </c>
      <c r="DP113" s="52">
        <v>0.1728103</v>
      </c>
      <c r="DQ113" s="52">
        <v>0.20661119999999999</v>
      </c>
      <c r="DR113" s="52">
        <v>0.3613016</v>
      </c>
      <c r="DS113" s="52">
        <v>0.2038345</v>
      </c>
      <c r="DT113" s="52">
        <v>-3.9654599999999998E-2</v>
      </c>
      <c r="DU113" s="52">
        <v>3.1412900000000001E-2</v>
      </c>
      <c r="DV113" s="52">
        <v>0.1052772</v>
      </c>
      <c r="DW113" s="52">
        <v>8.0686999999999995E-2</v>
      </c>
      <c r="DX113" s="52">
        <v>0.1139617</v>
      </c>
      <c r="DY113" s="52">
        <v>0.26771509999999998</v>
      </c>
      <c r="DZ113" s="52">
        <v>0.24605070000000001</v>
      </c>
      <c r="EA113" s="52">
        <v>0.26581949999999999</v>
      </c>
      <c r="EB113" s="52">
        <v>0.2367156</v>
      </c>
      <c r="EC113" s="52">
        <v>0.26866489999999998</v>
      </c>
      <c r="ED113" s="52">
        <v>0.26859719999999998</v>
      </c>
      <c r="EE113" s="52">
        <v>0.25324530000000001</v>
      </c>
      <c r="EF113" s="52">
        <v>-1.55709E-2</v>
      </c>
      <c r="EG113" s="52">
        <v>0.1344989</v>
      </c>
      <c r="EH113" s="52">
        <v>0.2017407</v>
      </c>
      <c r="EI113" s="52">
        <v>8.1695100000000007E-2</v>
      </c>
      <c r="EJ113" s="52">
        <v>8.1016699999999997E-2</v>
      </c>
      <c r="EK113" s="52">
        <v>7.6473700000000006E-2</v>
      </c>
      <c r="EL113" s="52">
        <v>0.189444</v>
      </c>
      <c r="EM113" s="52">
        <v>0.14137130000000001</v>
      </c>
      <c r="EN113" s="52">
        <v>0.31126819999999999</v>
      </c>
      <c r="EO113" s="52">
        <v>0.35625040000000002</v>
      </c>
      <c r="EP113" s="52">
        <v>0.49152620000000002</v>
      </c>
      <c r="EQ113" s="52">
        <v>0.34842800000000002</v>
      </c>
      <c r="ER113" s="52">
        <v>0.14207710000000001</v>
      </c>
      <c r="ES113" s="52">
        <v>0.2223957</v>
      </c>
      <c r="ET113" s="52">
        <v>0.25833709999999999</v>
      </c>
      <c r="EU113" s="52">
        <v>0.2159383</v>
      </c>
      <c r="EV113" s="52">
        <v>0.2284118</v>
      </c>
      <c r="EW113" s="52">
        <v>65.522090000000006</v>
      </c>
      <c r="EX113" s="52">
        <v>64.231059999999999</v>
      </c>
      <c r="EY113" s="52">
        <v>63.200760000000002</v>
      </c>
      <c r="EZ113" s="52">
        <v>62.125</v>
      </c>
      <c r="FA113" s="52">
        <v>61.15278</v>
      </c>
      <c r="FB113" s="52">
        <v>60.20581</v>
      </c>
      <c r="FC113" s="52">
        <v>61.042929999999998</v>
      </c>
      <c r="FD113" s="52">
        <v>64.843440000000001</v>
      </c>
      <c r="FE113" s="52">
        <v>69.739900000000006</v>
      </c>
      <c r="FF113" s="52">
        <v>74.058719999999994</v>
      </c>
      <c r="FG113" s="52">
        <v>77.513890000000004</v>
      </c>
      <c r="FH113" s="52">
        <v>80.328289999999996</v>
      </c>
      <c r="FI113" s="52">
        <v>82.873109999999997</v>
      </c>
      <c r="FJ113" s="52">
        <v>85.01831</v>
      </c>
      <c r="FK113" s="52">
        <v>86.673609999999996</v>
      </c>
      <c r="FL113" s="52">
        <v>87.927400000000006</v>
      </c>
      <c r="FM113" s="52">
        <v>88.261989999999997</v>
      </c>
      <c r="FN113" s="52">
        <v>87.766409999999993</v>
      </c>
      <c r="FO113" s="52">
        <v>85.809340000000006</v>
      </c>
      <c r="FP113" s="52">
        <v>82.054289999999995</v>
      </c>
      <c r="FQ113" s="52">
        <v>76.376890000000003</v>
      </c>
      <c r="FR113" s="52">
        <v>71.83081</v>
      </c>
      <c r="FS113" s="52">
        <v>68.772729999999996</v>
      </c>
      <c r="FT113" s="52">
        <v>66.885729999999995</v>
      </c>
      <c r="FU113" s="52">
        <v>38</v>
      </c>
      <c r="FV113" s="52">
        <v>98.090260000000001</v>
      </c>
      <c r="FW113" s="52">
        <v>9.8821030000000007</v>
      </c>
      <c r="FX113" s="52">
        <v>1</v>
      </c>
    </row>
    <row r="114" spans="1:180" x14ac:dyDescent="0.3">
      <c r="A114" t="s">
        <v>174</v>
      </c>
      <c r="B114" t="s">
        <v>248</v>
      </c>
      <c r="C114" t="s">
        <v>180</v>
      </c>
      <c r="D114" t="s">
        <v>244</v>
      </c>
      <c r="E114" t="s">
        <v>190</v>
      </c>
      <c r="F114" t="s">
        <v>233</v>
      </c>
      <c r="G114" t="s">
        <v>239</v>
      </c>
      <c r="H114" s="52">
        <v>38</v>
      </c>
      <c r="I114" s="52">
        <v>0</v>
      </c>
      <c r="J114" s="52">
        <v>0</v>
      </c>
      <c r="K114" s="52">
        <v>0</v>
      </c>
      <c r="L114" s="52">
        <v>0</v>
      </c>
      <c r="M114" s="52">
        <v>0</v>
      </c>
      <c r="N114" s="52">
        <v>0</v>
      </c>
      <c r="O114" s="52">
        <v>0</v>
      </c>
      <c r="P114" s="52">
        <v>0</v>
      </c>
      <c r="Q114" s="52">
        <v>0</v>
      </c>
      <c r="R114" s="52">
        <v>0</v>
      </c>
      <c r="S114" s="52">
        <v>0</v>
      </c>
      <c r="T114" s="52">
        <v>0</v>
      </c>
      <c r="U114" s="52">
        <v>0</v>
      </c>
      <c r="V114" s="52">
        <v>0</v>
      </c>
      <c r="W114" s="52">
        <v>0</v>
      </c>
      <c r="X114" s="52">
        <v>0</v>
      </c>
      <c r="Y114" s="52">
        <v>0</v>
      </c>
      <c r="Z114" s="52">
        <v>0</v>
      </c>
      <c r="AA114" s="52">
        <v>0</v>
      </c>
      <c r="AB114" s="52">
        <v>0</v>
      </c>
      <c r="AC114" s="52">
        <v>0</v>
      </c>
      <c r="AD114" s="52">
        <v>0</v>
      </c>
      <c r="AE114" s="52">
        <v>0</v>
      </c>
      <c r="AF114" s="52">
        <v>0</v>
      </c>
      <c r="AG114" s="52">
        <v>0</v>
      </c>
      <c r="AH114" s="52">
        <v>0</v>
      </c>
      <c r="AI114" s="52">
        <v>0</v>
      </c>
      <c r="AJ114" s="52">
        <v>0</v>
      </c>
      <c r="AK114" s="52">
        <v>0</v>
      </c>
      <c r="AL114" s="52">
        <v>0</v>
      </c>
      <c r="AM114" s="52">
        <v>0</v>
      </c>
      <c r="AN114" s="52">
        <v>0</v>
      </c>
      <c r="AO114" s="52">
        <v>0</v>
      </c>
      <c r="AP114" s="52">
        <v>0</v>
      </c>
      <c r="AQ114" s="52">
        <v>0</v>
      </c>
      <c r="AR114" s="52">
        <v>0</v>
      </c>
      <c r="AS114" s="52">
        <v>0</v>
      </c>
      <c r="AT114" s="52">
        <v>0</v>
      </c>
      <c r="AU114" s="52">
        <v>0</v>
      </c>
      <c r="AV114" s="52">
        <v>0</v>
      </c>
      <c r="AW114" s="52">
        <v>0</v>
      </c>
      <c r="AX114" s="52">
        <v>0</v>
      </c>
      <c r="AY114" s="52">
        <v>0</v>
      </c>
      <c r="AZ114" s="52">
        <v>0</v>
      </c>
      <c r="BA114" s="52">
        <v>0</v>
      </c>
      <c r="BB114" s="52">
        <v>0</v>
      </c>
      <c r="BC114" s="52">
        <v>0</v>
      </c>
      <c r="BD114" s="52">
        <v>0</v>
      </c>
      <c r="BE114" s="52">
        <v>0</v>
      </c>
      <c r="BF114" s="52">
        <v>0</v>
      </c>
      <c r="BG114" s="52">
        <v>0</v>
      </c>
      <c r="BH114" s="52">
        <v>0</v>
      </c>
      <c r="BI114" s="52">
        <v>0</v>
      </c>
      <c r="BJ114" s="52">
        <v>0</v>
      </c>
      <c r="BK114" s="52">
        <v>0</v>
      </c>
      <c r="BL114" s="52">
        <v>0</v>
      </c>
      <c r="BM114" s="52">
        <v>0</v>
      </c>
      <c r="BN114" s="52">
        <v>0</v>
      </c>
      <c r="BO114" s="52">
        <v>0</v>
      </c>
      <c r="BP114" s="52">
        <v>0</v>
      </c>
      <c r="BQ114" s="52">
        <v>0</v>
      </c>
      <c r="BR114" s="52">
        <v>0</v>
      </c>
      <c r="BS114" s="52">
        <v>0</v>
      </c>
      <c r="BT114" s="52">
        <v>0</v>
      </c>
      <c r="BU114" s="52">
        <v>0</v>
      </c>
      <c r="BV114" s="52">
        <v>0</v>
      </c>
      <c r="BW114" s="52">
        <v>0</v>
      </c>
      <c r="BX114" s="52">
        <v>0</v>
      </c>
      <c r="BY114" s="52">
        <v>0</v>
      </c>
      <c r="BZ114" s="52">
        <v>0</v>
      </c>
      <c r="CA114" s="52">
        <v>0</v>
      </c>
      <c r="CB114" s="52">
        <v>0</v>
      </c>
      <c r="CC114" s="52">
        <v>0</v>
      </c>
      <c r="CD114" s="52">
        <v>0</v>
      </c>
      <c r="CE114" s="52">
        <v>0</v>
      </c>
      <c r="CF114" s="52">
        <v>0</v>
      </c>
      <c r="CG114" s="52">
        <v>0</v>
      </c>
      <c r="CH114" s="52">
        <v>0</v>
      </c>
      <c r="CI114" s="52">
        <v>0</v>
      </c>
      <c r="CJ114" s="52">
        <v>0</v>
      </c>
      <c r="CK114" s="52">
        <v>0</v>
      </c>
      <c r="CL114" s="52">
        <v>0</v>
      </c>
      <c r="CM114" s="52">
        <v>0</v>
      </c>
      <c r="CN114" s="52">
        <v>0</v>
      </c>
      <c r="CO114" s="52">
        <v>0</v>
      </c>
      <c r="CP114" s="52">
        <v>0</v>
      </c>
      <c r="CQ114" s="52">
        <v>0</v>
      </c>
      <c r="CR114" s="52">
        <v>0</v>
      </c>
      <c r="CS114" s="52">
        <v>0</v>
      </c>
      <c r="CT114" s="52">
        <v>0</v>
      </c>
      <c r="CU114" s="52">
        <v>0</v>
      </c>
      <c r="CV114" s="52">
        <v>0</v>
      </c>
      <c r="CW114" s="52">
        <v>0</v>
      </c>
      <c r="CX114" s="52">
        <v>0</v>
      </c>
      <c r="CY114" s="52">
        <v>0</v>
      </c>
      <c r="CZ114" s="52">
        <v>0</v>
      </c>
      <c r="DA114" s="52">
        <v>0</v>
      </c>
      <c r="DB114" s="52">
        <v>0</v>
      </c>
      <c r="DC114" s="52">
        <v>0</v>
      </c>
      <c r="DD114" s="52">
        <v>0</v>
      </c>
      <c r="DE114" s="52">
        <v>0</v>
      </c>
      <c r="DF114" s="52">
        <v>0</v>
      </c>
      <c r="DG114" s="52">
        <v>0</v>
      </c>
      <c r="DH114" s="52">
        <v>0</v>
      </c>
      <c r="DI114" s="52">
        <v>0</v>
      </c>
      <c r="DJ114" s="52">
        <v>0</v>
      </c>
      <c r="DK114" s="52">
        <v>0</v>
      </c>
      <c r="DL114" s="52">
        <v>0</v>
      </c>
      <c r="DM114" s="52">
        <v>0</v>
      </c>
      <c r="DN114" s="52">
        <v>0</v>
      </c>
      <c r="DO114" s="52">
        <v>0</v>
      </c>
      <c r="DP114" s="52">
        <v>0</v>
      </c>
      <c r="DQ114" s="52">
        <v>0</v>
      </c>
      <c r="DR114" s="52">
        <v>0</v>
      </c>
      <c r="DS114" s="52">
        <v>0</v>
      </c>
      <c r="DT114" s="52">
        <v>0</v>
      </c>
      <c r="DU114" s="52">
        <v>0</v>
      </c>
      <c r="DV114" s="52">
        <v>0</v>
      </c>
      <c r="DW114" s="52">
        <v>0</v>
      </c>
      <c r="DX114" s="52">
        <v>0</v>
      </c>
      <c r="DY114" s="52">
        <v>0</v>
      </c>
      <c r="DZ114" s="52">
        <v>0</v>
      </c>
      <c r="EA114" s="52">
        <v>0</v>
      </c>
      <c r="EB114" s="52">
        <v>0</v>
      </c>
      <c r="EC114" s="52">
        <v>0</v>
      </c>
      <c r="ED114" s="52">
        <v>0</v>
      </c>
      <c r="EE114" s="52">
        <v>0</v>
      </c>
      <c r="EF114" s="52">
        <v>0</v>
      </c>
      <c r="EG114" s="52">
        <v>0</v>
      </c>
      <c r="EH114" s="52">
        <v>0</v>
      </c>
      <c r="EI114" s="52">
        <v>0</v>
      </c>
      <c r="EJ114" s="52">
        <v>0</v>
      </c>
      <c r="EK114" s="52">
        <v>0</v>
      </c>
      <c r="EL114" s="52">
        <v>0</v>
      </c>
      <c r="EM114" s="52">
        <v>0</v>
      </c>
      <c r="EN114" s="52">
        <v>0</v>
      </c>
      <c r="EO114" s="52">
        <v>0</v>
      </c>
      <c r="EP114" s="52">
        <v>0</v>
      </c>
      <c r="EQ114" s="52">
        <v>0</v>
      </c>
      <c r="ER114" s="52">
        <v>0</v>
      </c>
      <c r="ES114" s="52">
        <v>0</v>
      </c>
      <c r="ET114" s="52">
        <v>0</v>
      </c>
      <c r="EU114" s="52">
        <v>0</v>
      </c>
      <c r="EV114" s="52">
        <v>0</v>
      </c>
      <c r="EW114" s="52">
        <v>68.494950000000003</v>
      </c>
      <c r="EX114" s="52">
        <v>67.606059999999999</v>
      </c>
      <c r="EY114" s="52">
        <v>66.510099999999994</v>
      </c>
      <c r="EZ114" s="52">
        <v>65.666659999999993</v>
      </c>
      <c r="FA114" s="52">
        <v>64.848489999999998</v>
      </c>
      <c r="FB114" s="52">
        <v>63.878790000000002</v>
      </c>
      <c r="FC114" s="52">
        <v>63.136360000000003</v>
      </c>
      <c r="FD114" s="52">
        <v>63.838380000000001</v>
      </c>
      <c r="FE114" s="52">
        <v>66.853539999999995</v>
      </c>
      <c r="FF114" s="52">
        <v>70.853539999999995</v>
      </c>
      <c r="FG114" s="52">
        <v>74.686869999999999</v>
      </c>
      <c r="FH114" s="52">
        <v>78.373739999999998</v>
      </c>
      <c r="FI114" s="52">
        <v>81.833340000000007</v>
      </c>
      <c r="FJ114" s="52">
        <v>84.510099999999994</v>
      </c>
      <c r="FK114" s="52">
        <v>86.353539999999995</v>
      </c>
      <c r="FL114" s="52">
        <v>87.242419999999996</v>
      </c>
      <c r="FM114" s="52">
        <v>87.308080000000004</v>
      </c>
      <c r="FN114" s="52">
        <v>86.106059999999999</v>
      </c>
      <c r="FO114" s="52">
        <v>83.570710000000005</v>
      </c>
      <c r="FP114" s="52">
        <v>79.494950000000003</v>
      </c>
      <c r="FQ114" s="52">
        <v>75.979799999999997</v>
      </c>
      <c r="FR114" s="52">
        <v>73.550510000000003</v>
      </c>
      <c r="FS114" s="52">
        <v>71.979799999999997</v>
      </c>
      <c r="FT114" s="52">
        <v>70.505049999999997</v>
      </c>
      <c r="FU114" s="52">
        <v>12</v>
      </c>
      <c r="FV114" s="52">
        <v>17.96791</v>
      </c>
      <c r="FW114" s="52">
        <v>3.6366079999999998</v>
      </c>
      <c r="FX114" s="52">
        <v>0</v>
      </c>
    </row>
    <row r="115" spans="1:180" x14ac:dyDescent="0.3">
      <c r="A115" t="s">
        <v>174</v>
      </c>
      <c r="B115" t="s">
        <v>248</v>
      </c>
      <c r="C115" t="s">
        <v>180</v>
      </c>
      <c r="D115" t="s">
        <v>244</v>
      </c>
      <c r="E115" t="s">
        <v>189</v>
      </c>
      <c r="F115" t="s">
        <v>233</v>
      </c>
      <c r="G115" t="s">
        <v>239</v>
      </c>
      <c r="H115" s="52">
        <v>38</v>
      </c>
      <c r="I115" s="52">
        <v>0</v>
      </c>
      <c r="J115" s="52">
        <v>0</v>
      </c>
      <c r="K115" s="52">
        <v>0</v>
      </c>
      <c r="L115" s="52">
        <v>0</v>
      </c>
      <c r="M115" s="52">
        <v>0</v>
      </c>
      <c r="N115" s="52">
        <v>0</v>
      </c>
      <c r="O115" s="52">
        <v>0</v>
      </c>
      <c r="P115" s="52">
        <v>0</v>
      </c>
      <c r="Q115" s="52">
        <v>0</v>
      </c>
      <c r="R115" s="52">
        <v>0</v>
      </c>
      <c r="S115" s="52">
        <v>0</v>
      </c>
      <c r="T115" s="52">
        <v>0</v>
      </c>
      <c r="U115" s="52">
        <v>0</v>
      </c>
      <c r="V115" s="52">
        <v>0</v>
      </c>
      <c r="W115" s="52">
        <v>0</v>
      </c>
      <c r="X115" s="52">
        <v>0</v>
      </c>
      <c r="Y115" s="52">
        <v>0</v>
      </c>
      <c r="Z115" s="52">
        <v>0</v>
      </c>
      <c r="AA115" s="52">
        <v>0</v>
      </c>
      <c r="AB115" s="52">
        <v>0</v>
      </c>
      <c r="AC115" s="52">
        <v>0</v>
      </c>
      <c r="AD115" s="52">
        <v>0</v>
      </c>
      <c r="AE115" s="52">
        <v>0</v>
      </c>
      <c r="AF115" s="52">
        <v>0</v>
      </c>
      <c r="AG115" s="52">
        <v>0</v>
      </c>
      <c r="AH115" s="52">
        <v>0</v>
      </c>
      <c r="AI115" s="52">
        <v>0</v>
      </c>
      <c r="AJ115" s="52">
        <v>0</v>
      </c>
      <c r="AK115" s="52">
        <v>0</v>
      </c>
      <c r="AL115" s="52">
        <v>0</v>
      </c>
      <c r="AM115" s="52">
        <v>0</v>
      </c>
      <c r="AN115" s="52">
        <v>0</v>
      </c>
      <c r="AO115" s="52">
        <v>0</v>
      </c>
      <c r="AP115" s="52">
        <v>0</v>
      </c>
      <c r="AQ115" s="52">
        <v>0</v>
      </c>
      <c r="AR115" s="52">
        <v>0</v>
      </c>
      <c r="AS115" s="52">
        <v>0</v>
      </c>
      <c r="AT115" s="52">
        <v>0</v>
      </c>
      <c r="AU115" s="52">
        <v>0</v>
      </c>
      <c r="AV115" s="52">
        <v>0</v>
      </c>
      <c r="AW115" s="52">
        <v>0</v>
      </c>
      <c r="AX115" s="52">
        <v>0</v>
      </c>
      <c r="AY115" s="52">
        <v>0</v>
      </c>
      <c r="AZ115" s="52">
        <v>0</v>
      </c>
      <c r="BA115" s="52">
        <v>0</v>
      </c>
      <c r="BB115" s="52">
        <v>0</v>
      </c>
      <c r="BC115" s="52">
        <v>0</v>
      </c>
      <c r="BD115" s="52">
        <v>0</v>
      </c>
      <c r="BE115" s="52">
        <v>0</v>
      </c>
      <c r="BF115" s="52">
        <v>0</v>
      </c>
      <c r="BG115" s="52">
        <v>0</v>
      </c>
      <c r="BH115" s="52">
        <v>0</v>
      </c>
      <c r="BI115" s="52">
        <v>0</v>
      </c>
      <c r="BJ115" s="52">
        <v>0</v>
      </c>
      <c r="BK115" s="52">
        <v>0</v>
      </c>
      <c r="BL115" s="52">
        <v>0</v>
      </c>
      <c r="BM115" s="52">
        <v>0</v>
      </c>
      <c r="BN115" s="52">
        <v>0</v>
      </c>
      <c r="BO115" s="52">
        <v>0</v>
      </c>
      <c r="BP115" s="52">
        <v>0</v>
      </c>
      <c r="BQ115" s="52">
        <v>0</v>
      </c>
      <c r="BR115" s="52">
        <v>0</v>
      </c>
      <c r="BS115" s="52">
        <v>0</v>
      </c>
      <c r="BT115" s="52">
        <v>0</v>
      </c>
      <c r="BU115" s="52">
        <v>0</v>
      </c>
      <c r="BV115" s="52">
        <v>0</v>
      </c>
      <c r="BW115" s="52">
        <v>0</v>
      </c>
      <c r="BX115" s="52">
        <v>0</v>
      </c>
      <c r="BY115" s="52">
        <v>0</v>
      </c>
      <c r="BZ115" s="52">
        <v>0</v>
      </c>
      <c r="CA115" s="52">
        <v>0</v>
      </c>
      <c r="CB115" s="52">
        <v>0</v>
      </c>
      <c r="CC115" s="52">
        <v>0</v>
      </c>
      <c r="CD115" s="52">
        <v>0</v>
      </c>
      <c r="CE115" s="52">
        <v>0</v>
      </c>
      <c r="CF115" s="52">
        <v>0</v>
      </c>
      <c r="CG115" s="52">
        <v>0</v>
      </c>
      <c r="CH115" s="52">
        <v>0</v>
      </c>
      <c r="CI115" s="52">
        <v>0</v>
      </c>
      <c r="CJ115" s="52">
        <v>0</v>
      </c>
      <c r="CK115" s="52">
        <v>0</v>
      </c>
      <c r="CL115" s="52">
        <v>0</v>
      </c>
      <c r="CM115" s="52">
        <v>0</v>
      </c>
      <c r="CN115" s="52">
        <v>0</v>
      </c>
      <c r="CO115" s="52">
        <v>0</v>
      </c>
      <c r="CP115" s="52">
        <v>0</v>
      </c>
      <c r="CQ115" s="52">
        <v>0</v>
      </c>
      <c r="CR115" s="52">
        <v>0</v>
      </c>
      <c r="CS115" s="52">
        <v>0</v>
      </c>
      <c r="CT115" s="52">
        <v>0</v>
      </c>
      <c r="CU115" s="52">
        <v>0</v>
      </c>
      <c r="CV115" s="52">
        <v>0</v>
      </c>
      <c r="CW115" s="52">
        <v>0</v>
      </c>
      <c r="CX115" s="52">
        <v>0</v>
      </c>
      <c r="CY115" s="52">
        <v>0</v>
      </c>
      <c r="CZ115" s="52">
        <v>0</v>
      </c>
      <c r="DA115" s="52">
        <v>0</v>
      </c>
      <c r="DB115" s="52">
        <v>0</v>
      </c>
      <c r="DC115" s="52">
        <v>0</v>
      </c>
      <c r="DD115" s="52">
        <v>0</v>
      </c>
      <c r="DE115" s="52">
        <v>0</v>
      </c>
      <c r="DF115" s="52">
        <v>0</v>
      </c>
      <c r="DG115" s="52">
        <v>0</v>
      </c>
      <c r="DH115" s="52">
        <v>0</v>
      </c>
      <c r="DI115" s="52">
        <v>0</v>
      </c>
      <c r="DJ115" s="52">
        <v>0</v>
      </c>
      <c r="DK115" s="52">
        <v>0</v>
      </c>
      <c r="DL115" s="52">
        <v>0</v>
      </c>
      <c r="DM115" s="52">
        <v>0</v>
      </c>
      <c r="DN115" s="52">
        <v>0</v>
      </c>
      <c r="DO115" s="52">
        <v>0</v>
      </c>
      <c r="DP115" s="52">
        <v>0</v>
      </c>
      <c r="DQ115" s="52">
        <v>0</v>
      </c>
      <c r="DR115" s="52">
        <v>0</v>
      </c>
      <c r="DS115" s="52">
        <v>0</v>
      </c>
      <c r="DT115" s="52">
        <v>0</v>
      </c>
      <c r="DU115" s="52">
        <v>0</v>
      </c>
      <c r="DV115" s="52">
        <v>0</v>
      </c>
      <c r="DW115" s="52">
        <v>0</v>
      </c>
      <c r="DX115" s="52">
        <v>0</v>
      </c>
      <c r="DY115" s="52">
        <v>0</v>
      </c>
      <c r="DZ115" s="52">
        <v>0</v>
      </c>
      <c r="EA115" s="52">
        <v>0</v>
      </c>
      <c r="EB115" s="52">
        <v>0</v>
      </c>
      <c r="EC115" s="52">
        <v>0</v>
      </c>
      <c r="ED115" s="52">
        <v>0</v>
      </c>
      <c r="EE115" s="52">
        <v>0</v>
      </c>
      <c r="EF115" s="52">
        <v>0</v>
      </c>
      <c r="EG115" s="52">
        <v>0</v>
      </c>
      <c r="EH115" s="52">
        <v>0</v>
      </c>
      <c r="EI115" s="52">
        <v>0</v>
      </c>
      <c r="EJ115" s="52">
        <v>0</v>
      </c>
      <c r="EK115" s="52">
        <v>0</v>
      </c>
      <c r="EL115" s="52">
        <v>0</v>
      </c>
      <c r="EM115" s="52">
        <v>0</v>
      </c>
      <c r="EN115" s="52">
        <v>0</v>
      </c>
      <c r="EO115" s="52">
        <v>0</v>
      </c>
      <c r="EP115" s="52">
        <v>0</v>
      </c>
      <c r="EQ115" s="52">
        <v>0</v>
      </c>
      <c r="ER115" s="52">
        <v>0</v>
      </c>
      <c r="ES115" s="52">
        <v>0</v>
      </c>
      <c r="ET115" s="52">
        <v>0</v>
      </c>
      <c r="EU115" s="52">
        <v>0</v>
      </c>
      <c r="EV115" s="52">
        <v>0</v>
      </c>
      <c r="EW115" s="52">
        <v>72.398989999999998</v>
      </c>
      <c r="EX115" s="52">
        <v>70.924239999999998</v>
      </c>
      <c r="EY115" s="52">
        <v>69.560609999999997</v>
      </c>
      <c r="EZ115" s="52">
        <v>68.328289999999996</v>
      </c>
      <c r="FA115" s="52">
        <v>67.641409999999993</v>
      </c>
      <c r="FB115" s="52">
        <v>66.803030000000007</v>
      </c>
      <c r="FC115" s="52">
        <v>66.212119999999999</v>
      </c>
      <c r="FD115" s="52">
        <v>66.792929999999998</v>
      </c>
      <c r="FE115" s="52">
        <v>69.601010000000002</v>
      </c>
      <c r="FF115" s="52">
        <v>73.262630000000001</v>
      </c>
      <c r="FG115" s="52">
        <v>77.58081</v>
      </c>
      <c r="FH115" s="52">
        <v>81.590909999999994</v>
      </c>
      <c r="FI115" s="52">
        <v>85.040409999999994</v>
      </c>
      <c r="FJ115" s="52">
        <v>87.585859999999997</v>
      </c>
      <c r="FK115" s="52">
        <v>89.550510000000003</v>
      </c>
      <c r="FL115" s="52">
        <v>91.121219999999994</v>
      </c>
      <c r="FM115" s="52">
        <v>91.202020000000005</v>
      </c>
      <c r="FN115" s="52">
        <v>89.681820000000002</v>
      </c>
      <c r="FO115" s="52">
        <v>87.58081</v>
      </c>
      <c r="FP115" s="52">
        <v>83.651510000000002</v>
      </c>
      <c r="FQ115" s="52">
        <v>79.575760000000002</v>
      </c>
      <c r="FR115" s="52">
        <v>76.510099999999994</v>
      </c>
      <c r="FS115" s="52">
        <v>74.404039999999995</v>
      </c>
      <c r="FT115" s="52">
        <v>72.959590000000006</v>
      </c>
      <c r="FU115" s="52">
        <v>12</v>
      </c>
      <c r="FV115" s="52">
        <v>21.706240000000001</v>
      </c>
      <c r="FW115" s="52">
        <v>5.09152</v>
      </c>
      <c r="FX115" s="52">
        <v>0</v>
      </c>
    </row>
    <row r="116" spans="1:180" x14ac:dyDescent="0.3">
      <c r="A116" t="s">
        <v>174</v>
      </c>
      <c r="B116" t="s">
        <v>248</v>
      </c>
      <c r="C116" t="s">
        <v>180</v>
      </c>
      <c r="D116" t="s">
        <v>244</v>
      </c>
      <c r="E116" t="s">
        <v>187</v>
      </c>
      <c r="F116" t="s">
        <v>233</v>
      </c>
      <c r="G116" t="s">
        <v>239</v>
      </c>
      <c r="H116" s="52">
        <v>38</v>
      </c>
      <c r="I116" s="52">
        <v>0</v>
      </c>
      <c r="J116" s="52">
        <v>0</v>
      </c>
      <c r="K116" s="52">
        <v>0</v>
      </c>
      <c r="L116" s="52">
        <v>0</v>
      </c>
      <c r="M116" s="52">
        <v>0</v>
      </c>
      <c r="N116" s="52">
        <v>0</v>
      </c>
      <c r="O116" s="52">
        <v>0</v>
      </c>
      <c r="P116" s="52">
        <v>0</v>
      </c>
      <c r="Q116" s="52">
        <v>0</v>
      </c>
      <c r="R116" s="52">
        <v>0</v>
      </c>
      <c r="S116" s="52">
        <v>0</v>
      </c>
      <c r="T116" s="52">
        <v>0</v>
      </c>
      <c r="U116" s="52">
        <v>0</v>
      </c>
      <c r="V116" s="52">
        <v>0</v>
      </c>
      <c r="W116" s="52">
        <v>0</v>
      </c>
      <c r="X116" s="52">
        <v>0</v>
      </c>
      <c r="Y116" s="52">
        <v>0</v>
      </c>
      <c r="Z116" s="52">
        <v>0</v>
      </c>
      <c r="AA116" s="52">
        <v>0</v>
      </c>
      <c r="AB116" s="52">
        <v>0</v>
      </c>
      <c r="AC116" s="52">
        <v>0</v>
      </c>
      <c r="AD116" s="52">
        <v>0</v>
      </c>
      <c r="AE116" s="52">
        <v>0</v>
      </c>
      <c r="AF116" s="52">
        <v>0</v>
      </c>
      <c r="AG116" s="52">
        <v>0</v>
      </c>
      <c r="AH116" s="52">
        <v>0</v>
      </c>
      <c r="AI116" s="52">
        <v>0</v>
      </c>
      <c r="AJ116" s="52">
        <v>0</v>
      </c>
      <c r="AK116" s="52">
        <v>0</v>
      </c>
      <c r="AL116" s="52">
        <v>0</v>
      </c>
      <c r="AM116" s="52">
        <v>0</v>
      </c>
      <c r="AN116" s="52">
        <v>0</v>
      </c>
      <c r="AO116" s="52">
        <v>0</v>
      </c>
      <c r="AP116" s="52">
        <v>0</v>
      </c>
      <c r="AQ116" s="52">
        <v>0</v>
      </c>
      <c r="AR116" s="52">
        <v>0</v>
      </c>
      <c r="AS116" s="52">
        <v>0</v>
      </c>
      <c r="AT116" s="52">
        <v>0</v>
      </c>
      <c r="AU116" s="52">
        <v>0</v>
      </c>
      <c r="AV116" s="52">
        <v>0</v>
      </c>
      <c r="AW116" s="52">
        <v>0</v>
      </c>
      <c r="AX116" s="52">
        <v>0</v>
      </c>
      <c r="AY116" s="52">
        <v>0</v>
      </c>
      <c r="AZ116" s="52">
        <v>0</v>
      </c>
      <c r="BA116" s="52">
        <v>0</v>
      </c>
      <c r="BB116" s="52">
        <v>0</v>
      </c>
      <c r="BC116" s="52">
        <v>0</v>
      </c>
      <c r="BD116" s="52">
        <v>0</v>
      </c>
      <c r="BE116" s="52">
        <v>0</v>
      </c>
      <c r="BF116" s="52">
        <v>0</v>
      </c>
      <c r="BG116" s="52">
        <v>0</v>
      </c>
      <c r="BH116" s="52">
        <v>0</v>
      </c>
      <c r="BI116" s="52">
        <v>0</v>
      </c>
      <c r="BJ116" s="52">
        <v>0</v>
      </c>
      <c r="BK116" s="52">
        <v>0</v>
      </c>
      <c r="BL116" s="52">
        <v>0</v>
      </c>
      <c r="BM116" s="52">
        <v>0</v>
      </c>
      <c r="BN116" s="52">
        <v>0</v>
      </c>
      <c r="BO116" s="52">
        <v>0</v>
      </c>
      <c r="BP116" s="52">
        <v>0</v>
      </c>
      <c r="BQ116" s="52">
        <v>0</v>
      </c>
      <c r="BR116" s="52">
        <v>0</v>
      </c>
      <c r="BS116" s="52">
        <v>0</v>
      </c>
      <c r="BT116" s="52">
        <v>0</v>
      </c>
      <c r="BU116" s="52">
        <v>0</v>
      </c>
      <c r="BV116" s="52">
        <v>0</v>
      </c>
      <c r="BW116" s="52">
        <v>0</v>
      </c>
      <c r="BX116" s="52">
        <v>0</v>
      </c>
      <c r="BY116" s="52">
        <v>0</v>
      </c>
      <c r="BZ116" s="52">
        <v>0</v>
      </c>
      <c r="CA116" s="52">
        <v>0</v>
      </c>
      <c r="CB116" s="52">
        <v>0</v>
      </c>
      <c r="CC116" s="52">
        <v>0</v>
      </c>
      <c r="CD116" s="52">
        <v>0</v>
      </c>
      <c r="CE116" s="52">
        <v>0</v>
      </c>
      <c r="CF116" s="52">
        <v>0</v>
      </c>
      <c r="CG116" s="52">
        <v>0</v>
      </c>
      <c r="CH116" s="52">
        <v>0</v>
      </c>
      <c r="CI116" s="52">
        <v>0</v>
      </c>
      <c r="CJ116" s="52">
        <v>0</v>
      </c>
      <c r="CK116" s="52">
        <v>0</v>
      </c>
      <c r="CL116" s="52">
        <v>0</v>
      </c>
      <c r="CM116" s="52">
        <v>0</v>
      </c>
      <c r="CN116" s="52">
        <v>0</v>
      </c>
      <c r="CO116" s="52">
        <v>0</v>
      </c>
      <c r="CP116" s="52">
        <v>0</v>
      </c>
      <c r="CQ116" s="52">
        <v>0</v>
      </c>
      <c r="CR116" s="52">
        <v>0</v>
      </c>
      <c r="CS116" s="52">
        <v>0</v>
      </c>
      <c r="CT116" s="52">
        <v>0</v>
      </c>
      <c r="CU116" s="52">
        <v>0</v>
      </c>
      <c r="CV116" s="52">
        <v>0</v>
      </c>
      <c r="CW116" s="52">
        <v>0</v>
      </c>
      <c r="CX116" s="52">
        <v>0</v>
      </c>
      <c r="CY116" s="52">
        <v>0</v>
      </c>
      <c r="CZ116" s="52">
        <v>0</v>
      </c>
      <c r="DA116" s="52">
        <v>0</v>
      </c>
      <c r="DB116" s="52">
        <v>0</v>
      </c>
      <c r="DC116" s="52">
        <v>0</v>
      </c>
      <c r="DD116" s="52">
        <v>0</v>
      </c>
      <c r="DE116" s="52">
        <v>0</v>
      </c>
      <c r="DF116" s="52">
        <v>0</v>
      </c>
      <c r="DG116" s="52">
        <v>0</v>
      </c>
      <c r="DH116" s="52">
        <v>0</v>
      </c>
      <c r="DI116" s="52">
        <v>0</v>
      </c>
      <c r="DJ116" s="52">
        <v>0</v>
      </c>
      <c r="DK116" s="52">
        <v>0</v>
      </c>
      <c r="DL116" s="52">
        <v>0</v>
      </c>
      <c r="DM116" s="52">
        <v>0</v>
      </c>
      <c r="DN116" s="52">
        <v>0</v>
      </c>
      <c r="DO116" s="52">
        <v>0</v>
      </c>
      <c r="DP116" s="52">
        <v>0</v>
      </c>
      <c r="DQ116" s="52">
        <v>0</v>
      </c>
      <c r="DR116" s="52">
        <v>0</v>
      </c>
      <c r="DS116" s="52">
        <v>0</v>
      </c>
      <c r="DT116" s="52">
        <v>0</v>
      </c>
      <c r="DU116" s="52">
        <v>0</v>
      </c>
      <c r="DV116" s="52">
        <v>0</v>
      </c>
      <c r="DW116" s="52">
        <v>0</v>
      </c>
      <c r="DX116" s="52">
        <v>0</v>
      </c>
      <c r="DY116" s="52">
        <v>0</v>
      </c>
      <c r="DZ116" s="52">
        <v>0</v>
      </c>
      <c r="EA116" s="52">
        <v>0</v>
      </c>
      <c r="EB116" s="52">
        <v>0</v>
      </c>
      <c r="EC116" s="52">
        <v>0</v>
      </c>
      <c r="ED116" s="52">
        <v>0</v>
      </c>
      <c r="EE116" s="52">
        <v>0</v>
      </c>
      <c r="EF116" s="52">
        <v>0</v>
      </c>
      <c r="EG116" s="52">
        <v>0</v>
      </c>
      <c r="EH116" s="52">
        <v>0</v>
      </c>
      <c r="EI116" s="52">
        <v>0</v>
      </c>
      <c r="EJ116" s="52">
        <v>0</v>
      </c>
      <c r="EK116" s="52">
        <v>0</v>
      </c>
      <c r="EL116" s="52">
        <v>0</v>
      </c>
      <c r="EM116" s="52">
        <v>0</v>
      </c>
      <c r="EN116" s="52">
        <v>0</v>
      </c>
      <c r="EO116" s="52">
        <v>0</v>
      </c>
      <c r="EP116" s="52">
        <v>0</v>
      </c>
      <c r="EQ116" s="52">
        <v>0</v>
      </c>
      <c r="ER116" s="52">
        <v>0</v>
      </c>
      <c r="ES116" s="52">
        <v>0</v>
      </c>
      <c r="ET116" s="52">
        <v>0</v>
      </c>
      <c r="EU116" s="52">
        <v>0</v>
      </c>
      <c r="EV116" s="52">
        <v>0</v>
      </c>
      <c r="EW116" s="52">
        <v>70.335229999999996</v>
      </c>
      <c r="EX116" s="52">
        <v>69.238640000000004</v>
      </c>
      <c r="EY116" s="52">
        <v>68.011359999999996</v>
      </c>
      <c r="EZ116" s="52">
        <v>66.897729999999996</v>
      </c>
      <c r="FA116" s="52">
        <v>65.6875</v>
      </c>
      <c r="FB116" s="52">
        <v>64.727270000000004</v>
      </c>
      <c r="FC116" s="52">
        <v>64.579539999999994</v>
      </c>
      <c r="FD116" s="52">
        <v>66.630679999999998</v>
      </c>
      <c r="FE116" s="52">
        <v>70</v>
      </c>
      <c r="FF116" s="52">
        <v>73.704539999999994</v>
      </c>
      <c r="FG116" s="52">
        <v>77.414770000000004</v>
      </c>
      <c r="FH116" s="52">
        <v>81.045460000000006</v>
      </c>
      <c r="FI116" s="52">
        <v>83.954539999999994</v>
      </c>
      <c r="FJ116" s="52">
        <v>86.448859999999996</v>
      </c>
      <c r="FK116" s="52">
        <v>88.715909999999994</v>
      </c>
      <c r="FL116" s="52">
        <v>89.988640000000004</v>
      </c>
      <c r="FM116" s="52">
        <v>89.8125</v>
      </c>
      <c r="FN116" s="52">
        <v>88.522729999999996</v>
      </c>
      <c r="FO116" s="52">
        <v>86.107960000000006</v>
      </c>
      <c r="FP116" s="52">
        <v>82.846590000000006</v>
      </c>
      <c r="FQ116" s="52">
        <v>78.289770000000004</v>
      </c>
      <c r="FR116" s="52">
        <v>74.857960000000006</v>
      </c>
      <c r="FS116" s="52">
        <v>72.204539999999994</v>
      </c>
      <c r="FT116" s="52">
        <v>70.198859999999996</v>
      </c>
      <c r="FU116" s="52">
        <v>12</v>
      </c>
      <c r="FV116" s="52">
        <v>18.546240000000001</v>
      </c>
      <c r="FW116" s="52">
        <v>4.4678319999999996</v>
      </c>
      <c r="FX116" s="52">
        <v>0</v>
      </c>
    </row>
    <row r="117" spans="1:180" x14ac:dyDescent="0.3">
      <c r="A117" t="s">
        <v>174</v>
      </c>
      <c r="B117" t="s">
        <v>248</v>
      </c>
      <c r="C117" t="s">
        <v>180</v>
      </c>
      <c r="D117" t="s">
        <v>244</v>
      </c>
      <c r="E117" t="s">
        <v>188</v>
      </c>
      <c r="F117" t="s">
        <v>233</v>
      </c>
      <c r="G117" t="s">
        <v>239</v>
      </c>
      <c r="H117" s="52">
        <v>38</v>
      </c>
      <c r="I117" s="52">
        <v>0</v>
      </c>
      <c r="J117" s="52">
        <v>0</v>
      </c>
      <c r="K117" s="52">
        <v>0</v>
      </c>
      <c r="L117" s="52">
        <v>0</v>
      </c>
      <c r="M117" s="52">
        <v>0</v>
      </c>
      <c r="N117" s="52">
        <v>0</v>
      </c>
      <c r="O117" s="52">
        <v>0</v>
      </c>
      <c r="P117" s="52">
        <v>0</v>
      </c>
      <c r="Q117" s="52">
        <v>0</v>
      </c>
      <c r="R117" s="52">
        <v>0</v>
      </c>
      <c r="S117" s="52">
        <v>0</v>
      </c>
      <c r="T117" s="52">
        <v>0</v>
      </c>
      <c r="U117" s="52">
        <v>0</v>
      </c>
      <c r="V117" s="52">
        <v>0</v>
      </c>
      <c r="W117" s="52">
        <v>0</v>
      </c>
      <c r="X117" s="52">
        <v>0</v>
      </c>
      <c r="Y117" s="52">
        <v>0</v>
      </c>
      <c r="Z117" s="52">
        <v>0</v>
      </c>
      <c r="AA117" s="52">
        <v>0</v>
      </c>
      <c r="AB117" s="52">
        <v>0</v>
      </c>
      <c r="AC117" s="52">
        <v>0</v>
      </c>
      <c r="AD117" s="52">
        <v>0</v>
      </c>
      <c r="AE117" s="52">
        <v>0</v>
      </c>
      <c r="AF117" s="52">
        <v>0</v>
      </c>
      <c r="AG117" s="52">
        <v>0</v>
      </c>
      <c r="AH117" s="52">
        <v>0</v>
      </c>
      <c r="AI117" s="52">
        <v>0</v>
      </c>
      <c r="AJ117" s="52">
        <v>0</v>
      </c>
      <c r="AK117" s="52">
        <v>0</v>
      </c>
      <c r="AL117" s="52">
        <v>0</v>
      </c>
      <c r="AM117" s="52">
        <v>0</v>
      </c>
      <c r="AN117" s="52">
        <v>0</v>
      </c>
      <c r="AO117" s="52">
        <v>0</v>
      </c>
      <c r="AP117" s="52">
        <v>0</v>
      </c>
      <c r="AQ117" s="52">
        <v>0</v>
      </c>
      <c r="AR117" s="52">
        <v>0</v>
      </c>
      <c r="AS117" s="52">
        <v>0</v>
      </c>
      <c r="AT117" s="52">
        <v>0</v>
      </c>
      <c r="AU117" s="52">
        <v>0</v>
      </c>
      <c r="AV117" s="52">
        <v>0</v>
      </c>
      <c r="AW117" s="52">
        <v>0</v>
      </c>
      <c r="AX117" s="52">
        <v>0</v>
      </c>
      <c r="AY117" s="52">
        <v>0</v>
      </c>
      <c r="AZ117" s="52">
        <v>0</v>
      </c>
      <c r="BA117" s="52">
        <v>0</v>
      </c>
      <c r="BB117" s="52">
        <v>0</v>
      </c>
      <c r="BC117" s="52">
        <v>0</v>
      </c>
      <c r="BD117" s="52">
        <v>0</v>
      </c>
      <c r="BE117" s="52">
        <v>0</v>
      </c>
      <c r="BF117" s="52">
        <v>0</v>
      </c>
      <c r="BG117" s="52">
        <v>0</v>
      </c>
      <c r="BH117" s="52">
        <v>0</v>
      </c>
      <c r="BI117" s="52">
        <v>0</v>
      </c>
      <c r="BJ117" s="52">
        <v>0</v>
      </c>
      <c r="BK117" s="52">
        <v>0</v>
      </c>
      <c r="BL117" s="52">
        <v>0</v>
      </c>
      <c r="BM117" s="52">
        <v>0</v>
      </c>
      <c r="BN117" s="52">
        <v>0</v>
      </c>
      <c r="BO117" s="52">
        <v>0</v>
      </c>
      <c r="BP117" s="52">
        <v>0</v>
      </c>
      <c r="BQ117" s="52">
        <v>0</v>
      </c>
      <c r="BR117" s="52">
        <v>0</v>
      </c>
      <c r="BS117" s="52">
        <v>0</v>
      </c>
      <c r="BT117" s="52">
        <v>0</v>
      </c>
      <c r="BU117" s="52">
        <v>0</v>
      </c>
      <c r="BV117" s="52">
        <v>0</v>
      </c>
      <c r="BW117" s="52">
        <v>0</v>
      </c>
      <c r="BX117" s="52">
        <v>0</v>
      </c>
      <c r="BY117" s="52">
        <v>0</v>
      </c>
      <c r="BZ117" s="52">
        <v>0</v>
      </c>
      <c r="CA117" s="52">
        <v>0</v>
      </c>
      <c r="CB117" s="52">
        <v>0</v>
      </c>
      <c r="CC117" s="52">
        <v>0</v>
      </c>
      <c r="CD117" s="52">
        <v>0</v>
      </c>
      <c r="CE117" s="52">
        <v>0</v>
      </c>
      <c r="CF117" s="52">
        <v>0</v>
      </c>
      <c r="CG117" s="52">
        <v>0</v>
      </c>
      <c r="CH117" s="52">
        <v>0</v>
      </c>
      <c r="CI117" s="52">
        <v>0</v>
      </c>
      <c r="CJ117" s="52">
        <v>0</v>
      </c>
      <c r="CK117" s="52">
        <v>0</v>
      </c>
      <c r="CL117" s="52">
        <v>0</v>
      </c>
      <c r="CM117" s="52">
        <v>0</v>
      </c>
      <c r="CN117" s="52">
        <v>0</v>
      </c>
      <c r="CO117" s="52">
        <v>0</v>
      </c>
      <c r="CP117" s="52">
        <v>0</v>
      </c>
      <c r="CQ117" s="52">
        <v>0</v>
      </c>
      <c r="CR117" s="52">
        <v>0</v>
      </c>
      <c r="CS117" s="52">
        <v>0</v>
      </c>
      <c r="CT117" s="52">
        <v>0</v>
      </c>
      <c r="CU117" s="52">
        <v>0</v>
      </c>
      <c r="CV117" s="52">
        <v>0</v>
      </c>
      <c r="CW117" s="52">
        <v>0</v>
      </c>
      <c r="CX117" s="52">
        <v>0</v>
      </c>
      <c r="CY117" s="52">
        <v>0</v>
      </c>
      <c r="CZ117" s="52">
        <v>0</v>
      </c>
      <c r="DA117" s="52">
        <v>0</v>
      </c>
      <c r="DB117" s="52">
        <v>0</v>
      </c>
      <c r="DC117" s="52">
        <v>0</v>
      </c>
      <c r="DD117" s="52">
        <v>0</v>
      </c>
      <c r="DE117" s="52">
        <v>0</v>
      </c>
      <c r="DF117" s="52">
        <v>0</v>
      </c>
      <c r="DG117" s="52">
        <v>0</v>
      </c>
      <c r="DH117" s="52">
        <v>0</v>
      </c>
      <c r="DI117" s="52">
        <v>0</v>
      </c>
      <c r="DJ117" s="52">
        <v>0</v>
      </c>
      <c r="DK117" s="52">
        <v>0</v>
      </c>
      <c r="DL117" s="52">
        <v>0</v>
      </c>
      <c r="DM117" s="52">
        <v>0</v>
      </c>
      <c r="DN117" s="52">
        <v>0</v>
      </c>
      <c r="DO117" s="52">
        <v>0</v>
      </c>
      <c r="DP117" s="52">
        <v>0</v>
      </c>
      <c r="DQ117" s="52">
        <v>0</v>
      </c>
      <c r="DR117" s="52">
        <v>0</v>
      </c>
      <c r="DS117" s="52">
        <v>0</v>
      </c>
      <c r="DT117" s="52">
        <v>0</v>
      </c>
      <c r="DU117" s="52">
        <v>0</v>
      </c>
      <c r="DV117" s="52">
        <v>0</v>
      </c>
      <c r="DW117" s="52">
        <v>0</v>
      </c>
      <c r="DX117" s="52">
        <v>0</v>
      </c>
      <c r="DY117" s="52">
        <v>0</v>
      </c>
      <c r="DZ117" s="52">
        <v>0</v>
      </c>
      <c r="EA117" s="52">
        <v>0</v>
      </c>
      <c r="EB117" s="52">
        <v>0</v>
      </c>
      <c r="EC117" s="52">
        <v>0</v>
      </c>
      <c r="ED117" s="52">
        <v>0</v>
      </c>
      <c r="EE117" s="52">
        <v>0</v>
      </c>
      <c r="EF117" s="52">
        <v>0</v>
      </c>
      <c r="EG117" s="52">
        <v>0</v>
      </c>
      <c r="EH117" s="52">
        <v>0</v>
      </c>
      <c r="EI117" s="52">
        <v>0</v>
      </c>
      <c r="EJ117" s="52">
        <v>0</v>
      </c>
      <c r="EK117" s="52">
        <v>0</v>
      </c>
      <c r="EL117" s="52">
        <v>0</v>
      </c>
      <c r="EM117" s="52">
        <v>0</v>
      </c>
      <c r="EN117" s="52">
        <v>0</v>
      </c>
      <c r="EO117" s="52">
        <v>0</v>
      </c>
      <c r="EP117" s="52">
        <v>0</v>
      </c>
      <c r="EQ117" s="52">
        <v>0</v>
      </c>
      <c r="ER117" s="52">
        <v>0</v>
      </c>
      <c r="ES117" s="52">
        <v>0</v>
      </c>
      <c r="ET117" s="52">
        <v>0</v>
      </c>
      <c r="EU117" s="52">
        <v>0</v>
      </c>
      <c r="EV117" s="52">
        <v>0</v>
      </c>
      <c r="EW117" s="52">
        <v>74.218190000000007</v>
      </c>
      <c r="EX117" s="52">
        <v>72.245450000000005</v>
      </c>
      <c r="EY117" s="52">
        <v>70.24091</v>
      </c>
      <c r="EZ117" s="52">
        <v>68.436359999999993</v>
      </c>
      <c r="FA117" s="52">
        <v>67.395449999999997</v>
      </c>
      <c r="FB117" s="52">
        <v>66.268180000000001</v>
      </c>
      <c r="FC117" s="52">
        <v>65.690910000000002</v>
      </c>
      <c r="FD117" s="52">
        <v>67.254549999999995</v>
      </c>
      <c r="FE117" s="52">
        <v>70.75909</v>
      </c>
      <c r="FF117" s="52">
        <v>74.745450000000005</v>
      </c>
      <c r="FG117" s="52">
        <v>79.186359999999993</v>
      </c>
      <c r="FH117" s="52">
        <v>83.236369999999994</v>
      </c>
      <c r="FI117" s="52">
        <v>86.809089999999998</v>
      </c>
      <c r="FJ117" s="52">
        <v>89.618179999999995</v>
      </c>
      <c r="FK117" s="52">
        <v>91.840909999999994</v>
      </c>
      <c r="FL117" s="52">
        <v>92.881820000000005</v>
      </c>
      <c r="FM117" s="52">
        <v>92.854550000000003</v>
      </c>
      <c r="FN117" s="52">
        <v>91.968190000000007</v>
      </c>
      <c r="FO117" s="52">
        <v>89.59545</v>
      </c>
      <c r="FP117" s="52">
        <v>85.854550000000003</v>
      </c>
      <c r="FQ117" s="52">
        <v>81.459090000000003</v>
      </c>
      <c r="FR117" s="52">
        <v>78.031809999999993</v>
      </c>
      <c r="FS117" s="52">
        <v>75.772729999999996</v>
      </c>
      <c r="FT117" s="52">
        <v>74.159090000000006</v>
      </c>
      <c r="FU117" s="52">
        <v>12</v>
      </c>
      <c r="FV117" s="52">
        <v>24.394300000000001</v>
      </c>
      <c r="FW117" s="52">
        <v>6.0551810000000001</v>
      </c>
      <c r="FX117" s="52">
        <v>0</v>
      </c>
    </row>
    <row r="118" spans="1:180" x14ac:dyDescent="0.3">
      <c r="A118" t="s">
        <v>174</v>
      </c>
      <c r="B118" t="s">
        <v>248</v>
      </c>
      <c r="C118" t="s">
        <v>180</v>
      </c>
      <c r="D118" t="s">
        <v>224</v>
      </c>
      <c r="E118" t="s">
        <v>190</v>
      </c>
      <c r="F118" t="s">
        <v>233</v>
      </c>
      <c r="G118" t="s">
        <v>239</v>
      </c>
      <c r="H118" s="52">
        <v>38</v>
      </c>
      <c r="I118" s="52">
        <v>0</v>
      </c>
      <c r="J118" s="52">
        <v>0</v>
      </c>
      <c r="K118" s="52">
        <v>0</v>
      </c>
      <c r="L118" s="52">
        <v>0</v>
      </c>
      <c r="M118" s="52">
        <v>0</v>
      </c>
      <c r="N118" s="52">
        <v>0</v>
      </c>
      <c r="O118" s="52">
        <v>0</v>
      </c>
      <c r="P118" s="52">
        <v>0</v>
      </c>
      <c r="Q118" s="52">
        <v>0</v>
      </c>
      <c r="R118" s="52">
        <v>0</v>
      </c>
      <c r="S118" s="52">
        <v>0</v>
      </c>
      <c r="T118" s="52">
        <v>0</v>
      </c>
      <c r="U118" s="52">
        <v>0</v>
      </c>
      <c r="V118" s="52">
        <v>0</v>
      </c>
      <c r="W118" s="52">
        <v>0</v>
      </c>
      <c r="X118" s="52">
        <v>0</v>
      </c>
      <c r="Y118" s="52">
        <v>0</v>
      </c>
      <c r="Z118" s="52">
        <v>0</v>
      </c>
      <c r="AA118" s="52">
        <v>0</v>
      </c>
      <c r="AB118" s="52">
        <v>0</v>
      </c>
      <c r="AC118" s="52">
        <v>0</v>
      </c>
      <c r="AD118" s="52">
        <v>0</v>
      </c>
      <c r="AE118" s="52">
        <v>0</v>
      </c>
      <c r="AF118" s="52">
        <v>0</v>
      </c>
      <c r="AG118" s="52">
        <v>0</v>
      </c>
      <c r="AH118" s="52">
        <v>0</v>
      </c>
      <c r="AI118" s="52">
        <v>0</v>
      </c>
      <c r="AJ118" s="52">
        <v>0</v>
      </c>
      <c r="AK118" s="52">
        <v>0</v>
      </c>
      <c r="AL118" s="52">
        <v>0</v>
      </c>
      <c r="AM118" s="52">
        <v>0</v>
      </c>
      <c r="AN118" s="52">
        <v>0</v>
      </c>
      <c r="AO118" s="52">
        <v>0</v>
      </c>
      <c r="AP118" s="52">
        <v>0</v>
      </c>
      <c r="AQ118" s="52">
        <v>0</v>
      </c>
      <c r="AR118" s="52">
        <v>0</v>
      </c>
      <c r="AS118" s="52">
        <v>0</v>
      </c>
      <c r="AT118" s="52">
        <v>0</v>
      </c>
      <c r="AU118" s="52">
        <v>0</v>
      </c>
      <c r="AV118" s="52">
        <v>0</v>
      </c>
      <c r="AW118" s="52">
        <v>0</v>
      </c>
      <c r="AX118" s="52">
        <v>0</v>
      </c>
      <c r="AY118" s="52">
        <v>0</v>
      </c>
      <c r="AZ118" s="52">
        <v>0</v>
      </c>
      <c r="BA118" s="52">
        <v>0</v>
      </c>
      <c r="BB118" s="52">
        <v>0</v>
      </c>
      <c r="BC118" s="52">
        <v>0</v>
      </c>
      <c r="BD118" s="52">
        <v>0</v>
      </c>
      <c r="BE118" s="52">
        <v>0</v>
      </c>
      <c r="BF118" s="52">
        <v>0</v>
      </c>
      <c r="BG118" s="52">
        <v>0</v>
      </c>
      <c r="BH118" s="52">
        <v>0</v>
      </c>
      <c r="BI118" s="52">
        <v>0</v>
      </c>
      <c r="BJ118" s="52">
        <v>0</v>
      </c>
      <c r="BK118" s="52">
        <v>0</v>
      </c>
      <c r="BL118" s="52">
        <v>0</v>
      </c>
      <c r="BM118" s="52">
        <v>0</v>
      </c>
      <c r="BN118" s="52">
        <v>0</v>
      </c>
      <c r="BO118" s="52">
        <v>0</v>
      </c>
      <c r="BP118" s="52">
        <v>0</v>
      </c>
      <c r="BQ118" s="52">
        <v>0</v>
      </c>
      <c r="BR118" s="52">
        <v>0</v>
      </c>
      <c r="BS118" s="52">
        <v>0</v>
      </c>
      <c r="BT118" s="52">
        <v>0</v>
      </c>
      <c r="BU118" s="52">
        <v>0</v>
      </c>
      <c r="BV118" s="52">
        <v>0</v>
      </c>
      <c r="BW118" s="52">
        <v>0</v>
      </c>
      <c r="BX118" s="52">
        <v>0</v>
      </c>
      <c r="BY118" s="52">
        <v>0</v>
      </c>
      <c r="BZ118" s="52">
        <v>0</v>
      </c>
      <c r="CA118" s="52">
        <v>0</v>
      </c>
      <c r="CB118" s="52">
        <v>0</v>
      </c>
      <c r="CC118" s="52">
        <v>0</v>
      </c>
      <c r="CD118" s="52">
        <v>0</v>
      </c>
      <c r="CE118" s="52">
        <v>0</v>
      </c>
      <c r="CF118" s="52">
        <v>0</v>
      </c>
      <c r="CG118" s="52">
        <v>0</v>
      </c>
      <c r="CH118" s="52">
        <v>0</v>
      </c>
      <c r="CI118" s="52">
        <v>0</v>
      </c>
      <c r="CJ118" s="52">
        <v>0</v>
      </c>
      <c r="CK118" s="52">
        <v>0</v>
      </c>
      <c r="CL118" s="52">
        <v>0</v>
      </c>
      <c r="CM118" s="52">
        <v>0</v>
      </c>
      <c r="CN118" s="52">
        <v>0</v>
      </c>
      <c r="CO118" s="52">
        <v>0</v>
      </c>
      <c r="CP118" s="52">
        <v>0</v>
      </c>
      <c r="CQ118" s="52">
        <v>0</v>
      </c>
      <c r="CR118" s="52">
        <v>0</v>
      </c>
      <c r="CS118" s="52">
        <v>0</v>
      </c>
      <c r="CT118" s="52">
        <v>0</v>
      </c>
      <c r="CU118" s="52">
        <v>0</v>
      </c>
      <c r="CV118" s="52">
        <v>0</v>
      </c>
      <c r="CW118" s="52">
        <v>0</v>
      </c>
      <c r="CX118" s="52">
        <v>0</v>
      </c>
      <c r="CY118" s="52">
        <v>0</v>
      </c>
      <c r="CZ118" s="52">
        <v>0</v>
      </c>
      <c r="DA118" s="52">
        <v>0</v>
      </c>
      <c r="DB118" s="52">
        <v>0</v>
      </c>
      <c r="DC118" s="52">
        <v>0</v>
      </c>
      <c r="DD118" s="52">
        <v>0</v>
      </c>
      <c r="DE118" s="52">
        <v>0</v>
      </c>
      <c r="DF118" s="52">
        <v>0</v>
      </c>
      <c r="DG118" s="52">
        <v>0</v>
      </c>
      <c r="DH118" s="52">
        <v>0</v>
      </c>
      <c r="DI118" s="52">
        <v>0</v>
      </c>
      <c r="DJ118" s="52">
        <v>0</v>
      </c>
      <c r="DK118" s="52">
        <v>0</v>
      </c>
      <c r="DL118" s="52">
        <v>0</v>
      </c>
      <c r="DM118" s="52">
        <v>0</v>
      </c>
      <c r="DN118" s="52">
        <v>0</v>
      </c>
      <c r="DO118" s="52">
        <v>0</v>
      </c>
      <c r="DP118" s="52">
        <v>0</v>
      </c>
      <c r="DQ118" s="52">
        <v>0</v>
      </c>
      <c r="DR118" s="52">
        <v>0</v>
      </c>
      <c r="DS118" s="52">
        <v>0</v>
      </c>
      <c r="DT118" s="52">
        <v>0</v>
      </c>
      <c r="DU118" s="52">
        <v>0</v>
      </c>
      <c r="DV118" s="52">
        <v>0</v>
      </c>
      <c r="DW118" s="52">
        <v>0</v>
      </c>
      <c r="DX118" s="52">
        <v>0</v>
      </c>
      <c r="DY118" s="52">
        <v>0</v>
      </c>
      <c r="DZ118" s="52">
        <v>0</v>
      </c>
      <c r="EA118" s="52">
        <v>0</v>
      </c>
      <c r="EB118" s="52">
        <v>0</v>
      </c>
      <c r="EC118" s="52">
        <v>0</v>
      </c>
      <c r="ED118" s="52">
        <v>0</v>
      </c>
      <c r="EE118" s="52">
        <v>0</v>
      </c>
      <c r="EF118" s="52">
        <v>0</v>
      </c>
      <c r="EG118" s="52">
        <v>0</v>
      </c>
      <c r="EH118" s="52">
        <v>0</v>
      </c>
      <c r="EI118" s="52">
        <v>0</v>
      </c>
      <c r="EJ118" s="52">
        <v>0</v>
      </c>
      <c r="EK118" s="52">
        <v>0</v>
      </c>
      <c r="EL118" s="52">
        <v>0</v>
      </c>
      <c r="EM118" s="52">
        <v>0</v>
      </c>
      <c r="EN118" s="52">
        <v>0</v>
      </c>
      <c r="EO118" s="52">
        <v>0</v>
      </c>
      <c r="EP118" s="52">
        <v>0</v>
      </c>
      <c r="EQ118" s="52">
        <v>0</v>
      </c>
      <c r="ER118" s="52">
        <v>0</v>
      </c>
      <c r="ES118" s="52">
        <v>0</v>
      </c>
      <c r="ET118" s="52">
        <v>0</v>
      </c>
      <c r="EU118" s="52">
        <v>0</v>
      </c>
      <c r="EV118" s="52">
        <v>0</v>
      </c>
      <c r="EW118" s="52">
        <v>68.995670000000004</v>
      </c>
      <c r="EX118" s="52">
        <v>67.638530000000003</v>
      </c>
      <c r="EY118" s="52">
        <v>66.551950000000005</v>
      </c>
      <c r="EZ118" s="52">
        <v>65.396100000000004</v>
      </c>
      <c r="FA118" s="52">
        <v>64.502170000000007</v>
      </c>
      <c r="FB118" s="52">
        <v>63.787880000000001</v>
      </c>
      <c r="FC118" s="52">
        <v>63.186149999999998</v>
      </c>
      <c r="FD118" s="52">
        <v>63.588749999999997</v>
      </c>
      <c r="FE118" s="52">
        <v>66.660169999999994</v>
      </c>
      <c r="FF118" s="52">
        <v>70.835489999999993</v>
      </c>
      <c r="FG118" s="52">
        <v>75.123369999999994</v>
      </c>
      <c r="FH118" s="52">
        <v>78.941559999999996</v>
      </c>
      <c r="FI118" s="52">
        <v>81.893940000000001</v>
      </c>
      <c r="FJ118" s="52">
        <v>84.274889999999999</v>
      </c>
      <c r="FK118" s="52">
        <v>86.192639999999997</v>
      </c>
      <c r="FL118" s="52">
        <v>87.272729999999996</v>
      </c>
      <c r="FM118" s="52">
        <v>87.266239999999996</v>
      </c>
      <c r="FN118" s="52">
        <v>85.932900000000004</v>
      </c>
      <c r="FO118" s="52">
        <v>83.246750000000006</v>
      </c>
      <c r="FP118" s="52">
        <v>78.913420000000002</v>
      </c>
      <c r="FQ118" s="52">
        <v>75.025970000000001</v>
      </c>
      <c r="FR118" s="52">
        <v>72.357140000000001</v>
      </c>
      <c r="FS118" s="52">
        <v>70.794370000000001</v>
      </c>
      <c r="FT118" s="52">
        <v>69.638530000000003</v>
      </c>
      <c r="FU118" s="52">
        <v>12</v>
      </c>
      <c r="FV118" s="52">
        <v>17.96791</v>
      </c>
      <c r="FW118" s="52">
        <v>3.6366079999999998</v>
      </c>
      <c r="FX118" s="52">
        <v>0</v>
      </c>
    </row>
    <row r="119" spans="1:180" x14ac:dyDescent="0.3">
      <c r="A119" t="s">
        <v>174</v>
      </c>
      <c r="B119" t="s">
        <v>248</v>
      </c>
      <c r="C119" t="s">
        <v>180</v>
      </c>
      <c r="D119" t="s">
        <v>224</v>
      </c>
      <c r="E119" t="s">
        <v>187</v>
      </c>
      <c r="F119" t="s">
        <v>233</v>
      </c>
      <c r="G119" t="s">
        <v>239</v>
      </c>
      <c r="H119" s="52">
        <v>38</v>
      </c>
      <c r="I119" s="52">
        <v>0</v>
      </c>
      <c r="J119" s="52">
        <v>0</v>
      </c>
      <c r="K119" s="52">
        <v>0</v>
      </c>
      <c r="L119" s="52">
        <v>0</v>
      </c>
      <c r="M119" s="52">
        <v>0</v>
      </c>
      <c r="N119" s="52">
        <v>0</v>
      </c>
      <c r="O119" s="52">
        <v>0</v>
      </c>
      <c r="P119" s="52">
        <v>0</v>
      </c>
      <c r="Q119" s="52">
        <v>0</v>
      </c>
      <c r="R119" s="52">
        <v>0</v>
      </c>
      <c r="S119" s="52">
        <v>0</v>
      </c>
      <c r="T119" s="52">
        <v>0</v>
      </c>
      <c r="U119" s="52">
        <v>0</v>
      </c>
      <c r="V119" s="52">
        <v>0</v>
      </c>
      <c r="W119" s="52">
        <v>0</v>
      </c>
      <c r="X119" s="52">
        <v>0</v>
      </c>
      <c r="Y119" s="52">
        <v>0</v>
      </c>
      <c r="Z119" s="52">
        <v>0</v>
      </c>
      <c r="AA119" s="52">
        <v>0</v>
      </c>
      <c r="AB119" s="52">
        <v>0</v>
      </c>
      <c r="AC119" s="52">
        <v>0</v>
      </c>
      <c r="AD119" s="52">
        <v>0</v>
      </c>
      <c r="AE119" s="52">
        <v>0</v>
      </c>
      <c r="AF119" s="52">
        <v>0</v>
      </c>
      <c r="AG119" s="52">
        <v>0</v>
      </c>
      <c r="AH119" s="52">
        <v>0</v>
      </c>
      <c r="AI119" s="52">
        <v>0</v>
      </c>
      <c r="AJ119" s="52">
        <v>0</v>
      </c>
      <c r="AK119" s="52">
        <v>0</v>
      </c>
      <c r="AL119" s="52">
        <v>0</v>
      </c>
      <c r="AM119" s="52">
        <v>0</v>
      </c>
      <c r="AN119" s="52">
        <v>0</v>
      </c>
      <c r="AO119" s="52">
        <v>0</v>
      </c>
      <c r="AP119" s="52">
        <v>0</v>
      </c>
      <c r="AQ119" s="52">
        <v>0</v>
      </c>
      <c r="AR119" s="52">
        <v>0</v>
      </c>
      <c r="AS119" s="52">
        <v>0</v>
      </c>
      <c r="AT119" s="52">
        <v>0</v>
      </c>
      <c r="AU119" s="52">
        <v>0</v>
      </c>
      <c r="AV119" s="52">
        <v>0</v>
      </c>
      <c r="AW119" s="52">
        <v>0</v>
      </c>
      <c r="AX119" s="52">
        <v>0</v>
      </c>
      <c r="AY119" s="52">
        <v>0</v>
      </c>
      <c r="AZ119" s="52">
        <v>0</v>
      </c>
      <c r="BA119" s="52">
        <v>0</v>
      </c>
      <c r="BB119" s="52">
        <v>0</v>
      </c>
      <c r="BC119" s="52">
        <v>0</v>
      </c>
      <c r="BD119" s="52">
        <v>0</v>
      </c>
      <c r="BE119" s="52">
        <v>0</v>
      </c>
      <c r="BF119" s="52">
        <v>0</v>
      </c>
      <c r="BG119" s="52">
        <v>0</v>
      </c>
      <c r="BH119" s="52">
        <v>0</v>
      </c>
      <c r="BI119" s="52">
        <v>0</v>
      </c>
      <c r="BJ119" s="52">
        <v>0</v>
      </c>
      <c r="BK119" s="52">
        <v>0</v>
      </c>
      <c r="BL119" s="52">
        <v>0</v>
      </c>
      <c r="BM119" s="52">
        <v>0</v>
      </c>
      <c r="BN119" s="52">
        <v>0</v>
      </c>
      <c r="BO119" s="52">
        <v>0</v>
      </c>
      <c r="BP119" s="52">
        <v>0</v>
      </c>
      <c r="BQ119" s="52">
        <v>0</v>
      </c>
      <c r="BR119" s="52">
        <v>0</v>
      </c>
      <c r="BS119" s="52">
        <v>0</v>
      </c>
      <c r="BT119" s="52">
        <v>0</v>
      </c>
      <c r="BU119" s="52">
        <v>0</v>
      </c>
      <c r="BV119" s="52">
        <v>0</v>
      </c>
      <c r="BW119" s="52">
        <v>0</v>
      </c>
      <c r="BX119" s="52">
        <v>0</v>
      </c>
      <c r="BY119" s="52">
        <v>0</v>
      </c>
      <c r="BZ119" s="52">
        <v>0</v>
      </c>
      <c r="CA119" s="52">
        <v>0</v>
      </c>
      <c r="CB119" s="52">
        <v>0</v>
      </c>
      <c r="CC119" s="52">
        <v>0</v>
      </c>
      <c r="CD119" s="52">
        <v>0</v>
      </c>
      <c r="CE119" s="52">
        <v>0</v>
      </c>
      <c r="CF119" s="52">
        <v>0</v>
      </c>
      <c r="CG119" s="52">
        <v>0</v>
      </c>
      <c r="CH119" s="52">
        <v>0</v>
      </c>
      <c r="CI119" s="52">
        <v>0</v>
      </c>
      <c r="CJ119" s="52">
        <v>0</v>
      </c>
      <c r="CK119" s="52">
        <v>0</v>
      </c>
      <c r="CL119" s="52">
        <v>0</v>
      </c>
      <c r="CM119" s="52">
        <v>0</v>
      </c>
      <c r="CN119" s="52">
        <v>0</v>
      </c>
      <c r="CO119" s="52">
        <v>0</v>
      </c>
      <c r="CP119" s="52">
        <v>0</v>
      </c>
      <c r="CQ119" s="52">
        <v>0</v>
      </c>
      <c r="CR119" s="52">
        <v>0</v>
      </c>
      <c r="CS119" s="52">
        <v>0</v>
      </c>
      <c r="CT119" s="52">
        <v>0</v>
      </c>
      <c r="CU119" s="52">
        <v>0</v>
      </c>
      <c r="CV119" s="52">
        <v>0</v>
      </c>
      <c r="CW119" s="52">
        <v>0</v>
      </c>
      <c r="CX119" s="52">
        <v>0</v>
      </c>
      <c r="CY119" s="52">
        <v>0</v>
      </c>
      <c r="CZ119" s="52">
        <v>0</v>
      </c>
      <c r="DA119" s="52">
        <v>0</v>
      </c>
      <c r="DB119" s="52">
        <v>0</v>
      </c>
      <c r="DC119" s="52">
        <v>0</v>
      </c>
      <c r="DD119" s="52">
        <v>0</v>
      </c>
      <c r="DE119" s="52">
        <v>0</v>
      </c>
      <c r="DF119" s="52">
        <v>0</v>
      </c>
      <c r="DG119" s="52">
        <v>0</v>
      </c>
      <c r="DH119" s="52">
        <v>0</v>
      </c>
      <c r="DI119" s="52">
        <v>0</v>
      </c>
      <c r="DJ119" s="52">
        <v>0</v>
      </c>
      <c r="DK119" s="52">
        <v>0</v>
      </c>
      <c r="DL119" s="52">
        <v>0</v>
      </c>
      <c r="DM119" s="52">
        <v>0</v>
      </c>
      <c r="DN119" s="52">
        <v>0</v>
      </c>
      <c r="DO119" s="52">
        <v>0</v>
      </c>
      <c r="DP119" s="52">
        <v>0</v>
      </c>
      <c r="DQ119" s="52">
        <v>0</v>
      </c>
      <c r="DR119" s="52">
        <v>0</v>
      </c>
      <c r="DS119" s="52">
        <v>0</v>
      </c>
      <c r="DT119" s="52">
        <v>0</v>
      </c>
      <c r="DU119" s="52">
        <v>0</v>
      </c>
      <c r="DV119" s="52">
        <v>0</v>
      </c>
      <c r="DW119" s="52">
        <v>0</v>
      </c>
      <c r="DX119" s="52">
        <v>0</v>
      </c>
      <c r="DY119" s="52">
        <v>0</v>
      </c>
      <c r="DZ119" s="52">
        <v>0</v>
      </c>
      <c r="EA119" s="52">
        <v>0</v>
      </c>
      <c r="EB119" s="52">
        <v>0</v>
      </c>
      <c r="EC119" s="52">
        <v>0</v>
      </c>
      <c r="ED119" s="52">
        <v>0</v>
      </c>
      <c r="EE119" s="52">
        <v>0</v>
      </c>
      <c r="EF119" s="52">
        <v>0</v>
      </c>
      <c r="EG119" s="52">
        <v>0</v>
      </c>
      <c r="EH119" s="52">
        <v>0</v>
      </c>
      <c r="EI119" s="52">
        <v>0</v>
      </c>
      <c r="EJ119" s="52">
        <v>0</v>
      </c>
      <c r="EK119" s="52">
        <v>0</v>
      </c>
      <c r="EL119" s="52">
        <v>0</v>
      </c>
      <c r="EM119" s="52">
        <v>0</v>
      </c>
      <c r="EN119" s="52">
        <v>0</v>
      </c>
      <c r="EO119" s="52">
        <v>0</v>
      </c>
      <c r="EP119" s="52">
        <v>0</v>
      </c>
      <c r="EQ119" s="52">
        <v>0</v>
      </c>
      <c r="ER119" s="52">
        <v>0</v>
      </c>
      <c r="ES119" s="52">
        <v>0</v>
      </c>
      <c r="ET119" s="52">
        <v>0</v>
      </c>
      <c r="EU119" s="52">
        <v>0</v>
      </c>
      <c r="EV119" s="52">
        <v>0</v>
      </c>
      <c r="EW119" s="52">
        <v>66.776859999999999</v>
      </c>
      <c r="EX119" s="52">
        <v>65.729339999999993</v>
      </c>
      <c r="EY119" s="52">
        <v>64.756200000000007</v>
      </c>
      <c r="EZ119" s="52">
        <v>63.842979999999997</v>
      </c>
      <c r="FA119" s="52">
        <v>63.082650000000001</v>
      </c>
      <c r="FB119" s="52">
        <v>62.25826</v>
      </c>
      <c r="FC119" s="52">
        <v>62.452480000000001</v>
      </c>
      <c r="FD119" s="52">
        <v>64.907030000000006</v>
      </c>
      <c r="FE119" s="52">
        <v>68.266530000000003</v>
      </c>
      <c r="FF119" s="52">
        <v>71.950419999999994</v>
      </c>
      <c r="FG119" s="52">
        <v>75.568179999999998</v>
      </c>
      <c r="FH119" s="52">
        <v>78.743799999999993</v>
      </c>
      <c r="FI119" s="52">
        <v>81.524799999999999</v>
      </c>
      <c r="FJ119" s="52">
        <v>83.86157</v>
      </c>
      <c r="FK119" s="52">
        <v>85.38843</v>
      </c>
      <c r="FL119" s="52">
        <v>86.097110000000001</v>
      </c>
      <c r="FM119" s="52">
        <v>85.921490000000006</v>
      </c>
      <c r="FN119" s="52">
        <v>84.805790000000002</v>
      </c>
      <c r="FO119" s="52">
        <v>82.704539999999994</v>
      </c>
      <c r="FP119" s="52">
        <v>79.274799999999999</v>
      </c>
      <c r="FQ119" s="52">
        <v>74.840909999999994</v>
      </c>
      <c r="FR119" s="52">
        <v>71.849170000000001</v>
      </c>
      <c r="FS119" s="52">
        <v>69.86157</v>
      </c>
      <c r="FT119" s="52">
        <v>68.318179999999998</v>
      </c>
      <c r="FU119" s="52">
        <v>12</v>
      </c>
      <c r="FV119" s="52">
        <v>18.546240000000001</v>
      </c>
      <c r="FW119" s="52">
        <v>4.4678319999999996</v>
      </c>
      <c r="FX119" s="52">
        <v>0</v>
      </c>
    </row>
    <row r="120" spans="1:180" x14ac:dyDescent="0.3">
      <c r="A120" t="s">
        <v>174</v>
      </c>
      <c r="B120" t="s">
        <v>248</v>
      </c>
      <c r="C120" t="s">
        <v>180</v>
      </c>
      <c r="D120" t="s">
        <v>224</v>
      </c>
      <c r="E120" t="s">
        <v>189</v>
      </c>
      <c r="F120" t="s">
        <v>233</v>
      </c>
      <c r="G120" t="s">
        <v>239</v>
      </c>
      <c r="H120" s="52">
        <v>38</v>
      </c>
      <c r="I120" s="52">
        <v>0</v>
      </c>
      <c r="J120" s="52">
        <v>0</v>
      </c>
      <c r="K120" s="52">
        <v>0</v>
      </c>
      <c r="L120" s="52">
        <v>0</v>
      </c>
      <c r="M120" s="52">
        <v>0</v>
      </c>
      <c r="N120" s="52">
        <v>0</v>
      </c>
      <c r="O120" s="52">
        <v>0</v>
      </c>
      <c r="P120" s="52">
        <v>0</v>
      </c>
      <c r="Q120" s="52">
        <v>0</v>
      </c>
      <c r="R120" s="52">
        <v>0</v>
      </c>
      <c r="S120" s="52">
        <v>0</v>
      </c>
      <c r="T120" s="52">
        <v>0</v>
      </c>
      <c r="U120" s="52">
        <v>0</v>
      </c>
      <c r="V120" s="52">
        <v>0</v>
      </c>
      <c r="W120" s="52">
        <v>0</v>
      </c>
      <c r="X120" s="52">
        <v>0</v>
      </c>
      <c r="Y120" s="52">
        <v>0</v>
      </c>
      <c r="Z120" s="52">
        <v>0</v>
      </c>
      <c r="AA120" s="52">
        <v>0</v>
      </c>
      <c r="AB120" s="52">
        <v>0</v>
      </c>
      <c r="AC120" s="52">
        <v>0</v>
      </c>
      <c r="AD120" s="52">
        <v>0</v>
      </c>
      <c r="AE120" s="52">
        <v>0</v>
      </c>
      <c r="AF120" s="52">
        <v>0</v>
      </c>
      <c r="AG120" s="52">
        <v>0</v>
      </c>
      <c r="AH120" s="52">
        <v>0</v>
      </c>
      <c r="AI120" s="52">
        <v>0</v>
      </c>
      <c r="AJ120" s="52">
        <v>0</v>
      </c>
      <c r="AK120" s="52">
        <v>0</v>
      </c>
      <c r="AL120" s="52">
        <v>0</v>
      </c>
      <c r="AM120" s="52">
        <v>0</v>
      </c>
      <c r="AN120" s="52">
        <v>0</v>
      </c>
      <c r="AO120" s="52">
        <v>0</v>
      </c>
      <c r="AP120" s="52">
        <v>0</v>
      </c>
      <c r="AQ120" s="52">
        <v>0</v>
      </c>
      <c r="AR120" s="52">
        <v>0</v>
      </c>
      <c r="AS120" s="52">
        <v>0</v>
      </c>
      <c r="AT120" s="52">
        <v>0</v>
      </c>
      <c r="AU120" s="52">
        <v>0</v>
      </c>
      <c r="AV120" s="52">
        <v>0</v>
      </c>
      <c r="AW120" s="52">
        <v>0</v>
      </c>
      <c r="AX120" s="52">
        <v>0</v>
      </c>
      <c r="AY120" s="52">
        <v>0</v>
      </c>
      <c r="AZ120" s="52">
        <v>0</v>
      </c>
      <c r="BA120" s="52">
        <v>0</v>
      </c>
      <c r="BB120" s="52">
        <v>0</v>
      </c>
      <c r="BC120" s="52">
        <v>0</v>
      </c>
      <c r="BD120" s="52">
        <v>0</v>
      </c>
      <c r="BE120" s="52">
        <v>0</v>
      </c>
      <c r="BF120" s="52">
        <v>0</v>
      </c>
      <c r="BG120" s="52">
        <v>0</v>
      </c>
      <c r="BH120" s="52">
        <v>0</v>
      </c>
      <c r="BI120" s="52">
        <v>0</v>
      </c>
      <c r="BJ120" s="52">
        <v>0</v>
      </c>
      <c r="BK120" s="52">
        <v>0</v>
      </c>
      <c r="BL120" s="52">
        <v>0</v>
      </c>
      <c r="BM120" s="52">
        <v>0</v>
      </c>
      <c r="BN120" s="52">
        <v>0</v>
      </c>
      <c r="BO120" s="52">
        <v>0</v>
      </c>
      <c r="BP120" s="52">
        <v>0</v>
      </c>
      <c r="BQ120" s="52">
        <v>0</v>
      </c>
      <c r="BR120" s="52">
        <v>0</v>
      </c>
      <c r="BS120" s="52">
        <v>0</v>
      </c>
      <c r="BT120" s="52">
        <v>0</v>
      </c>
      <c r="BU120" s="52">
        <v>0</v>
      </c>
      <c r="BV120" s="52">
        <v>0</v>
      </c>
      <c r="BW120" s="52">
        <v>0</v>
      </c>
      <c r="BX120" s="52">
        <v>0</v>
      </c>
      <c r="BY120" s="52">
        <v>0</v>
      </c>
      <c r="BZ120" s="52">
        <v>0</v>
      </c>
      <c r="CA120" s="52">
        <v>0</v>
      </c>
      <c r="CB120" s="52">
        <v>0</v>
      </c>
      <c r="CC120" s="52">
        <v>0</v>
      </c>
      <c r="CD120" s="52">
        <v>0</v>
      </c>
      <c r="CE120" s="52">
        <v>0</v>
      </c>
      <c r="CF120" s="52">
        <v>0</v>
      </c>
      <c r="CG120" s="52">
        <v>0</v>
      </c>
      <c r="CH120" s="52">
        <v>0</v>
      </c>
      <c r="CI120" s="52">
        <v>0</v>
      </c>
      <c r="CJ120" s="52">
        <v>0</v>
      </c>
      <c r="CK120" s="52">
        <v>0</v>
      </c>
      <c r="CL120" s="52">
        <v>0</v>
      </c>
      <c r="CM120" s="52">
        <v>0</v>
      </c>
      <c r="CN120" s="52">
        <v>0</v>
      </c>
      <c r="CO120" s="52">
        <v>0</v>
      </c>
      <c r="CP120" s="52">
        <v>0</v>
      </c>
      <c r="CQ120" s="52">
        <v>0</v>
      </c>
      <c r="CR120" s="52">
        <v>0</v>
      </c>
      <c r="CS120" s="52">
        <v>0</v>
      </c>
      <c r="CT120" s="52">
        <v>0</v>
      </c>
      <c r="CU120" s="52">
        <v>0</v>
      </c>
      <c r="CV120" s="52">
        <v>0</v>
      </c>
      <c r="CW120" s="52">
        <v>0</v>
      </c>
      <c r="CX120" s="52">
        <v>0</v>
      </c>
      <c r="CY120" s="52">
        <v>0</v>
      </c>
      <c r="CZ120" s="52">
        <v>0</v>
      </c>
      <c r="DA120" s="52">
        <v>0</v>
      </c>
      <c r="DB120" s="52">
        <v>0</v>
      </c>
      <c r="DC120" s="52">
        <v>0</v>
      </c>
      <c r="DD120" s="52">
        <v>0</v>
      </c>
      <c r="DE120" s="52">
        <v>0</v>
      </c>
      <c r="DF120" s="52">
        <v>0</v>
      </c>
      <c r="DG120" s="52">
        <v>0</v>
      </c>
      <c r="DH120" s="52">
        <v>0</v>
      </c>
      <c r="DI120" s="52">
        <v>0</v>
      </c>
      <c r="DJ120" s="52">
        <v>0</v>
      </c>
      <c r="DK120" s="52">
        <v>0</v>
      </c>
      <c r="DL120" s="52">
        <v>0</v>
      </c>
      <c r="DM120" s="52">
        <v>0</v>
      </c>
      <c r="DN120" s="52">
        <v>0</v>
      </c>
      <c r="DO120" s="52">
        <v>0</v>
      </c>
      <c r="DP120" s="52">
        <v>0</v>
      </c>
      <c r="DQ120" s="52">
        <v>0</v>
      </c>
      <c r="DR120" s="52">
        <v>0</v>
      </c>
      <c r="DS120" s="52">
        <v>0</v>
      </c>
      <c r="DT120" s="52">
        <v>0</v>
      </c>
      <c r="DU120" s="52">
        <v>0</v>
      </c>
      <c r="DV120" s="52">
        <v>0</v>
      </c>
      <c r="DW120" s="52">
        <v>0</v>
      </c>
      <c r="DX120" s="52">
        <v>0</v>
      </c>
      <c r="DY120" s="52">
        <v>0</v>
      </c>
      <c r="DZ120" s="52">
        <v>0</v>
      </c>
      <c r="EA120" s="52">
        <v>0</v>
      </c>
      <c r="EB120" s="52">
        <v>0</v>
      </c>
      <c r="EC120" s="52">
        <v>0</v>
      </c>
      <c r="ED120" s="52">
        <v>0</v>
      </c>
      <c r="EE120" s="52">
        <v>0</v>
      </c>
      <c r="EF120" s="52">
        <v>0</v>
      </c>
      <c r="EG120" s="52">
        <v>0</v>
      </c>
      <c r="EH120" s="52">
        <v>0</v>
      </c>
      <c r="EI120" s="52">
        <v>0</v>
      </c>
      <c r="EJ120" s="52">
        <v>0</v>
      </c>
      <c r="EK120" s="52">
        <v>0</v>
      </c>
      <c r="EL120" s="52">
        <v>0</v>
      </c>
      <c r="EM120" s="52">
        <v>0</v>
      </c>
      <c r="EN120" s="52">
        <v>0</v>
      </c>
      <c r="EO120" s="52">
        <v>0</v>
      </c>
      <c r="EP120" s="52">
        <v>0</v>
      </c>
      <c r="EQ120" s="52">
        <v>0</v>
      </c>
      <c r="ER120" s="52">
        <v>0</v>
      </c>
      <c r="ES120" s="52">
        <v>0</v>
      </c>
      <c r="ET120" s="52">
        <v>0</v>
      </c>
      <c r="EU120" s="52">
        <v>0</v>
      </c>
      <c r="EV120" s="52">
        <v>0</v>
      </c>
      <c r="EW120" s="52">
        <v>70.208680000000001</v>
      </c>
      <c r="EX120" s="52">
        <v>69.024799999999999</v>
      </c>
      <c r="EY120" s="52">
        <v>68.016530000000003</v>
      </c>
      <c r="EZ120" s="52">
        <v>66.969009999999997</v>
      </c>
      <c r="FA120" s="52">
        <v>66.080579999999998</v>
      </c>
      <c r="FB120" s="52">
        <v>65.144630000000006</v>
      </c>
      <c r="FC120" s="52">
        <v>64.37603</v>
      </c>
      <c r="FD120" s="52">
        <v>65.305790000000002</v>
      </c>
      <c r="FE120" s="52">
        <v>68.022729999999996</v>
      </c>
      <c r="FF120" s="52">
        <v>71.702479999999994</v>
      </c>
      <c r="FG120" s="52">
        <v>75.927689999999998</v>
      </c>
      <c r="FH120" s="52">
        <v>79.708680000000001</v>
      </c>
      <c r="FI120" s="52">
        <v>82.824380000000005</v>
      </c>
      <c r="FJ120" s="52">
        <v>85.564049999999995</v>
      </c>
      <c r="FK120" s="52">
        <v>87.838840000000005</v>
      </c>
      <c r="FL120" s="52">
        <v>89.278919999999999</v>
      </c>
      <c r="FM120" s="52">
        <v>89.526859999999999</v>
      </c>
      <c r="FN120" s="52">
        <v>88.710750000000004</v>
      </c>
      <c r="FO120" s="52">
        <v>86.254140000000007</v>
      </c>
      <c r="FP120" s="52">
        <v>82.268590000000003</v>
      </c>
      <c r="FQ120" s="52">
        <v>78.287189999999995</v>
      </c>
      <c r="FR120" s="52">
        <v>75.549580000000006</v>
      </c>
      <c r="FS120" s="52">
        <v>73.809910000000002</v>
      </c>
      <c r="FT120" s="52">
        <v>72.068179999999998</v>
      </c>
      <c r="FU120" s="52">
        <v>12</v>
      </c>
      <c r="FV120" s="52">
        <v>21.706240000000001</v>
      </c>
      <c r="FW120" s="52">
        <v>5.09152</v>
      </c>
      <c r="FX120" s="52">
        <v>0</v>
      </c>
    </row>
    <row r="121" spans="1:180" x14ac:dyDescent="0.3">
      <c r="A121" t="s">
        <v>174</v>
      </c>
      <c r="B121" t="s">
        <v>248</v>
      </c>
      <c r="C121" t="s">
        <v>180</v>
      </c>
      <c r="D121" t="s">
        <v>224</v>
      </c>
      <c r="E121" t="s">
        <v>188</v>
      </c>
      <c r="F121" t="s">
        <v>233</v>
      </c>
      <c r="G121" t="s">
        <v>239</v>
      </c>
      <c r="H121" s="52">
        <v>38</v>
      </c>
      <c r="I121" s="52">
        <v>0</v>
      </c>
      <c r="J121" s="52">
        <v>0</v>
      </c>
      <c r="K121" s="52">
        <v>0</v>
      </c>
      <c r="L121" s="52">
        <v>0</v>
      </c>
      <c r="M121" s="52">
        <v>0</v>
      </c>
      <c r="N121" s="52">
        <v>0</v>
      </c>
      <c r="O121" s="52">
        <v>0</v>
      </c>
      <c r="P121" s="52">
        <v>0</v>
      </c>
      <c r="Q121" s="52">
        <v>0</v>
      </c>
      <c r="R121" s="52">
        <v>0</v>
      </c>
      <c r="S121" s="52">
        <v>0</v>
      </c>
      <c r="T121" s="52">
        <v>0</v>
      </c>
      <c r="U121" s="52">
        <v>0</v>
      </c>
      <c r="V121" s="52">
        <v>0</v>
      </c>
      <c r="W121" s="52">
        <v>0</v>
      </c>
      <c r="X121" s="52">
        <v>0</v>
      </c>
      <c r="Y121" s="52">
        <v>0</v>
      </c>
      <c r="Z121" s="52">
        <v>0</v>
      </c>
      <c r="AA121" s="52">
        <v>0</v>
      </c>
      <c r="AB121" s="52">
        <v>0</v>
      </c>
      <c r="AC121" s="52">
        <v>0</v>
      </c>
      <c r="AD121" s="52">
        <v>0</v>
      </c>
      <c r="AE121" s="52">
        <v>0</v>
      </c>
      <c r="AF121" s="52">
        <v>0</v>
      </c>
      <c r="AG121" s="52">
        <v>0</v>
      </c>
      <c r="AH121" s="52">
        <v>0</v>
      </c>
      <c r="AI121" s="52">
        <v>0</v>
      </c>
      <c r="AJ121" s="52">
        <v>0</v>
      </c>
      <c r="AK121" s="52">
        <v>0</v>
      </c>
      <c r="AL121" s="52">
        <v>0</v>
      </c>
      <c r="AM121" s="52">
        <v>0</v>
      </c>
      <c r="AN121" s="52">
        <v>0</v>
      </c>
      <c r="AO121" s="52">
        <v>0</v>
      </c>
      <c r="AP121" s="52">
        <v>0</v>
      </c>
      <c r="AQ121" s="52">
        <v>0</v>
      </c>
      <c r="AR121" s="52">
        <v>0</v>
      </c>
      <c r="AS121" s="52">
        <v>0</v>
      </c>
      <c r="AT121" s="52">
        <v>0</v>
      </c>
      <c r="AU121" s="52">
        <v>0</v>
      </c>
      <c r="AV121" s="52">
        <v>0</v>
      </c>
      <c r="AW121" s="52">
        <v>0</v>
      </c>
      <c r="AX121" s="52">
        <v>0</v>
      </c>
      <c r="AY121" s="52">
        <v>0</v>
      </c>
      <c r="AZ121" s="52">
        <v>0</v>
      </c>
      <c r="BA121" s="52">
        <v>0</v>
      </c>
      <c r="BB121" s="52">
        <v>0</v>
      </c>
      <c r="BC121" s="52">
        <v>0</v>
      </c>
      <c r="BD121" s="52">
        <v>0</v>
      </c>
      <c r="BE121" s="52">
        <v>0</v>
      </c>
      <c r="BF121" s="52">
        <v>0</v>
      </c>
      <c r="BG121" s="52">
        <v>0</v>
      </c>
      <c r="BH121" s="52">
        <v>0</v>
      </c>
      <c r="BI121" s="52">
        <v>0</v>
      </c>
      <c r="BJ121" s="52">
        <v>0</v>
      </c>
      <c r="BK121" s="52">
        <v>0</v>
      </c>
      <c r="BL121" s="52">
        <v>0</v>
      </c>
      <c r="BM121" s="52">
        <v>0</v>
      </c>
      <c r="BN121" s="52">
        <v>0</v>
      </c>
      <c r="BO121" s="52">
        <v>0</v>
      </c>
      <c r="BP121" s="52">
        <v>0</v>
      </c>
      <c r="BQ121" s="52">
        <v>0</v>
      </c>
      <c r="BR121" s="52">
        <v>0</v>
      </c>
      <c r="BS121" s="52">
        <v>0</v>
      </c>
      <c r="BT121" s="52">
        <v>0</v>
      </c>
      <c r="BU121" s="52">
        <v>0</v>
      </c>
      <c r="BV121" s="52">
        <v>0</v>
      </c>
      <c r="BW121" s="52">
        <v>0</v>
      </c>
      <c r="BX121" s="52">
        <v>0</v>
      </c>
      <c r="BY121" s="52">
        <v>0</v>
      </c>
      <c r="BZ121" s="52">
        <v>0</v>
      </c>
      <c r="CA121" s="52">
        <v>0</v>
      </c>
      <c r="CB121" s="52">
        <v>0</v>
      </c>
      <c r="CC121" s="52">
        <v>0</v>
      </c>
      <c r="CD121" s="52">
        <v>0</v>
      </c>
      <c r="CE121" s="52">
        <v>0</v>
      </c>
      <c r="CF121" s="52">
        <v>0</v>
      </c>
      <c r="CG121" s="52">
        <v>0</v>
      </c>
      <c r="CH121" s="52">
        <v>0</v>
      </c>
      <c r="CI121" s="52">
        <v>0</v>
      </c>
      <c r="CJ121" s="52">
        <v>0</v>
      </c>
      <c r="CK121" s="52">
        <v>0</v>
      </c>
      <c r="CL121" s="52">
        <v>0</v>
      </c>
      <c r="CM121" s="52">
        <v>0</v>
      </c>
      <c r="CN121" s="52">
        <v>0</v>
      </c>
      <c r="CO121" s="52">
        <v>0</v>
      </c>
      <c r="CP121" s="52">
        <v>0</v>
      </c>
      <c r="CQ121" s="52">
        <v>0</v>
      </c>
      <c r="CR121" s="52">
        <v>0</v>
      </c>
      <c r="CS121" s="52">
        <v>0</v>
      </c>
      <c r="CT121" s="52">
        <v>0</v>
      </c>
      <c r="CU121" s="52">
        <v>0</v>
      </c>
      <c r="CV121" s="52">
        <v>0</v>
      </c>
      <c r="CW121" s="52">
        <v>0</v>
      </c>
      <c r="CX121" s="52">
        <v>0</v>
      </c>
      <c r="CY121" s="52">
        <v>0</v>
      </c>
      <c r="CZ121" s="52">
        <v>0</v>
      </c>
      <c r="DA121" s="52">
        <v>0</v>
      </c>
      <c r="DB121" s="52">
        <v>0</v>
      </c>
      <c r="DC121" s="52">
        <v>0</v>
      </c>
      <c r="DD121" s="52">
        <v>0</v>
      </c>
      <c r="DE121" s="52">
        <v>0</v>
      </c>
      <c r="DF121" s="52">
        <v>0</v>
      </c>
      <c r="DG121" s="52">
        <v>0</v>
      </c>
      <c r="DH121" s="52">
        <v>0</v>
      </c>
      <c r="DI121" s="52">
        <v>0</v>
      </c>
      <c r="DJ121" s="52">
        <v>0</v>
      </c>
      <c r="DK121" s="52">
        <v>0</v>
      </c>
      <c r="DL121" s="52">
        <v>0</v>
      </c>
      <c r="DM121" s="52">
        <v>0</v>
      </c>
      <c r="DN121" s="52">
        <v>0</v>
      </c>
      <c r="DO121" s="52">
        <v>0</v>
      </c>
      <c r="DP121" s="52">
        <v>0</v>
      </c>
      <c r="DQ121" s="52">
        <v>0</v>
      </c>
      <c r="DR121" s="52">
        <v>0</v>
      </c>
      <c r="DS121" s="52">
        <v>0</v>
      </c>
      <c r="DT121" s="52">
        <v>0</v>
      </c>
      <c r="DU121" s="52">
        <v>0</v>
      </c>
      <c r="DV121" s="52">
        <v>0</v>
      </c>
      <c r="DW121" s="52">
        <v>0</v>
      </c>
      <c r="DX121" s="52">
        <v>0</v>
      </c>
      <c r="DY121" s="52">
        <v>0</v>
      </c>
      <c r="DZ121" s="52">
        <v>0</v>
      </c>
      <c r="EA121" s="52">
        <v>0</v>
      </c>
      <c r="EB121" s="52">
        <v>0</v>
      </c>
      <c r="EC121" s="52">
        <v>0</v>
      </c>
      <c r="ED121" s="52">
        <v>0</v>
      </c>
      <c r="EE121" s="52">
        <v>0</v>
      </c>
      <c r="EF121" s="52">
        <v>0</v>
      </c>
      <c r="EG121" s="52">
        <v>0</v>
      </c>
      <c r="EH121" s="52">
        <v>0</v>
      </c>
      <c r="EI121" s="52">
        <v>0</v>
      </c>
      <c r="EJ121" s="52">
        <v>0</v>
      </c>
      <c r="EK121" s="52">
        <v>0</v>
      </c>
      <c r="EL121" s="52">
        <v>0</v>
      </c>
      <c r="EM121" s="52">
        <v>0</v>
      </c>
      <c r="EN121" s="52">
        <v>0</v>
      </c>
      <c r="EO121" s="52">
        <v>0</v>
      </c>
      <c r="EP121" s="52">
        <v>0</v>
      </c>
      <c r="EQ121" s="52">
        <v>0</v>
      </c>
      <c r="ER121" s="52">
        <v>0</v>
      </c>
      <c r="ES121" s="52">
        <v>0</v>
      </c>
      <c r="ET121" s="52">
        <v>0</v>
      </c>
      <c r="EU121" s="52">
        <v>0</v>
      </c>
      <c r="EV121" s="52">
        <v>0</v>
      </c>
      <c r="EW121" s="52">
        <v>70.753249999999994</v>
      </c>
      <c r="EX121" s="52">
        <v>69.311689999999999</v>
      </c>
      <c r="EY121" s="52">
        <v>68.110389999999995</v>
      </c>
      <c r="EZ121" s="52">
        <v>67.004329999999996</v>
      </c>
      <c r="FA121" s="52">
        <v>66.012990000000002</v>
      </c>
      <c r="FB121" s="52">
        <v>65.138530000000003</v>
      </c>
      <c r="FC121" s="52">
        <v>64.906930000000003</v>
      </c>
      <c r="FD121" s="52">
        <v>66.619050000000001</v>
      </c>
      <c r="FE121" s="52">
        <v>69.731610000000003</v>
      </c>
      <c r="FF121" s="52">
        <v>73.597399999999993</v>
      </c>
      <c r="FG121" s="52">
        <v>77.876630000000006</v>
      </c>
      <c r="FH121" s="52">
        <v>81.878780000000006</v>
      </c>
      <c r="FI121" s="52">
        <v>85.257580000000004</v>
      </c>
      <c r="FJ121" s="52">
        <v>88.207790000000003</v>
      </c>
      <c r="FK121" s="52">
        <v>90.205629999999999</v>
      </c>
      <c r="FL121" s="52">
        <v>91.673159999999996</v>
      </c>
      <c r="FM121" s="52">
        <v>92.047619999999995</v>
      </c>
      <c r="FN121" s="52">
        <v>91.333340000000007</v>
      </c>
      <c r="FO121" s="52">
        <v>89.16883</v>
      </c>
      <c r="FP121" s="52">
        <v>85.257580000000004</v>
      </c>
      <c r="FQ121" s="52">
        <v>80.558440000000004</v>
      </c>
      <c r="FR121" s="52">
        <v>77.114720000000005</v>
      </c>
      <c r="FS121" s="52">
        <v>74.603899999999996</v>
      </c>
      <c r="FT121" s="52">
        <v>72.809520000000006</v>
      </c>
      <c r="FU121" s="52">
        <v>12</v>
      </c>
      <c r="FV121" s="52">
        <v>24.394300000000001</v>
      </c>
      <c r="FW121" s="52">
        <v>6.0551810000000001</v>
      </c>
      <c r="FX121" s="52">
        <v>0</v>
      </c>
    </row>
    <row r="122" spans="1:180" x14ac:dyDescent="0.3">
      <c r="A122" t="s">
        <v>174</v>
      </c>
      <c r="B122" t="s">
        <v>249</v>
      </c>
      <c r="C122" t="s">
        <v>180</v>
      </c>
      <c r="D122" t="s">
        <v>224</v>
      </c>
      <c r="E122" t="s">
        <v>187</v>
      </c>
      <c r="F122" t="s">
        <v>238</v>
      </c>
      <c r="G122" t="s">
        <v>240</v>
      </c>
      <c r="H122" s="52">
        <v>296</v>
      </c>
      <c r="I122" s="52">
        <v>17.769435999999999</v>
      </c>
      <c r="J122" s="52">
        <v>17.371362000000001</v>
      </c>
      <c r="K122" s="52">
        <v>16.765024</v>
      </c>
      <c r="L122" s="52">
        <v>16.757376000000001</v>
      </c>
      <c r="M122" s="52">
        <v>17.21114</v>
      </c>
      <c r="N122" s="52">
        <v>19.534962</v>
      </c>
      <c r="O122" s="52">
        <v>21.459361999999999</v>
      </c>
      <c r="P122" s="52">
        <v>18.326203</v>
      </c>
      <c r="Q122" s="52">
        <v>14.154711000000001</v>
      </c>
      <c r="R122" s="52">
        <v>10.708577999999999</v>
      </c>
      <c r="S122" s="52">
        <v>8.9059998999999994</v>
      </c>
      <c r="T122" s="52">
        <v>8.6463477999999991</v>
      </c>
      <c r="U122" s="52">
        <v>8.0859670999999995</v>
      </c>
      <c r="V122" s="52">
        <v>8.3423732000000008</v>
      </c>
      <c r="W122" s="52">
        <v>8.8923650999999992</v>
      </c>
      <c r="X122" s="52">
        <v>9.6344627000000003</v>
      </c>
      <c r="Y122" s="52">
        <v>9.8434940999999991</v>
      </c>
      <c r="Z122" s="52">
        <v>11.003988</v>
      </c>
      <c r="AA122" s="52">
        <v>15.035658</v>
      </c>
      <c r="AB122" s="52">
        <v>20.703056</v>
      </c>
      <c r="AC122" s="52">
        <v>22.230523999999999</v>
      </c>
      <c r="AD122" s="52">
        <v>21.113391</v>
      </c>
      <c r="AE122" s="52">
        <v>20.03529</v>
      </c>
      <c r="AF122" s="52">
        <v>18.68778</v>
      </c>
      <c r="AG122" s="52">
        <v>-2.0529829999999998</v>
      </c>
      <c r="AH122" s="52">
        <v>-1.9178040000000001</v>
      </c>
      <c r="AI122" s="52">
        <v>-2.101397</v>
      </c>
      <c r="AJ122" s="52">
        <v>-2.3206570000000002</v>
      </c>
      <c r="AK122" s="52">
        <v>-2.791814</v>
      </c>
      <c r="AL122" s="52">
        <v>-2.515933</v>
      </c>
      <c r="AM122" s="52">
        <v>-2.2363360000000001</v>
      </c>
      <c r="AN122" s="52">
        <v>-2.2868930000000001</v>
      </c>
      <c r="AO122" s="52">
        <v>-2.5971839999999999</v>
      </c>
      <c r="AP122" s="52">
        <v>-2.6234869999999999</v>
      </c>
      <c r="AQ122" s="52">
        <v>-2.6953339999999999</v>
      </c>
      <c r="AR122" s="52">
        <v>-2.1381600000000001</v>
      </c>
      <c r="AS122" s="52">
        <v>-2.8623069999999999</v>
      </c>
      <c r="AT122" s="52">
        <v>-3.00183</v>
      </c>
      <c r="AU122" s="52">
        <v>-3.1423770000000002</v>
      </c>
      <c r="AV122" s="52">
        <v>-2.9820530000000001</v>
      </c>
      <c r="AW122" s="52">
        <v>-3.0122360000000001</v>
      </c>
      <c r="AX122" s="52">
        <v>-2.8281239999999999</v>
      </c>
      <c r="AY122" s="52">
        <v>-1.9210400000000001</v>
      </c>
      <c r="AZ122" s="52">
        <v>-1.789641</v>
      </c>
      <c r="BA122" s="52">
        <v>-1.9625760000000001</v>
      </c>
      <c r="BB122" s="52">
        <v>-1.928822</v>
      </c>
      <c r="BC122" s="52">
        <v>-1.959911</v>
      </c>
      <c r="BD122" s="52">
        <v>-2.5431219999999999</v>
      </c>
      <c r="BE122" s="52">
        <v>-0.34215670999999998</v>
      </c>
      <c r="BF122" s="52">
        <v>-0.1847589</v>
      </c>
      <c r="BG122" s="52">
        <v>-0.3791023</v>
      </c>
      <c r="BH122" s="52">
        <v>-0.600248</v>
      </c>
      <c r="BI122" s="52">
        <v>-1.014545</v>
      </c>
      <c r="BJ122" s="52">
        <v>-0.74826360000000003</v>
      </c>
      <c r="BK122" s="52">
        <v>-0.35132980000000003</v>
      </c>
      <c r="BL122" s="52">
        <v>-0.47983569999999998</v>
      </c>
      <c r="BM122" s="52">
        <v>-0.60095050000000005</v>
      </c>
      <c r="BN122" s="52">
        <v>-0.4097729</v>
      </c>
      <c r="BO122" s="52">
        <v>-0.47100150000000002</v>
      </c>
      <c r="BP122" s="52">
        <v>4.8341500000000003E-2</v>
      </c>
      <c r="BQ122" s="52">
        <v>-0.45533360000000001</v>
      </c>
      <c r="BR122" s="52">
        <v>-0.64185190000000003</v>
      </c>
      <c r="BS122" s="52">
        <v>-0.67168969999999995</v>
      </c>
      <c r="BT122" s="52">
        <v>-0.31290180000000001</v>
      </c>
      <c r="BU122" s="52">
        <v>-0.55158169999999995</v>
      </c>
      <c r="BV122" s="52">
        <v>-0.43716129999999997</v>
      </c>
      <c r="BW122" s="52">
        <v>0.36070970000000002</v>
      </c>
      <c r="BX122" s="52">
        <v>0.46972409999999998</v>
      </c>
      <c r="BY122" s="52">
        <v>7.5078000000000006E-2</v>
      </c>
      <c r="BZ122" s="52">
        <v>-3.0916200000000001E-2</v>
      </c>
      <c r="CA122" s="52">
        <v>-2.66968E-2</v>
      </c>
      <c r="CB122" s="52">
        <v>-0.57922450000000003</v>
      </c>
      <c r="CC122" s="52">
        <v>0.84275663000000001</v>
      </c>
      <c r="CD122" s="52">
        <v>1.0155430000000001</v>
      </c>
      <c r="CE122" s="52">
        <v>0.81375379999999997</v>
      </c>
      <c r="CF122" s="52">
        <v>0.59130179999999999</v>
      </c>
      <c r="CG122" s="52">
        <v>0.21638550000000001</v>
      </c>
      <c r="CH122" s="52">
        <v>0.47601919999999998</v>
      </c>
      <c r="CI122" s="52">
        <v>0.9542197</v>
      </c>
      <c r="CJ122" s="52">
        <v>0.77172669999999999</v>
      </c>
      <c r="CK122" s="52">
        <v>0.78163459999999996</v>
      </c>
      <c r="CL122" s="52">
        <v>1.1234390000000001</v>
      </c>
      <c r="CM122" s="52">
        <v>1.069564</v>
      </c>
      <c r="CN122" s="52">
        <v>1.5627059999999999</v>
      </c>
      <c r="CO122" s="52">
        <v>1.2117290000000001</v>
      </c>
      <c r="CP122" s="52">
        <v>0.99266200000000004</v>
      </c>
      <c r="CQ122" s="52">
        <v>1.039501</v>
      </c>
      <c r="CR122" s="52">
        <v>1.535744</v>
      </c>
      <c r="CS122" s="52">
        <v>1.15266</v>
      </c>
      <c r="CT122" s="52">
        <v>1.218812</v>
      </c>
      <c r="CU122" s="52">
        <v>1.9410419999999999</v>
      </c>
      <c r="CV122" s="52">
        <v>2.0345529999999998</v>
      </c>
      <c r="CW122" s="52">
        <v>1.486351</v>
      </c>
      <c r="CX122" s="52">
        <v>1.2835669999999999</v>
      </c>
      <c r="CY122" s="52">
        <v>1.312241</v>
      </c>
      <c r="CZ122" s="52">
        <v>0.78096509999999997</v>
      </c>
      <c r="DA122" s="52">
        <v>2.0276698999999998</v>
      </c>
      <c r="DB122" s="52">
        <v>2.2158440000000001</v>
      </c>
      <c r="DC122" s="52">
        <v>2.0066099999999998</v>
      </c>
      <c r="DD122" s="52">
        <v>1.7828520000000001</v>
      </c>
      <c r="DE122" s="52">
        <v>1.447316</v>
      </c>
      <c r="DF122" s="52">
        <v>1.700302</v>
      </c>
      <c r="DG122" s="52">
        <v>2.2597689999999999</v>
      </c>
      <c r="DH122" s="52">
        <v>2.0232890000000001</v>
      </c>
      <c r="DI122" s="52">
        <v>2.1642199999999998</v>
      </c>
      <c r="DJ122" s="52">
        <v>2.65665</v>
      </c>
      <c r="DK122" s="52">
        <v>2.6101299999999998</v>
      </c>
      <c r="DL122" s="52">
        <v>3.07707</v>
      </c>
      <c r="DM122" s="52">
        <v>2.8787919999999998</v>
      </c>
      <c r="DN122" s="52">
        <v>2.627176</v>
      </c>
      <c r="DO122" s="52">
        <v>2.7506910000000002</v>
      </c>
      <c r="DP122" s="52">
        <v>3.3843899999999998</v>
      </c>
      <c r="DQ122" s="52">
        <v>2.8569010000000001</v>
      </c>
      <c r="DR122" s="52">
        <v>2.8747859999999998</v>
      </c>
      <c r="DS122" s="52">
        <v>3.5213749999999999</v>
      </c>
      <c r="DT122" s="52">
        <v>3.599383</v>
      </c>
      <c r="DU122" s="52">
        <v>2.897624</v>
      </c>
      <c r="DV122" s="52">
        <v>2.5980509999999999</v>
      </c>
      <c r="DW122" s="52">
        <v>2.651179</v>
      </c>
      <c r="DX122" s="52">
        <v>2.1411549999999999</v>
      </c>
      <c r="DY122" s="52">
        <v>3.7384960999999999</v>
      </c>
      <c r="DZ122" s="52">
        <v>3.9488889999999999</v>
      </c>
      <c r="EA122" s="52">
        <v>3.7289050000000001</v>
      </c>
      <c r="EB122" s="52">
        <v>3.50326</v>
      </c>
      <c r="EC122" s="52">
        <v>3.2245849999999998</v>
      </c>
      <c r="ED122" s="52">
        <v>3.4679720000000001</v>
      </c>
      <c r="EE122" s="52">
        <v>4.1447750000000001</v>
      </c>
      <c r="EF122" s="52">
        <v>3.830346</v>
      </c>
      <c r="EG122" s="52">
        <v>4.1604530000000004</v>
      </c>
      <c r="EH122" s="52">
        <v>4.8703649999999996</v>
      </c>
      <c r="EI122" s="52">
        <v>4.8344620000000003</v>
      </c>
      <c r="EJ122" s="52">
        <v>5.2635709999999998</v>
      </c>
      <c r="EK122" s="52">
        <v>5.2857659999999997</v>
      </c>
      <c r="EL122" s="52">
        <v>4.9871540000000003</v>
      </c>
      <c r="EM122" s="52">
        <v>5.2213789999999998</v>
      </c>
      <c r="EN122" s="52">
        <v>6.0535420000000002</v>
      </c>
      <c r="EO122" s="52">
        <v>5.3175549999999996</v>
      </c>
      <c r="EP122" s="52">
        <v>5.2657480000000003</v>
      </c>
      <c r="EQ122" s="52">
        <v>5.8031249999999996</v>
      </c>
      <c r="ER122" s="52">
        <v>5.8587480000000003</v>
      </c>
      <c r="ES122" s="52">
        <v>4.9352780000000003</v>
      </c>
      <c r="ET122" s="52">
        <v>4.4959569999999998</v>
      </c>
      <c r="EU122" s="52">
        <v>4.5843930000000004</v>
      </c>
      <c r="EV122" s="52">
        <v>4.1050529999999998</v>
      </c>
      <c r="EW122" s="52">
        <v>62.98001</v>
      </c>
      <c r="EX122" s="52">
        <v>61.89114</v>
      </c>
      <c r="EY122" s="52">
        <v>60.969470000000001</v>
      </c>
      <c r="EZ122" s="52">
        <v>60.244570000000003</v>
      </c>
      <c r="FA122" s="52">
        <v>59.4358</v>
      </c>
      <c r="FB122" s="52">
        <v>58.846690000000002</v>
      </c>
      <c r="FC122" s="52">
        <v>59.656709999999997</v>
      </c>
      <c r="FD122" s="52">
        <v>62.552460000000004</v>
      </c>
      <c r="FE122" s="52">
        <v>66.244759999999999</v>
      </c>
      <c r="FF122" s="52">
        <v>70.269570000000002</v>
      </c>
      <c r="FG122" s="52">
        <v>73.780850000000001</v>
      </c>
      <c r="FH122" s="52">
        <v>77.099090000000004</v>
      </c>
      <c r="FI122" s="52">
        <v>79.981319999999997</v>
      </c>
      <c r="FJ122" s="52">
        <v>81.884129999999999</v>
      </c>
      <c r="FK122" s="52">
        <v>82.977999999999994</v>
      </c>
      <c r="FL122" s="52">
        <v>83.410139999999998</v>
      </c>
      <c r="FM122" s="52">
        <v>82.795320000000004</v>
      </c>
      <c r="FN122" s="52">
        <v>81.633229999999998</v>
      </c>
      <c r="FO122" s="52">
        <v>79.124290000000002</v>
      </c>
      <c r="FP122" s="52">
        <v>75.364810000000006</v>
      </c>
      <c r="FQ122" s="52">
        <v>70.902640000000005</v>
      </c>
      <c r="FR122" s="52">
        <v>67.763959999999997</v>
      </c>
      <c r="FS122" s="52">
        <v>65.779669999999996</v>
      </c>
      <c r="FT122" s="52">
        <v>64.241870000000006</v>
      </c>
      <c r="FU122" s="52">
        <v>283</v>
      </c>
      <c r="FV122" s="52">
        <v>4835.2939999999999</v>
      </c>
      <c r="FW122" s="52">
        <v>113.8837</v>
      </c>
      <c r="FX122" s="52">
        <v>1</v>
      </c>
    </row>
    <row r="123" spans="1:180" x14ac:dyDescent="0.3">
      <c r="A123" t="s">
        <v>174</v>
      </c>
      <c r="B123" t="s">
        <v>249</v>
      </c>
      <c r="C123" t="s">
        <v>180</v>
      </c>
      <c r="D123" t="s">
        <v>244</v>
      </c>
      <c r="E123" t="s">
        <v>190</v>
      </c>
      <c r="F123" t="s">
        <v>238</v>
      </c>
      <c r="G123" t="s">
        <v>240</v>
      </c>
      <c r="H123" s="52">
        <v>296</v>
      </c>
      <c r="I123" s="52">
        <v>18.962681</v>
      </c>
      <c r="J123" s="52">
        <v>18.223856999999999</v>
      </c>
      <c r="K123" s="52">
        <v>17.813106999999999</v>
      </c>
      <c r="L123" s="52">
        <v>17.438237000000001</v>
      </c>
      <c r="M123" s="52">
        <v>17.700603999999998</v>
      </c>
      <c r="N123" s="52">
        <v>18.428585999999999</v>
      </c>
      <c r="O123" s="52">
        <v>17.689589000000002</v>
      </c>
      <c r="P123" s="52">
        <v>16.315152999999999</v>
      </c>
      <c r="Q123" s="52">
        <v>12.248889</v>
      </c>
      <c r="R123" s="52">
        <v>8.6471640999999995</v>
      </c>
      <c r="S123" s="52">
        <v>7.3765057000000001</v>
      </c>
      <c r="T123" s="52">
        <v>7.1526316999999997</v>
      </c>
      <c r="U123" s="52">
        <v>7.2636761999999999</v>
      </c>
      <c r="V123" s="52">
        <v>8.2595255999999999</v>
      </c>
      <c r="W123" s="52">
        <v>8.9872639999999997</v>
      </c>
      <c r="X123" s="52">
        <v>10.923215000000001</v>
      </c>
      <c r="Y123" s="52">
        <v>12.490694</v>
      </c>
      <c r="Z123" s="52">
        <v>13.789573000000001</v>
      </c>
      <c r="AA123" s="52">
        <v>19.518460000000001</v>
      </c>
      <c r="AB123" s="52">
        <v>22.322673999999999</v>
      </c>
      <c r="AC123" s="52">
        <v>22.332191999999999</v>
      </c>
      <c r="AD123" s="52">
        <v>21.564084999999999</v>
      </c>
      <c r="AE123" s="52">
        <v>20.707125999999999</v>
      </c>
      <c r="AF123" s="52">
        <v>19.694101</v>
      </c>
      <c r="AG123" s="52">
        <v>-1.3023690000000001</v>
      </c>
      <c r="AH123" s="52">
        <v>-1.2699180000000001</v>
      </c>
      <c r="AI123" s="52">
        <v>-1.3289439999999999</v>
      </c>
      <c r="AJ123" s="52">
        <v>-1.55047</v>
      </c>
      <c r="AK123" s="52">
        <v>-1.477131</v>
      </c>
      <c r="AL123" s="52">
        <v>-1.179737</v>
      </c>
      <c r="AM123" s="52">
        <v>-2.9181599999999999</v>
      </c>
      <c r="AN123" s="52">
        <v>-3.0050840000000001</v>
      </c>
      <c r="AO123" s="52">
        <v>-2.8590019999999998</v>
      </c>
      <c r="AP123" s="52">
        <v>-3.734327</v>
      </c>
      <c r="AQ123" s="52">
        <v>-4.1688989999999997</v>
      </c>
      <c r="AR123" s="52">
        <v>-4.2559490000000002</v>
      </c>
      <c r="AS123" s="52">
        <v>-4.2393450000000001</v>
      </c>
      <c r="AT123" s="52">
        <v>-4.0359889999999998</v>
      </c>
      <c r="AU123" s="52">
        <v>-4.4756080000000003</v>
      </c>
      <c r="AV123" s="52">
        <v>-3.5594730000000001</v>
      </c>
      <c r="AW123" s="52">
        <v>-3.6227719999999999</v>
      </c>
      <c r="AX123" s="52">
        <v>-5.7273909999999999</v>
      </c>
      <c r="AY123" s="52">
        <v>-4.864662</v>
      </c>
      <c r="AZ123" s="52">
        <v>-3.2596910000000001</v>
      </c>
      <c r="BA123" s="52">
        <v>-2.0084659999999999</v>
      </c>
      <c r="BB123" s="52">
        <v>-1.271868</v>
      </c>
      <c r="BC123" s="52">
        <v>-1.0209870000000001</v>
      </c>
      <c r="BD123" s="52">
        <v>-1.0860339999999999</v>
      </c>
      <c r="BE123" s="52">
        <v>0.3795616</v>
      </c>
      <c r="BF123" s="52">
        <v>0.32984089999999999</v>
      </c>
      <c r="BG123" s="52">
        <v>0.28761120000000001</v>
      </c>
      <c r="BH123" s="52">
        <v>4.2631500000000003E-2</v>
      </c>
      <c r="BI123" s="52">
        <v>8.4482100000000004E-2</v>
      </c>
      <c r="BJ123" s="52">
        <v>0.3936463</v>
      </c>
      <c r="BK123" s="52">
        <v>-1.1001430000000001</v>
      </c>
      <c r="BL123" s="52">
        <v>-1.001941</v>
      </c>
      <c r="BM123" s="52">
        <v>-0.84689369999999997</v>
      </c>
      <c r="BN123" s="52">
        <v>-1.3835280000000001</v>
      </c>
      <c r="BO123" s="52">
        <v>-1.444377</v>
      </c>
      <c r="BP123" s="52">
        <v>-1.3215710000000001</v>
      </c>
      <c r="BQ123" s="52">
        <v>-1.161268</v>
      </c>
      <c r="BR123" s="52">
        <v>-0.8531685</v>
      </c>
      <c r="BS123" s="52">
        <v>-1.17194</v>
      </c>
      <c r="BT123" s="52">
        <v>-0.43912869999999998</v>
      </c>
      <c r="BU123" s="52">
        <v>-0.73911459999999995</v>
      </c>
      <c r="BV123" s="52">
        <v>-2.8763879999999999</v>
      </c>
      <c r="BW123" s="52">
        <v>-2.2617929999999999</v>
      </c>
      <c r="BX123" s="52">
        <v>-1.1099950000000001</v>
      </c>
      <c r="BY123" s="52">
        <v>-0.12229569999999999</v>
      </c>
      <c r="BZ123" s="52">
        <v>0.50637920000000003</v>
      </c>
      <c r="CA123" s="52">
        <v>0.77027760000000001</v>
      </c>
      <c r="CB123" s="52">
        <v>0.63849290000000003</v>
      </c>
      <c r="CC123" s="52">
        <v>1.544462</v>
      </c>
      <c r="CD123" s="52">
        <v>1.437829</v>
      </c>
      <c r="CE123" s="52">
        <v>1.407233</v>
      </c>
      <c r="CF123" s="52">
        <v>1.1460090000000001</v>
      </c>
      <c r="CG123" s="52">
        <v>1.1660509999999999</v>
      </c>
      <c r="CH123" s="52">
        <v>1.4833670000000001</v>
      </c>
      <c r="CI123" s="52">
        <v>0.15900929999999999</v>
      </c>
      <c r="CJ123" s="52">
        <v>0.38542949999999998</v>
      </c>
      <c r="CK123" s="52">
        <v>0.54668620000000001</v>
      </c>
      <c r="CL123" s="52">
        <v>0.24462829999999999</v>
      </c>
      <c r="CM123" s="52">
        <v>0.44261879999999998</v>
      </c>
      <c r="CN123" s="52">
        <v>0.71077060000000003</v>
      </c>
      <c r="CO123" s="52">
        <v>0.97059859999999998</v>
      </c>
      <c r="CP123" s="52">
        <v>1.351243</v>
      </c>
      <c r="CQ123" s="52">
        <v>1.1161700000000001</v>
      </c>
      <c r="CR123" s="52">
        <v>1.7220120000000001</v>
      </c>
      <c r="CS123" s="52">
        <v>1.2580979999999999</v>
      </c>
      <c r="CT123" s="52">
        <v>-0.90179220000000004</v>
      </c>
      <c r="CU123" s="52">
        <v>-0.45905390000000001</v>
      </c>
      <c r="CV123" s="52">
        <v>0.37887900000000002</v>
      </c>
      <c r="CW123" s="52">
        <v>1.1840599999999999</v>
      </c>
      <c r="CX123" s="52">
        <v>1.7379880000000001</v>
      </c>
      <c r="CY123" s="52">
        <v>2.0109020000000002</v>
      </c>
      <c r="CZ123" s="52">
        <v>1.8328949999999999</v>
      </c>
      <c r="DA123" s="52">
        <v>2.709362</v>
      </c>
      <c r="DB123" s="52">
        <v>2.5458180000000001</v>
      </c>
      <c r="DC123" s="52">
        <v>2.5268540000000002</v>
      </c>
      <c r="DD123" s="52">
        <v>2.2493859999999999</v>
      </c>
      <c r="DE123" s="52">
        <v>2.2476189999999998</v>
      </c>
      <c r="DF123" s="52">
        <v>2.5730879999999998</v>
      </c>
      <c r="DG123" s="52">
        <v>1.4181619999999999</v>
      </c>
      <c r="DH123" s="52">
        <v>1.7727999999999999</v>
      </c>
      <c r="DI123" s="52">
        <v>1.940266</v>
      </c>
      <c r="DJ123" s="52">
        <v>1.8727849999999999</v>
      </c>
      <c r="DK123" s="52">
        <v>2.329615</v>
      </c>
      <c r="DL123" s="52">
        <v>2.743112</v>
      </c>
      <c r="DM123" s="52">
        <v>3.102465</v>
      </c>
      <c r="DN123" s="52">
        <v>3.5556549999999998</v>
      </c>
      <c r="DO123" s="52">
        <v>3.4042810000000001</v>
      </c>
      <c r="DP123" s="52">
        <v>3.8831530000000001</v>
      </c>
      <c r="DQ123" s="52">
        <v>3.2553109999999998</v>
      </c>
      <c r="DR123" s="52">
        <v>1.0728040000000001</v>
      </c>
      <c r="DS123" s="52">
        <v>1.343685</v>
      </c>
      <c r="DT123" s="52">
        <v>1.867753</v>
      </c>
      <c r="DU123" s="52">
        <v>2.4904160000000002</v>
      </c>
      <c r="DV123" s="52">
        <v>2.9695969999999998</v>
      </c>
      <c r="DW123" s="52">
        <v>3.2515260000000001</v>
      </c>
      <c r="DX123" s="52">
        <v>3.0272969999999999</v>
      </c>
      <c r="DY123" s="52">
        <v>4.3912930000000001</v>
      </c>
      <c r="DZ123" s="52">
        <v>4.1455770000000003</v>
      </c>
      <c r="EA123" s="52">
        <v>4.1434100000000003</v>
      </c>
      <c r="EB123" s="52">
        <v>3.8424879999999999</v>
      </c>
      <c r="EC123" s="52">
        <v>3.8092320000000002</v>
      </c>
      <c r="ED123" s="52">
        <v>4.146471</v>
      </c>
      <c r="EE123" s="52">
        <v>3.2361780000000002</v>
      </c>
      <c r="EF123" s="52">
        <v>3.7759429999999998</v>
      </c>
      <c r="EG123" s="52">
        <v>3.9523739999999998</v>
      </c>
      <c r="EH123" s="52">
        <v>4.2235839999999998</v>
      </c>
      <c r="EI123" s="52">
        <v>5.0541369999999999</v>
      </c>
      <c r="EJ123" s="52">
        <v>5.6774899999999997</v>
      </c>
      <c r="EK123" s="52">
        <v>6.180542</v>
      </c>
      <c r="EL123" s="52">
        <v>6.7384760000000004</v>
      </c>
      <c r="EM123" s="52">
        <v>6.7079490000000002</v>
      </c>
      <c r="EN123" s="52">
        <v>7.0034970000000003</v>
      </c>
      <c r="EO123" s="52">
        <v>6.1389690000000003</v>
      </c>
      <c r="EP123" s="52">
        <v>3.9238059999999999</v>
      </c>
      <c r="EQ123" s="52">
        <v>3.9465539999999999</v>
      </c>
      <c r="ER123" s="52">
        <v>4.0174500000000002</v>
      </c>
      <c r="ES123" s="52">
        <v>4.3765859999999996</v>
      </c>
      <c r="ET123" s="52">
        <v>4.7478439999999997</v>
      </c>
      <c r="EU123" s="52">
        <v>5.0427910000000002</v>
      </c>
      <c r="EV123" s="52">
        <v>4.751824</v>
      </c>
      <c r="EW123" s="52">
        <v>61.75864</v>
      </c>
      <c r="EX123" s="52">
        <v>60.936999999999998</v>
      </c>
      <c r="EY123" s="52">
        <v>60.069830000000003</v>
      </c>
      <c r="EZ123" s="52">
        <v>59.436729999999997</v>
      </c>
      <c r="FA123" s="52">
        <v>58.884610000000002</v>
      </c>
      <c r="FB123" s="52">
        <v>58.39246</v>
      </c>
      <c r="FC123" s="52">
        <v>57.855310000000003</v>
      </c>
      <c r="FD123" s="52">
        <v>58.310920000000003</v>
      </c>
      <c r="FE123" s="52">
        <v>61.671100000000003</v>
      </c>
      <c r="FF123" s="52">
        <v>66.104799999999997</v>
      </c>
      <c r="FG123" s="52">
        <v>70.698239999999998</v>
      </c>
      <c r="FH123" s="52">
        <v>74.843699999999998</v>
      </c>
      <c r="FI123" s="52">
        <v>78.450850000000003</v>
      </c>
      <c r="FJ123" s="52">
        <v>81.838520000000003</v>
      </c>
      <c r="FK123" s="52">
        <v>84.03389</v>
      </c>
      <c r="FL123" s="52">
        <v>84.419269999999997</v>
      </c>
      <c r="FM123" s="52">
        <v>83.788629999999998</v>
      </c>
      <c r="FN123" s="52">
        <v>81.820920000000001</v>
      </c>
      <c r="FO123" s="52">
        <v>77.84196</v>
      </c>
      <c r="FP123" s="52">
        <v>73.005279999999999</v>
      </c>
      <c r="FQ123" s="52">
        <v>69.375649999999993</v>
      </c>
      <c r="FR123" s="52">
        <v>66.944779999999994</v>
      </c>
      <c r="FS123" s="52">
        <v>65.403750000000002</v>
      </c>
      <c r="FT123" s="52">
        <v>63.949919999999999</v>
      </c>
      <c r="FU123" s="52">
        <v>283</v>
      </c>
      <c r="FV123" s="52">
        <v>6757.6480000000001</v>
      </c>
      <c r="FW123" s="52">
        <v>157.1816</v>
      </c>
      <c r="FX123" s="52">
        <v>1</v>
      </c>
    </row>
    <row r="124" spans="1:180" x14ac:dyDescent="0.3">
      <c r="A124" t="s">
        <v>174</v>
      </c>
      <c r="B124" t="s">
        <v>249</v>
      </c>
      <c r="C124" t="s">
        <v>180</v>
      </c>
      <c r="D124" t="s">
        <v>224</v>
      </c>
      <c r="E124" t="s">
        <v>188</v>
      </c>
      <c r="F124" t="s">
        <v>238</v>
      </c>
      <c r="G124" t="s">
        <v>240</v>
      </c>
      <c r="H124" s="52">
        <v>296</v>
      </c>
      <c r="I124" s="52">
        <v>17.685862</v>
      </c>
      <c r="J124" s="52">
        <v>17.073293</v>
      </c>
      <c r="K124" s="52">
        <v>16.631433999999999</v>
      </c>
      <c r="L124" s="52">
        <v>16.668189999999999</v>
      </c>
      <c r="M124" s="52">
        <v>17.235157999999998</v>
      </c>
      <c r="N124" s="52">
        <v>19.788523999999999</v>
      </c>
      <c r="O124" s="52">
        <v>22.158436999999999</v>
      </c>
      <c r="P124" s="52">
        <v>20.790436</v>
      </c>
      <c r="Q124" s="52">
        <v>17.624191</v>
      </c>
      <c r="R124" s="52">
        <v>13.010241000000001</v>
      </c>
      <c r="S124" s="52">
        <v>10.520825</v>
      </c>
      <c r="T124" s="52">
        <v>9.2653795999999993</v>
      </c>
      <c r="U124" s="52">
        <v>9.3617883000000006</v>
      </c>
      <c r="V124" s="52">
        <v>10.042004</v>
      </c>
      <c r="W124" s="52">
        <v>10.827565</v>
      </c>
      <c r="X124" s="52">
        <v>11.406732999999999</v>
      </c>
      <c r="Y124" s="52">
        <v>10.929897</v>
      </c>
      <c r="Z124" s="52">
        <v>12.940028999999999</v>
      </c>
      <c r="AA124" s="52">
        <v>16.185074</v>
      </c>
      <c r="AB124" s="52">
        <v>21.042382</v>
      </c>
      <c r="AC124" s="52">
        <v>22.285654000000001</v>
      </c>
      <c r="AD124" s="52">
        <v>21.299395000000001</v>
      </c>
      <c r="AE124" s="52">
        <v>19.6721</v>
      </c>
      <c r="AF124" s="52">
        <v>18.526717000000001</v>
      </c>
      <c r="AG124" s="52">
        <v>-1.9560919999999999</v>
      </c>
      <c r="AH124" s="52">
        <v>-1.9291510000000001</v>
      </c>
      <c r="AI124" s="52">
        <v>-1.960677</v>
      </c>
      <c r="AJ124" s="52">
        <v>-1.9208890000000001</v>
      </c>
      <c r="AK124" s="52">
        <v>-2.0791970000000002</v>
      </c>
      <c r="AL124" s="52">
        <v>-2.5259559999999999</v>
      </c>
      <c r="AM124" s="52">
        <v>-2.1933060000000002</v>
      </c>
      <c r="AN124" s="52">
        <v>-2.1337709999999999</v>
      </c>
      <c r="AO124" s="52">
        <v>-1.6488780000000001</v>
      </c>
      <c r="AP124" s="52">
        <v>-2.2485010000000001</v>
      </c>
      <c r="AQ124" s="52">
        <v>-2.9413480000000001</v>
      </c>
      <c r="AR124" s="52">
        <v>-3.7202660000000001</v>
      </c>
      <c r="AS124" s="52">
        <v>-3.3206790000000002</v>
      </c>
      <c r="AT124" s="52">
        <v>-3.5918160000000001</v>
      </c>
      <c r="AU124" s="52">
        <v>-3.7999429999999998</v>
      </c>
      <c r="AV124" s="52">
        <v>-3.8870659999999999</v>
      </c>
      <c r="AW124" s="52">
        <v>-4.4251500000000004</v>
      </c>
      <c r="AX124" s="52">
        <v>-2.6741799999999998</v>
      </c>
      <c r="AY124" s="52">
        <v>-1.754076</v>
      </c>
      <c r="AZ124" s="52">
        <v>-1.9272769999999999</v>
      </c>
      <c r="BA124" s="52">
        <v>-2.179306</v>
      </c>
      <c r="BB124" s="52">
        <v>-2.011002</v>
      </c>
      <c r="BC124" s="52">
        <v>-2.3235670000000002</v>
      </c>
      <c r="BD124" s="52">
        <v>-2.6914280000000002</v>
      </c>
      <c r="BE124" s="52">
        <v>-0.76121110000000003</v>
      </c>
      <c r="BF124" s="52">
        <v>-0.70513510000000001</v>
      </c>
      <c r="BG124" s="52">
        <v>-0.72018249999999995</v>
      </c>
      <c r="BH124" s="52">
        <v>-0.73792069999999998</v>
      </c>
      <c r="BI124" s="52">
        <v>-0.92464690000000005</v>
      </c>
      <c r="BJ124" s="52">
        <v>-1.053542</v>
      </c>
      <c r="BK124" s="52">
        <v>-0.62861060000000002</v>
      </c>
      <c r="BL124" s="52">
        <v>-0.41838930000000002</v>
      </c>
      <c r="BM124" s="52">
        <v>0.2014244</v>
      </c>
      <c r="BN124" s="52">
        <v>-0.2273124</v>
      </c>
      <c r="BO124" s="52">
        <v>-0.69654830000000001</v>
      </c>
      <c r="BP124" s="52">
        <v>-1.2781629999999999</v>
      </c>
      <c r="BQ124" s="52">
        <v>-0.89318030000000004</v>
      </c>
      <c r="BR124" s="52">
        <v>-1.0176970000000001</v>
      </c>
      <c r="BS124" s="52">
        <v>-1.0659369999999999</v>
      </c>
      <c r="BT124" s="52">
        <v>-1.0799669999999999</v>
      </c>
      <c r="BU124" s="52">
        <v>-1.927756</v>
      </c>
      <c r="BV124" s="52">
        <v>-0.73177590000000003</v>
      </c>
      <c r="BW124" s="52">
        <v>-0.1745207</v>
      </c>
      <c r="BX124" s="52">
        <v>-0.44265660000000001</v>
      </c>
      <c r="BY124" s="52">
        <v>-0.87883429999999996</v>
      </c>
      <c r="BZ124" s="52">
        <v>-0.80346609999999996</v>
      </c>
      <c r="CA124" s="52">
        <v>-1.1445320000000001</v>
      </c>
      <c r="CB124" s="52">
        <v>-1.4269099999999999</v>
      </c>
      <c r="CC124" s="52">
        <v>6.6359600000000005E-2</v>
      </c>
      <c r="CD124" s="52">
        <v>0.14261499999999999</v>
      </c>
      <c r="CE124" s="52">
        <v>0.1389803</v>
      </c>
      <c r="CF124" s="52">
        <v>8.13995E-2</v>
      </c>
      <c r="CG124" s="52">
        <v>-0.12500900000000001</v>
      </c>
      <c r="CH124" s="52">
        <v>-3.3752999999999998E-2</v>
      </c>
      <c r="CI124" s="52">
        <v>0.45509250000000001</v>
      </c>
      <c r="CJ124" s="52">
        <v>0.769679</v>
      </c>
      <c r="CK124" s="52">
        <v>1.4829380000000001</v>
      </c>
      <c r="CL124" s="52">
        <v>1.1725559999999999</v>
      </c>
      <c r="CM124" s="52">
        <v>0.85819290000000004</v>
      </c>
      <c r="CN124" s="52">
        <v>0.41322969999999998</v>
      </c>
      <c r="CO124" s="52">
        <v>0.78809770000000001</v>
      </c>
      <c r="CP124" s="52">
        <v>0.76512999999999998</v>
      </c>
      <c r="CQ124" s="52">
        <v>0.82762639999999998</v>
      </c>
      <c r="CR124" s="52">
        <v>0.86422149999999998</v>
      </c>
      <c r="CS124" s="52">
        <v>-0.1980691</v>
      </c>
      <c r="CT124" s="52">
        <v>0.61352700000000004</v>
      </c>
      <c r="CU124" s="52">
        <v>0.91947420000000002</v>
      </c>
      <c r="CV124" s="52">
        <v>0.58558690000000002</v>
      </c>
      <c r="CW124" s="52">
        <v>2.18684E-2</v>
      </c>
      <c r="CX124" s="52">
        <v>3.2869900000000001E-2</v>
      </c>
      <c r="CY124" s="52">
        <v>-0.32793630000000001</v>
      </c>
      <c r="CZ124" s="52">
        <v>-0.55110859999999995</v>
      </c>
      <c r="DA124" s="52">
        <v>0.89393031999999994</v>
      </c>
      <c r="DB124" s="52">
        <v>0.99036500000000005</v>
      </c>
      <c r="DC124" s="52">
        <v>0.99814309999999995</v>
      </c>
      <c r="DD124" s="52">
        <v>0.90071970000000001</v>
      </c>
      <c r="DE124" s="52">
        <v>0.67462880000000003</v>
      </c>
      <c r="DF124" s="52">
        <v>0.98603640000000004</v>
      </c>
      <c r="DG124" s="52">
        <v>1.5387960000000001</v>
      </c>
      <c r="DH124" s="52">
        <v>1.9577469999999999</v>
      </c>
      <c r="DI124" s="52">
        <v>2.7644510000000002</v>
      </c>
      <c r="DJ124" s="52">
        <v>2.572425</v>
      </c>
      <c r="DK124" s="52">
        <v>2.4129339999999999</v>
      </c>
      <c r="DL124" s="52">
        <v>2.1046230000000001</v>
      </c>
      <c r="DM124" s="52">
        <v>2.469376</v>
      </c>
      <c r="DN124" s="52">
        <v>2.5479569999999998</v>
      </c>
      <c r="DO124" s="52">
        <v>2.72119</v>
      </c>
      <c r="DP124" s="52">
        <v>2.8084099999999999</v>
      </c>
      <c r="DQ124" s="52">
        <v>1.5316179999999999</v>
      </c>
      <c r="DR124" s="52">
        <v>1.9588300000000001</v>
      </c>
      <c r="DS124" s="52">
        <v>2.0134690000000002</v>
      </c>
      <c r="DT124" s="52">
        <v>1.6138300000000001</v>
      </c>
      <c r="DU124" s="52">
        <v>0.92257109999999998</v>
      </c>
      <c r="DV124" s="52">
        <v>0.86920580000000003</v>
      </c>
      <c r="DW124" s="52">
        <v>0.48865930000000002</v>
      </c>
      <c r="DX124" s="52">
        <v>0.32469300000000001</v>
      </c>
      <c r="DY124" s="52">
        <v>2.0888108999999999</v>
      </c>
      <c r="DZ124" s="52">
        <v>2.2143809999999999</v>
      </c>
      <c r="EA124" s="52">
        <v>2.2386379999999999</v>
      </c>
      <c r="EB124" s="52">
        <v>2.083688</v>
      </c>
      <c r="EC124" s="52">
        <v>1.8291790000000001</v>
      </c>
      <c r="ED124" s="52">
        <v>2.45845</v>
      </c>
      <c r="EE124" s="52">
        <v>3.103491</v>
      </c>
      <c r="EF124" s="52">
        <v>3.6731289999999999</v>
      </c>
      <c r="EG124" s="52">
        <v>4.6147530000000003</v>
      </c>
      <c r="EH124" s="52">
        <v>4.5936139999999996</v>
      </c>
      <c r="EI124" s="52">
        <v>4.6577330000000003</v>
      </c>
      <c r="EJ124" s="52">
        <v>4.5467259999999996</v>
      </c>
      <c r="EK124" s="52">
        <v>4.8968740000000004</v>
      </c>
      <c r="EL124" s="52">
        <v>5.1220759999999999</v>
      </c>
      <c r="EM124" s="52">
        <v>5.4551959999999999</v>
      </c>
      <c r="EN124" s="52">
        <v>5.6155080000000002</v>
      </c>
      <c r="EO124" s="52">
        <v>4.0290119999999998</v>
      </c>
      <c r="EP124" s="52">
        <v>3.9012340000000001</v>
      </c>
      <c r="EQ124" s="52">
        <v>3.5930240000000002</v>
      </c>
      <c r="ER124" s="52">
        <v>3.0984509999999998</v>
      </c>
      <c r="ES124" s="52">
        <v>2.2230430000000001</v>
      </c>
      <c r="ET124" s="52">
        <v>2.0767419999999999</v>
      </c>
      <c r="EU124" s="52">
        <v>1.667694</v>
      </c>
      <c r="EV124" s="52">
        <v>1.5892109999999999</v>
      </c>
      <c r="EW124" s="52">
        <v>64.908439999999999</v>
      </c>
      <c r="EX124" s="52">
        <v>63.849460000000001</v>
      </c>
      <c r="EY124" s="52">
        <v>62.952089999999998</v>
      </c>
      <c r="EZ124" s="52">
        <v>62.33717</v>
      </c>
      <c r="FA124" s="52">
        <v>61.608879999999999</v>
      </c>
      <c r="FB124" s="52">
        <v>61.352580000000003</v>
      </c>
      <c r="FC124" s="52">
        <v>61.730820000000001</v>
      </c>
      <c r="FD124" s="52">
        <v>63.697620000000001</v>
      </c>
      <c r="FE124" s="52">
        <v>67.744410000000002</v>
      </c>
      <c r="FF124" s="52">
        <v>72.602270000000004</v>
      </c>
      <c r="FG124" s="52">
        <v>77.429509999999993</v>
      </c>
      <c r="FH124" s="52">
        <v>80.82911</v>
      </c>
      <c r="FI124" s="52">
        <v>83.926389999999998</v>
      </c>
      <c r="FJ124" s="52">
        <v>86.299260000000004</v>
      </c>
      <c r="FK124" s="52">
        <v>88.002600000000001</v>
      </c>
      <c r="FL124" s="52">
        <v>89.085750000000004</v>
      </c>
      <c r="FM124" s="52">
        <v>88.222499999999997</v>
      </c>
      <c r="FN124" s="52">
        <v>86.941760000000002</v>
      </c>
      <c r="FO124" s="52">
        <v>83.630219999999994</v>
      </c>
      <c r="FP124" s="52">
        <v>79.030850000000001</v>
      </c>
      <c r="FQ124" s="52">
        <v>73.891440000000003</v>
      </c>
      <c r="FR124" s="52">
        <v>70.341980000000007</v>
      </c>
      <c r="FS124" s="52">
        <v>68.223500000000001</v>
      </c>
      <c r="FT124" s="52">
        <v>66.335489999999993</v>
      </c>
      <c r="FU124" s="52">
        <v>283</v>
      </c>
      <c r="FV124" s="52">
        <v>5364.982</v>
      </c>
      <c r="FW124" s="52">
        <v>147.75739999999999</v>
      </c>
      <c r="FX124" s="52">
        <v>1</v>
      </c>
    </row>
    <row r="125" spans="1:180" x14ac:dyDescent="0.3">
      <c r="A125" t="s">
        <v>174</v>
      </c>
      <c r="B125" t="s">
        <v>249</v>
      </c>
      <c r="C125" t="s">
        <v>180</v>
      </c>
      <c r="D125" t="s">
        <v>224</v>
      </c>
      <c r="E125" t="s">
        <v>190</v>
      </c>
      <c r="F125" t="s">
        <v>238</v>
      </c>
      <c r="G125" t="s">
        <v>240</v>
      </c>
      <c r="H125" s="52">
        <v>296</v>
      </c>
      <c r="I125" s="52">
        <v>18.733639</v>
      </c>
      <c r="J125" s="52">
        <v>17.883437000000001</v>
      </c>
      <c r="K125" s="52">
        <v>17.500194</v>
      </c>
      <c r="L125" s="52">
        <v>17.336993</v>
      </c>
      <c r="M125" s="52">
        <v>17.928739</v>
      </c>
      <c r="N125" s="52">
        <v>19.285250000000001</v>
      </c>
      <c r="O125" s="52">
        <v>24.344083999999999</v>
      </c>
      <c r="P125" s="52">
        <v>26.647608000000002</v>
      </c>
      <c r="Q125" s="52">
        <v>24.721699999999998</v>
      </c>
      <c r="R125" s="52">
        <v>17.849364000000001</v>
      </c>
      <c r="S125" s="52">
        <v>13.197388999999999</v>
      </c>
      <c r="T125" s="52">
        <v>11.453398999999999</v>
      </c>
      <c r="U125" s="52">
        <v>11.220598000000001</v>
      </c>
      <c r="V125" s="52">
        <v>12.964054000000001</v>
      </c>
      <c r="W125" s="52">
        <v>14.540272999999999</v>
      </c>
      <c r="X125" s="52">
        <v>15.944599</v>
      </c>
      <c r="Y125" s="52">
        <v>16.118435999999999</v>
      </c>
      <c r="Z125" s="52">
        <v>19.389198</v>
      </c>
      <c r="AA125" s="52">
        <v>25.468712</v>
      </c>
      <c r="AB125" s="52">
        <v>26.601683000000001</v>
      </c>
      <c r="AC125" s="52">
        <v>24.791421</v>
      </c>
      <c r="AD125" s="52">
        <v>22.412786000000001</v>
      </c>
      <c r="AE125" s="52">
        <v>21.141804</v>
      </c>
      <c r="AF125" s="52">
        <v>19.888109</v>
      </c>
      <c r="AG125" s="52">
        <v>-0.76467448000000005</v>
      </c>
      <c r="AH125" s="52">
        <v>-0.75136029999999998</v>
      </c>
      <c r="AI125" s="52">
        <v>-0.82913870000000001</v>
      </c>
      <c r="AJ125" s="52">
        <v>-0.99358650000000004</v>
      </c>
      <c r="AK125" s="52">
        <v>-1.664461</v>
      </c>
      <c r="AL125" s="52">
        <v>-4.0724980000000004</v>
      </c>
      <c r="AM125" s="52">
        <v>-2.8813849999999999</v>
      </c>
      <c r="AN125" s="52">
        <v>-1.7142770000000001</v>
      </c>
      <c r="AO125" s="52">
        <v>-1.843237</v>
      </c>
      <c r="AP125" s="52">
        <v>-3.9123389999999998</v>
      </c>
      <c r="AQ125" s="52">
        <v>-5.9800259999999996</v>
      </c>
      <c r="AR125" s="52">
        <v>-7.1393789999999999</v>
      </c>
      <c r="AS125" s="52">
        <v>-7.218146</v>
      </c>
      <c r="AT125" s="52">
        <v>-7.1340469999999998</v>
      </c>
      <c r="AU125" s="52">
        <v>-7.1572110000000002</v>
      </c>
      <c r="AV125" s="52">
        <v>-6.2774999999999999</v>
      </c>
      <c r="AW125" s="52">
        <v>-6.3733500000000003</v>
      </c>
      <c r="AX125" s="52">
        <v>-3.6626539999999999</v>
      </c>
      <c r="AY125" s="52">
        <v>-0.66298599999999996</v>
      </c>
      <c r="AZ125" s="52">
        <v>-0.55737250000000005</v>
      </c>
      <c r="BA125" s="52">
        <v>-0.73208079999999998</v>
      </c>
      <c r="BB125" s="52">
        <v>-1.219954</v>
      </c>
      <c r="BC125" s="52">
        <v>-0.77026930000000005</v>
      </c>
      <c r="BD125" s="52">
        <v>-0.95187279999999996</v>
      </c>
      <c r="BE125" s="52">
        <v>0.19257060000000001</v>
      </c>
      <c r="BF125" s="52">
        <v>0.1987034</v>
      </c>
      <c r="BG125" s="52">
        <v>0.1634476</v>
      </c>
      <c r="BH125" s="52">
        <v>-5.1851700000000001E-2</v>
      </c>
      <c r="BI125" s="52">
        <v>-0.53547460000000002</v>
      </c>
      <c r="BJ125" s="52">
        <v>-2.4672830000000001</v>
      </c>
      <c r="BK125" s="52">
        <v>-1.0692919999999999</v>
      </c>
      <c r="BL125" s="52">
        <v>1.27905E-2</v>
      </c>
      <c r="BM125" s="52">
        <v>0.20376369999999999</v>
      </c>
      <c r="BN125" s="52">
        <v>-1.6570769999999999</v>
      </c>
      <c r="BO125" s="52">
        <v>-3.4874890000000001</v>
      </c>
      <c r="BP125" s="52">
        <v>-4.2782450000000001</v>
      </c>
      <c r="BQ125" s="52">
        <v>-4.159681</v>
      </c>
      <c r="BR125" s="52">
        <v>-3.9426410000000001</v>
      </c>
      <c r="BS125" s="52">
        <v>-3.8761169999999998</v>
      </c>
      <c r="BT125" s="52">
        <v>-2.9002560000000002</v>
      </c>
      <c r="BU125" s="52">
        <v>-3.6309170000000002</v>
      </c>
      <c r="BV125" s="52">
        <v>-1.588441</v>
      </c>
      <c r="BW125" s="52">
        <v>0.72947289999999998</v>
      </c>
      <c r="BX125" s="52">
        <v>0.82594089999999998</v>
      </c>
      <c r="BY125" s="52">
        <v>0.51728260000000004</v>
      </c>
      <c r="BZ125" s="52">
        <v>-3.8988700000000001E-2</v>
      </c>
      <c r="CA125" s="52">
        <v>0.36588470000000001</v>
      </c>
      <c r="CB125" s="52">
        <v>0.14000509999999999</v>
      </c>
      <c r="CC125" s="52">
        <v>0.85555570999999997</v>
      </c>
      <c r="CD125" s="52">
        <v>0.85671470000000005</v>
      </c>
      <c r="CE125" s="52">
        <v>0.85090980000000005</v>
      </c>
      <c r="CF125" s="52">
        <v>0.60039089999999995</v>
      </c>
      <c r="CG125" s="52">
        <v>0.24645829999999999</v>
      </c>
      <c r="CH125" s="52">
        <v>-1.355515</v>
      </c>
      <c r="CI125" s="52">
        <v>0.1857589</v>
      </c>
      <c r="CJ125" s="52">
        <v>1.208952</v>
      </c>
      <c r="CK125" s="52">
        <v>1.62151</v>
      </c>
      <c r="CL125" s="52">
        <v>-9.5089900000000005E-2</v>
      </c>
      <c r="CM125" s="52">
        <v>-1.761166</v>
      </c>
      <c r="CN125" s="52">
        <v>-2.2966319999999998</v>
      </c>
      <c r="CO125" s="52">
        <v>-2.041398</v>
      </c>
      <c r="CP125" s="52">
        <v>-1.732283</v>
      </c>
      <c r="CQ125" s="52">
        <v>-1.6036410000000001</v>
      </c>
      <c r="CR125" s="52">
        <v>-0.56118679999999999</v>
      </c>
      <c r="CS125" s="52">
        <v>-1.7315160000000001</v>
      </c>
      <c r="CT125" s="52">
        <v>-0.1518476</v>
      </c>
      <c r="CU125" s="52">
        <v>1.693886</v>
      </c>
      <c r="CV125" s="52">
        <v>1.7840199999999999</v>
      </c>
      <c r="CW125" s="52">
        <v>1.3825879999999999</v>
      </c>
      <c r="CX125" s="52">
        <v>0.77894419999999998</v>
      </c>
      <c r="CY125" s="52">
        <v>1.1527810000000001</v>
      </c>
      <c r="CZ125" s="52">
        <v>0.89623640000000004</v>
      </c>
      <c r="DA125" s="52">
        <v>1.5185409999999999</v>
      </c>
      <c r="DB125" s="52">
        <v>1.514726</v>
      </c>
      <c r="DC125" s="52">
        <v>1.5383720000000001</v>
      </c>
      <c r="DD125" s="52">
        <v>1.252634</v>
      </c>
      <c r="DE125" s="52">
        <v>1.0283910000000001</v>
      </c>
      <c r="DF125" s="52">
        <v>-0.24374799999999999</v>
      </c>
      <c r="DG125" s="52">
        <v>1.440809</v>
      </c>
      <c r="DH125" s="52">
        <v>2.4051140000000002</v>
      </c>
      <c r="DI125" s="52">
        <v>3.039256</v>
      </c>
      <c r="DJ125" s="52">
        <v>1.4668969999999999</v>
      </c>
      <c r="DK125" s="52">
        <v>-3.4842199999999997E-2</v>
      </c>
      <c r="DL125" s="52">
        <v>-0.31501899999999999</v>
      </c>
      <c r="DM125" s="52">
        <v>7.6885099999999998E-2</v>
      </c>
      <c r="DN125" s="52">
        <v>0.47807549999999999</v>
      </c>
      <c r="DO125" s="52">
        <v>0.66883440000000005</v>
      </c>
      <c r="DP125" s="52">
        <v>1.777882</v>
      </c>
      <c r="DQ125" s="52">
        <v>0.16788449999999999</v>
      </c>
      <c r="DR125" s="52">
        <v>1.2847459999999999</v>
      </c>
      <c r="DS125" s="52">
        <v>2.6582979999999998</v>
      </c>
      <c r="DT125" s="52">
        <v>2.7420979999999999</v>
      </c>
      <c r="DU125" s="52">
        <v>2.2478929999999999</v>
      </c>
      <c r="DV125" s="52">
        <v>1.5968770000000001</v>
      </c>
      <c r="DW125" s="52">
        <v>1.939678</v>
      </c>
      <c r="DX125" s="52">
        <v>1.652468</v>
      </c>
      <c r="DY125" s="52">
        <v>2.4757859999999998</v>
      </c>
      <c r="DZ125" s="52">
        <v>2.4647899999999998</v>
      </c>
      <c r="EA125" s="52">
        <v>2.530958</v>
      </c>
      <c r="EB125" s="52">
        <v>2.1943679999999999</v>
      </c>
      <c r="EC125" s="52">
        <v>2.157378</v>
      </c>
      <c r="ED125" s="52">
        <v>1.361467</v>
      </c>
      <c r="EE125" s="52">
        <v>3.2529029999999999</v>
      </c>
      <c r="EF125" s="52">
        <v>4.1321820000000002</v>
      </c>
      <c r="EG125" s="52">
        <v>5.0862569999999998</v>
      </c>
      <c r="EH125" s="52">
        <v>3.722159</v>
      </c>
      <c r="EI125" s="52">
        <v>2.4576950000000002</v>
      </c>
      <c r="EJ125" s="52">
        <v>2.5461149999999999</v>
      </c>
      <c r="EK125" s="52">
        <v>3.1353490000000002</v>
      </c>
      <c r="EL125" s="52">
        <v>3.6694819999999999</v>
      </c>
      <c r="EM125" s="52">
        <v>3.949929</v>
      </c>
      <c r="EN125" s="52">
        <v>5.1551270000000002</v>
      </c>
      <c r="EO125" s="52">
        <v>2.910317</v>
      </c>
      <c r="EP125" s="52">
        <v>3.358959</v>
      </c>
      <c r="EQ125" s="52">
        <v>4.0507569999999999</v>
      </c>
      <c r="ER125" s="52">
        <v>4.1254119999999999</v>
      </c>
      <c r="ES125" s="52">
        <v>3.4972569999999998</v>
      </c>
      <c r="ET125" s="52">
        <v>2.7778420000000001</v>
      </c>
      <c r="EU125" s="52">
        <v>3.0758320000000001</v>
      </c>
      <c r="EV125" s="52">
        <v>2.7443460000000002</v>
      </c>
      <c r="EW125" s="52">
        <v>62.56897</v>
      </c>
      <c r="EX125" s="52">
        <v>61.315860000000001</v>
      </c>
      <c r="EY125" s="52">
        <v>60.433700000000002</v>
      </c>
      <c r="EZ125" s="52">
        <v>59.883189999999999</v>
      </c>
      <c r="FA125" s="52">
        <v>59.42521</v>
      </c>
      <c r="FB125" s="52">
        <v>58.838999999999999</v>
      </c>
      <c r="FC125" s="52">
        <v>58.320549999999997</v>
      </c>
      <c r="FD125" s="52">
        <v>59.147590000000001</v>
      </c>
      <c r="FE125" s="52">
        <v>63.150399999999998</v>
      </c>
      <c r="FF125" s="52">
        <v>68.059700000000007</v>
      </c>
      <c r="FG125" s="52">
        <v>72.652100000000004</v>
      </c>
      <c r="FH125" s="52">
        <v>76.57732</v>
      </c>
      <c r="FI125" s="52">
        <v>79.901629999999997</v>
      </c>
      <c r="FJ125" s="52">
        <v>82.434939999999997</v>
      </c>
      <c r="FK125" s="52">
        <v>84.104259999999996</v>
      </c>
      <c r="FL125" s="52">
        <v>84.493629999999996</v>
      </c>
      <c r="FM125" s="52">
        <v>83.451549999999997</v>
      </c>
      <c r="FN125" s="52">
        <v>80.839560000000006</v>
      </c>
      <c r="FO125" s="52">
        <v>76.777940000000001</v>
      </c>
      <c r="FP125" s="52">
        <v>71.986329999999995</v>
      </c>
      <c r="FQ125" s="52">
        <v>68.750730000000004</v>
      </c>
      <c r="FR125" s="52">
        <v>66.43562</v>
      </c>
      <c r="FS125" s="52">
        <v>64.697239999999994</v>
      </c>
      <c r="FT125" s="52">
        <v>63.301020000000001</v>
      </c>
      <c r="FU125" s="52">
        <v>283</v>
      </c>
      <c r="FV125" s="52">
        <v>6757.6480000000001</v>
      </c>
      <c r="FW125" s="52">
        <v>157.1816</v>
      </c>
      <c r="FX125" s="52">
        <v>1</v>
      </c>
    </row>
    <row r="126" spans="1:180" x14ac:dyDescent="0.3">
      <c r="A126" t="s">
        <v>174</v>
      </c>
      <c r="B126" t="s">
        <v>249</v>
      </c>
      <c r="C126" t="s">
        <v>180</v>
      </c>
      <c r="D126" t="s">
        <v>244</v>
      </c>
      <c r="E126" t="s">
        <v>188</v>
      </c>
      <c r="F126" t="s">
        <v>238</v>
      </c>
      <c r="G126" t="s">
        <v>240</v>
      </c>
      <c r="H126" s="52">
        <v>296</v>
      </c>
      <c r="I126" s="52">
        <v>17.799220999999999</v>
      </c>
      <c r="J126" s="52">
        <v>17.344950000000001</v>
      </c>
      <c r="K126" s="52">
        <v>16.949755</v>
      </c>
      <c r="L126" s="52">
        <v>16.693771999999999</v>
      </c>
      <c r="M126" s="52">
        <v>16.768533000000001</v>
      </c>
      <c r="N126" s="52">
        <v>16.914864999999999</v>
      </c>
      <c r="O126" s="52">
        <v>15.812101999999999</v>
      </c>
      <c r="P126" s="52">
        <v>12.717992000000001</v>
      </c>
      <c r="Q126" s="52">
        <v>7.7535432000000002</v>
      </c>
      <c r="R126" s="52">
        <v>6.2535625000000001</v>
      </c>
      <c r="S126" s="52">
        <v>5.3253104000000002</v>
      </c>
      <c r="T126" s="52">
        <v>5.2869619999999999</v>
      </c>
      <c r="U126" s="52">
        <v>5.4896190000000002</v>
      </c>
      <c r="V126" s="52">
        <v>5.8512462000000003</v>
      </c>
      <c r="W126" s="52">
        <v>6.4407465000000004</v>
      </c>
      <c r="X126" s="52">
        <v>7.3363578</v>
      </c>
      <c r="Y126" s="52">
        <v>7.9113097000000003</v>
      </c>
      <c r="Z126" s="52">
        <v>8.9613999999999994</v>
      </c>
      <c r="AA126" s="52">
        <v>12.700793000000001</v>
      </c>
      <c r="AB126" s="52">
        <v>18.159441000000001</v>
      </c>
      <c r="AC126" s="52">
        <v>20.819861</v>
      </c>
      <c r="AD126" s="52">
        <v>21.192824000000002</v>
      </c>
      <c r="AE126" s="52">
        <v>20.172602999999999</v>
      </c>
      <c r="AF126" s="52">
        <v>18.97325</v>
      </c>
      <c r="AG126" s="52">
        <v>-2.1002510000000001</v>
      </c>
      <c r="AH126" s="52">
        <v>-1.7079489999999999</v>
      </c>
      <c r="AI126" s="52">
        <v>-1.662963</v>
      </c>
      <c r="AJ126" s="52">
        <v>-1.800718</v>
      </c>
      <c r="AK126" s="52">
        <v>-1.7937190000000001</v>
      </c>
      <c r="AL126" s="52">
        <v>-1.9971000000000001</v>
      </c>
      <c r="AM126" s="52">
        <v>-2.095907</v>
      </c>
      <c r="AN126" s="52">
        <v>-1.6792389999999999</v>
      </c>
      <c r="AO126" s="52">
        <v>-2.697219</v>
      </c>
      <c r="AP126" s="52">
        <v>-2.2313879999999999</v>
      </c>
      <c r="AQ126" s="52">
        <v>-2.708863</v>
      </c>
      <c r="AR126" s="52">
        <v>-2.660933</v>
      </c>
      <c r="AS126" s="52">
        <v>-2.7123059999999999</v>
      </c>
      <c r="AT126" s="52">
        <v>-2.9756580000000001</v>
      </c>
      <c r="AU126" s="52">
        <v>-3.1497739999999999</v>
      </c>
      <c r="AV126" s="52">
        <v>-3.0864829999999999</v>
      </c>
      <c r="AW126" s="52">
        <v>-3.4695049999999998</v>
      </c>
      <c r="AX126" s="52">
        <v>-4.6388040000000004</v>
      </c>
      <c r="AY126" s="52">
        <v>-4.3978890000000002</v>
      </c>
      <c r="AZ126" s="52">
        <v>-3.2750080000000001</v>
      </c>
      <c r="BA126" s="52">
        <v>-2.7218909999999998</v>
      </c>
      <c r="BB126" s="52">
        <v>-1.4945200000000001</v>
      </c>
      <c r="BC126" s="52">
        <v>-1.404668</v>
      </c>
      <c r="BD126" s="52">
        <v>-1.7172879999999999</v>
      </c>
      <c r="BE126" s="52">
        <v>-0.80395907</v>
      </c>
      <c r="BF126" s="52">
        <v>-0.52417519999999995</v>
      </c>
      <c r="BG126" s="52">
        <v>-0.50143150000000003</v>
      </c>
      <c r="BH126" s="52">
        <v>-0.64883809999999997</v>
      </c>
      <c r="BI126" s="52">
        <v>-0.67453779999999997</v>
      </c>
      <c r="BJ126" s="52">
        <v>-0.85257530000000004</v>
      </c>
      <c r="BK126" s="52">
        <v>-0.86113470000000003</v>
      </c>
      <c r="BL126" s="52">
        <v>-0.30238429999999999</v>
      </c>
      <c r="BM126" s="52">
        <v>-1.342285</v>
      </c>
      <c r="BN126" s="52">
        <v>-0.78000139999999996</v>
      </c>
      <c r="BO126" s="52">
        <v>-1.040805</v>
      </c>
      <c r="BP126" s="52">
        <v>-0.95459930000000004</v>
      </c>
      <c r="BQ126" s="52">
        <v>-0.93647029999999998</v>
      </c>
      <c r="BR126" s="52">
        <v>-1.1175040000000001</v>
      </c>
      <c r="BS126" s="52">
        <v>-1.20431</v>
      </c>
      <c r="BT126" s="52">
        <v>-1.1181030000000001</v>
      </c>
      <c r="BU126" s="52">
        <v>-1.6889069999999999</v>
      </c>
      <c r="BV126" s="52">
        <v>-2.7482850000000001</v>
      </c>
      <c r="BW126" s="52">
        <v>-2.4459240000000002</v>
      </c>
      <c r="BX126" s="52">
        <v>-1.665235</v>
      </c>
      <c r="BY126" s="52">
        <v>-1.124703</v>
      </c>
      <c r="BZ126" s="52">
        <v>-5.5630600000000002E-2</v>
      </c>
      <c r="CA126" s="52">
        <v>-4.9147799999999998E-2</v>
      </c>
      <c r="CB126" s="52">
        <v>-0.38239620000000002</v>
      </c>
      <c r="CC126" s="52">
        <v>9.3849100000000005E-2</v>
      </c>
      <c r="CD126" s="52">
        <v>0.2957031</v>
      </c>
      <c r="CE126" s="52">
        <v>0.30304140000000002</v>
      </c>
      <c r="CF126" s="52">
        <v>0.14895059999999999</v>
      </c>
      <c r="CG126" s="52">
        <v>0.1006036</v>
      </c>
      <c r="CH126" s="52">
        <v>-5.9880900000000001E-2</v>
      </c>
      <c r="CI126" s="52">
        <v>-5.9347000000000002E-3</v>
      </c>
      <c r="CJ126" s="52">
        <v>0.65122139999999995</v>
      </c>
      <c r="CK126" s="52">
        <v>-0.40386230000000001</v>
      </c>
      <c r="CL126" s="52">
        <v>0.2252246</v>
      </c>
      <c r="CM126" s="52">
        <v>0.1144869</v>
      </c>
      <c r="CN126" s="52">
        <v>0.22720219999999999</v>
      </c>
      <c r="CO126" s="52">
        <v>0.2934679</v>
      </c>
      <c r="CP126" s="52">
        <v>0.16944670000000001</v>
      </c>
      <c r="CQ126" s="52">
        <v>0.14311289999999999</v>
      </c>
      <c r="CR126" s="52">
        <v>0.2451904</v>
      </c>
      <c r="CS126" s="52">
        <v>-0.4556713</v>
      </c>
      <c r="CT126" s="52">
        <v>-1.438917</v>
      </c>
      <c r="CU126" s="52">
        <v>-1.0939989999999999</v>
      </c>
      <c r="CV126" s="52">
        <v>-0.55031129999999995</v>
      </c>
      <c r="CW126" s="52">
        <v>-1.84958E-2</v>
      </c>
      <c r="CX126" s="52">
        <v>0.94093979999999999</v>
      </c>
      <c r="CY126" s="52">
        <v>0.88968139999999996</v>
      </c>
      <c r="CZ126" s="52">
        <v>0.54214569999999995</v>
      </c>
      <c r="DA126" s="52">
        <v>0.99165731999999995</v>
      </c>
      <c r="DB126" s="52">
        <v>1.1155809999999999</v>
      </c>
      <c r="DC126" s="52">
        <v>1.1075140000000001</v>
      </c>
      <c r="DD126" s="52">
        <v>0.94673929999999995</v>
      </c>
      <c r="DE126" s="52">
        <v>0.875745</v>
      </c>
      <c r="DF126" s="52">
        <v>0.73281350000000001</v>
      </c>
      <c r="DG126" s="52">
        <v>0.8492653</v>
      </c>
      <c r="DH126" s="52">
        <v>1.604827</v>
      </c>
      <c r="DI126" s="52">
        <v>0.53456060000000005</v>
      </c>
      <c r="DJ126" s="52">
        <v>1.230451</v>
      </c>
      <c r="DK126" s="52">
        <v>1.269779</v>
      </c>
      <c r="DL126" s="52">
        <v>1.4090039999999999</v>
      </c>
      <c r="DM126" s="52">
        <v>1.523406</v>
      </c>
      <c r="DN126" s="52">
        <v>1.4563980000000001</v>
      </c>
      <c r="DO126" s="52">
        <v>1.4905360000000001</v>
      </c>
      <c r="DP126" s="52">
        <v>1.608484</v>
      </c>
      <c r="DQ126" s="52">
        <v>0.7775649</v>
      </c>
      <c r="DR126" s="52">
        <v>-0.1295499</v>
      </c>
      <c r="DS126" s="52">
        <v>0.2579263</v>
      </c>
      <c r="DT126" s="52">
        <v>0.56461240000000001</v>
      </c>
      <c r="DU126" s="52">
        <v>1.087712</v>
      </c>
      <c r="DV126" s="52">
        <v>1.9375100000000001</v>
      </c>
      <c r="DW126" s="52">
        <v>1.8285100000000001</v>
      </c>
      <c r="DX126" s="52">
        <v>1.4666870000000001</v>
      </c>
      <c r="DY126" s="52">
        <v>2.2879499999999999</v>
      </c>
      <c r="DZ126" s="52">
        <v>2.2993549999999998</v>
      </c>
      <c r="EA126" s="52">
        <v>2.2690450000000002</v>
      </c>
      <c r="EB126" s="52">
        <v>2.0986189999999998</v>
      </c>
      <c r="EC126" s="52">
        <v>1.994926</v>
      </c>
      <c r="ED126" s="52">
        <v>1.877338</v>
      </c>
      <c r="EE126" s="52">
        <v>2.0840380000000001</v>
      </c>
      <c r="EF126" s="52">
        <v>2.9816820000000002</v>
      </c>
      <c r="EG126" s="52">
        <v>1.889494</v>
      </c>
      <c r="EH126" s="52">
        <v>2.6818369999999998</v>
      </c>
      <c r="EI126" s="52">
        <v>2.937837</v>
      </c>
      <c r="EJ126" s="52">
        <v>3.1153379999999999</v>
      </c>
      <c r="EK126" s="52">
        <v>3.2992409999999999</v>
      </c>
      <c r="EL126" s="52">
        <v>3.3145509999999998</v>
      </c>
      <c r="EM126" s="52">
        <v>3.4359999999999999</v>
      </c>
      <c r="EN126" s="52">
        <v>3.576864</v>
      </c>
      <c r="EO126" s="52">
        <v>2.5581619999999998</v>
      </c>
      <c r="EP126" s="52">
        <v>1.760969</v>
      </c>
      <c r="EQ126" s="52">
        <v>2.209892</v>
      </c>
      <c r="ER126" s="52">
        <v>2.174385</v>
      </c>
      <c r="ES126" s="52">
        <v>2.6848990000000001</v>
      </c>
      <c r="ET126" s="52">
        <v>3.3763999999999998</v>
      </c>
      <c r="EU126" s="52">
        <v>3.1840310000000001</v>
      </c>
      <c r="EV126" s="52">
        <v>2.8015789999999998</v>
      </c>
      <c r="EW126" s="52">
        <v>66.020129999999995</v>
      </c>
      <c r="EX126" s="52">
        <v>64.889380000000003</v>
      </c>
      <c r="EY126" s="52">
        <v>63.904310000000002</v>
      </c>
      <c r="EZ126" s="52">
        <v>63.116070000000001</v>
      </c>
      <c r="FA126" s="52">
        <v>62.439410000000002</v>
      </c>
      <c r="FB126" s="52">
        <v>61.74474</v>
      </c>
      <c r="FC126" s="52">
        <v>62.050240000000002</v>
      </c>
      <c r="FD126" s="52">
        <v>65.294880000000006</v>
      </c>
      <c r="FE126" s="52">
        <v>69.734350000000006</v>
      </c>
      <c r="FF126" s="52">
        <v>75.58717</v>
      </c>
      <c r="FG126" s="52">
        <v>79.527799999999999</v>
      </c>
      <c r="FH126" s="52">
        <v>82.682879999999997</v>
      </c>
      <c r="FI126" s="52">
        <v>85.584710000000001</v>
      </c>
      <c r="FJ126" s="52">
        <v>87.835239999999999</v>
      </c>
      <c r="FK126" s="52">
        <v>89.376109999999997</v>
      </c>
      <c r="FL126" s="52">
        <v>90.88776</v>
      </c>
      <c r="FM126" s="52">
        <v>90.683210000000003</v>
      </c>
      <c r="FN126" s="52">
        <v>88.572590000000005</v>
      </c>
      <c r="FO126" s="52">
        <v>84.79665</v>
      </c>
      <c r="FP126" s="52">
        <v>80.016689999999997</v>
      </c>
      <c r="FQ126" s="52">
        <v>74.419229999999999</v>
      </c>
      <c r="FR126" s="52">
        <v>70.982939999999999</v>
      </c>
      <c r="FS126" s="52">
        <v>68.936419999999998</v>
      </c>
      <c r="FT126" s="52">
        <v>66.991799999999998</v>
      </c>
      <c r="FU126" s="52">
        <v>283</v>
      </c>
      <c r="FV126" s="52">
        <v>5364.982</v>
      </c>
      <c r="FW126" s="52">
        <v>147.75739999999999</v>
      </c>
      <c r="FX126" s="52">
        <v>1</v>
      </c>
    </row>
    <row r="127" spans="1:180" x14ac:dyDescent="0.3">
      <c r="A127" t="s">
        <v>174</v>
      </c>
      <c r="B127" t="s">
        <v>249</v>
      </c>
      <c r="C127" t="s">
        <v>180</v>
      </c>
      <c r="D127" t="s">
        <v>224</v>
      </c>
      <c r="E127" t="s">
        <v>189</v>
      </c>
      <c r="F127" t="s">
        <v>238</v>
      </c>
      <c r="G127" t="s">
        <v>240</v>
      </c>
      <c r="H127" s="52">
        <v>296</v>
      </c>
      <c r="I127" s="52">
        <v>16.269466000000001</v>
      </c>
      <c r="J127" s="52">
        <v>15.469891000000001</v>
      </c>
      <c r="K127" s="52">
        <v>15.273275</v>
      </c>
      <c r="L127" s="52">
        <v>15.421862000000001</v>
      </c>
      <c r="M127" s="52">
        <v>15.969995000000001</v>
      </c>
      <c r="N127" s="52">
        <v>18.987355000000001</v>
      </c>
      <c r="O127" s="52">
        <v>22.73704</v>
      </c>
      <c r="P127" s="52">
        <v>22.846612</v>
      </c>
      <c r="Q127" s="52">
        <v>20.444323000000001</v>
      </c>
      <c r="R127" s="52">
        <v>14.457659</v>
      </c>
      <c r="S127" s="52">
        <v>9.6498749999999998</v>
      </c>
      <c r="T127" s="52">
        <v>7.7119622999999997</v>
      </c>
      <c r="U127" s="52">
        <v>7.1601990999999998</v>
      </c>
      <c r="V127" s="52">
        <v>8.2439167999999992</v>
      </c>
      <c r="W127" s="52">
        <v>9.1464116999999998</v>
      </c>
      <c r="X127" s="52">
        <v>9.6827895000000002</v>
      </c>
      <c r="Y127" s="52">
        <v>9.9696294999999999</v>
      </c>
      <c r="Z127" s="52">
        <v>12.875616000000001</v>
      </c>
      <c r="AA127" s="52">
        <v>17.198118999999998</v>
      </c>
      <c r="AB127" s="52">
        <v>21.013414999999998</v>
      </c>
      <c r="AC127" s="52">
        <v>20.996991999999999</v>
      </c>
      <c r="AD127" s="52">
        <v>19.182881999999999</v>
      </c>
      <c r="AE127" s="52">
        <v>18.129860000000001</v>
      </c>
      <c r="AF127" s="52">
        <v>17.125174000000001</v>
      </c>
      <c r="AG127" s="52">
        <v>-3.9220468999999998</v>
      </c>
      <c r="AH127" s="52">
        <v>-3.9389349999999999</v>
      </c>
      <c r="AI127" s="52">
        <v>-3.7085729999999999</v>
      </c>
      <c r="AJ127" s="52">
        <v>-3.5434709999999998</v>
      </c>
      <c r="AK127" s="52">
        <v>-4.2316950000000002</v>
      </c>
      <c r="AL127" s="52">
        <v>-5.0297749999999999</v>
      </c>
      <c r="AM127" s="52">
        <v>-4.4488969999999997</v>
      </c>
      <c r="AN127" s="52">
        <v>-4.0183609999999996</v>
      </c>
      <c r="AO127" s="52">
        <v>-4.7744330000000001</v>
      </c>
      <c r="AP127" s="52">
        <v>-6.4587490000000001</v>
      </c>
      <c r="AQ127" s="52">
        <v>-9.2425870000000003</v>
      </c>
      <c r="AR127" s="52">
        <v>-10.630330000000001</v>
      </c>
      <c r="AS127" s="52">
        <v>-11.443569999999999</v>
      </c>
      <c r="AT127" s="52">
        <v>-11.728440000000001</v>
      </c>
      <c r="AU127" s="52">
        <v>-11.775880000000001</v>
      </c>
      <c r="AV127" s="52">
        <v>-11.35431</v>
      </c>
      <c r="AW127" s="52">
        <v>-10.57488</v>
      </c>
      <c r="AX127" s="52">
        <v>-7.3485560000000003</v>
      </c>
      <c r="AY127" s="52">
        <v>-5.9240320000000004</v>
      </c>
      <c r="AZ127" s="52">
        <v>-5.3077860000000001</v>
      </c>
      <c r="BA127" s="52">
        <v>-4.7057039999999999</v>
      </c>
      <c r="BB127" s="52">
        <v>-4.7041230000000001</v>
      </c>
      <c r="BC127" s="52">
        <v>-4.304214</v>
      </c>
      <c r="BD127" s="52">
        <v>-4.5508860000000002</v>
      </c>
      <c r="BE127" s="52">
        <v>-2.4133019</v>
      </c>
      <c r="BF127" s="52">
        <v>-2.3998560000000002</v>
      </c>
      <c r="BG127" s="52">
        <v>-2.191395</v>
      </c>
      <c r="BH127" s="52">
        <v>-2.1088010000000001</v>
      </c>
      <c r="BI127" s="52">
        <v>-2.6520000000000001</v>
      </c>
      <c r="BJ127" s="52">
        <v>-2.886825</v>
      </c>
      <c r="BK127" s="52">
        <v>-2.1445759999999998</v>
      </c>
      <c r="BL127" s="52">
        <v>-1.7909980000000001</v>
      </c>
      <c r="BM127" s="52">
        <v>-1.9697979999999999</v>
      </c>
      <c r="BN127" s="52">
        <v>-3.522964</v>
      </c>
      <c r="BO127" s="52">
        <v>-5.8685710000000002</v>
      </c>
      <c r="BP127" s="52">
        <v>-6.9901070000000001</v>
      </c>
      <c r="BQ127" s="52">
        <v>-7.5536570000000003</v>
      </c>
      <c r="BR127" s="52">
        <v>-7.6901419999999998</v>
      </c>
      <c r="BS127" s="52">
        <v>-7.7285820000000003</v>
      </c>
      <c r="BT127" s="52">
        <v>-7.3102340000000003</v>
      </c>
      <c r="BU127" s="52">
        <v>-7.149197</v>
      </c>
      <c r="BV127" s="52">
        <v>-4.53477</v>
      </c>
      <c r="BW127" s="52">
        <v>-3.4609700000000001</v>
      </c>
      <c r="BX127" s="52">
        <v>-3.1620560000000002</v>
      </c>
      <c r="BY127" s="52">
        <v>-2.8496519999999999</v>
      </c>
      <c r="BZ127" s="52">
        <v>-3.0214650000000001</v>
      </c>
      <c r="CA127" s="52">
        <v>-2.6687630000000002</v>
      </c>
      <c r="CB127" s="52">
        <v>-2.9320659999999998</v>
      </c>
      <c r="CC127" s="52">
        <v>-1.36835</v>
      </c>
      <c r="CD127" s="52">
        <v>-1.3338939999999999</v>
      </c>
      <c r="CE127" s="52">
        <v>-1.140603</v>
      </c>
      <c r="CF127" s="52">
        <v>-1.1151519999999999</v>
      </c>
      <c r="CG127" s="52">
        <v>-1.5579069999999999</v>
      </c>
      <c r="CH127" s="52">
        <v>-1.4026240000000001</v>
      </c>
      <c r="CI127" s="52">
        <v>-0.54861009999999999</v>
      </c>
      <c r="CJ127" s="52">
        <v>-0.24833359999999999</v>
      </c>
      <c r="CK127" s="52">
        <v>-2.7316E-2</v>
      </c>
      <c r="CL127" s="52">
        <v>-1.489649</v>
      </c>
      <c r="CM127" s="52">
        <v>-3.5317379999999998</v>
      </c>
      <c r="CN127" s="52">
        <v>-4.4688970000000001</v>
      </c>
      <c r="CO127" s="52">
        <v>-4.8595129999999997</v>
      </c>
      <c r="CP127" s="52">
        <v>-4.8932260000000003</v>
      </c>
      <c r="CQ127" s="52">
        <v>-4.9254350000000002</v>
      </c>
      <c r="CR127" s="52">
        <v>-4.5093199999999998</v>
      </c>
      <c r="CS127" s="52">
        <v>-4.77658</v>
      </c>
      <c r="CT127" s="52">
        <v>-2.5859510000000001</v>
      </c>
      <c r="CU127" s="52">
        <v>-1.7550600000000001</v>
      </c>
      <c r="CV127" s="52">
        <v>-1.6759299999999999</v>
      </c>
      <c r="CW127" s="52">
        <v>-1.5641560000000001</v>
      </c>
      <c r="CX127" s="52">
        <v>-1.8560620000000001</v>
      </c>
      <c r="CY127" s="52">
        <v>-1.5360549999999999</v>
      </c>
      <c r="CZ127" s="52">
        <v>-1.8108759999999999</v>
      </c>
      <c r="DA127" s="52">
        <v>-0.3233974</v>
      </c>
      <c r="DB127" s="52">
        <v>-0.26793280000000003</v>
      </c>
      <c r="DC127" s="52">
        <v>-8.9810399999999999E-2</v>
      </c>
      <c r="DD127" s="52">
        <v>-0.12150329999999999</v>
      </c>
      <c r="DE127" s="52">
        <v>-0.46381539999999999</v>
      </c>
      <c r="DF127" s="52">
        <v>8.15771E-2</v>
      </c>
      <c r="DG127" s="52">
        <v>1.047356</v>
      </c>
      <c r="DH127" s="52">
        <v>1.2943309999999999</v>
      </c>
      <c r="DI127" s="52">
        <v>1.9151659999999999</v>
      </c>
      <c r="DJ127" s="52">
        <v>0.54366680000000001</v>
      </c>
      <c r="DK127" s="52">
        <v>-1.194904</v>
      </c>
      <c r="DL127" s="52">
        <v>-1.947686</v>
      </c>
      <c r="DM127" s="52">
        <v>-2.1653690000000001</v>
      </c>
      <c r="DN127" s="52">
        <v>-2.0963099999999999</v>
      </c>
      <c r="DO127" s="52">
        <v>-2.1222880000000002</v>
      </c>
      <c r="DP127" s="52">
        <v>-1.708405</v>
      </c>
      <c r="DQ127" s="52">
        <v>-2.4039640000000002</v>
      </c>
      <c r="DR127" s="52">
        <v>-0.63713220000000004</v>
      </c>
      <c r="DS127" s="52">
        <v>-4.91498E-2</v>
      </c>
      <c r="DT127" s="52">
        <v>-0.18980430000000001</v>
      </c>
      <c r="DU127" s="52">
        <v>-0.27866010000000002</v>
      </c>
      <c r="DV127" s="52">
        <v>-0.69065799999999999</v>
      </c>
      <c r="DW127" s="52">
        <v>-0.40334629999999999</v>
      </c>
      <c r="DX127" s="52">
        <v>-0.68968569999999996</v>
      </c>
      <c r="DY127" s="52">
        <v>1.1853480000000001</v>
      </c>
      <c r="DZ127" s="52">
        <v>1.2711460000000001</v>
      </c>
      <c r="EA127" s="52">
        <v>1.4273670000000001</v>
      </c>
      <c r="EB127" s="52">
        <v>1.3131679999999999</v>
      </c>
      <c r="EC127" s="52">
        <v>1.11588</v>
      </c>
      <c r="ED127" s="52">
        <v>2.2245270000000001</v>
      </c>
      <c r="EE127" s="52">
        <v>3.351677</v>
      </c>
      <c r="EF127" s="52">
        <v>3.521693</v>
      </c>
      <c r="EG127" s="52">
        <v>4.7198010000000004</v>
      </c>
      <c r="EH127" s="52">
        <v>3.4794520000000002</v>
      </c>
      <c r="EI127" s="52">
        <v>2.1791119999999999</v>
      </c>
      <c r="EJ127" s="52">
        <v>1.6925410000000001</v>
      </c>
      <c r="EK127" s="52">
        <v>1.724548</v>
      </c>
      <c r="EL127" s="52">
        <v>1.941991</v>
      </c>
      <c r="EM127" s="52">
        <v>1.9250119999999999</v>
      </c>
      <c r="EN127" s="52">
        <v>2.3356699999999999</v>
      </c>
      <c r="EO127" s="52">
        <v>1.0217179999999999</v>
      </c>
      <c r="EP127" s="52">
        <v>2.1766529999999999</v>
      </c>
      <c r="EQ127" s="52">
        <v>2.413913</v>
      </c>
      <c r="ER127" s="52">
        <v>1.9559249999999999</v>
      </c>
      <c r="ES127" s="52">
        <v>1.5773919999999999</v>
      </c>
      <c r="ET127" s="52">
        <v>0.99199950000000003</v>
      </c>
      <c r="EU127" s="52">
        <v>1.232105</v>
      </c>
      <c r="EV127" s="52">
        <v>0.92913449999999997</v>
      </c>
      <c r="EW127" s="52">
        <v>64.826570000000004</v>
      </c>
      <c r="EX127" s="52">
        <v>63.837719999999997</v>
      </c>
      <c r="EY127" s="52">
        <v>63.010330000000003</v>
      </c>
      <c r="EZ127" s="52">
        <v>62.586129999999997</v>
      </c>
      <c r="FA127" s="52">
        <v>61.643239999999999</v>
      </c>
      <c r="FB127" s="52">
        <v>60.976750000000003</v>
      </c>
      <c r="FC127" s="52">
        <v>60.78857</v>
      </c>
      <c r="FD127" s="52">
        <v>62.092680000000001</v>
      </c>
      <c r="FE127" s="52">
        <v>65.769090000000006</v>
      </c>
      <c r="FF127" s="52">
        <v>70.767030000000005</v>
      </c>
      <c r="FG127" s="52">
        <v>75.997569999999996</v>
      </c>
      <c r="FH127" s="52">
        <v>80.005660000000006</v>
      </c>
      <c r="FI127" s="52">
        <v>82.589910000000003</v>
      </c>
      <c r="FJ127" s="52">
        <v>84.983829999999998</v>
      </c>
      <c r="FK127" s="52">
        <v>86.591369999999998</v>
      </c>
      <c r="FL127" s="52">
        <v>87.33914</v>
      </c>
      <c r="FM127" s="52">
        <v>86.750140000000002</v>
      </c>
      <c r="FN127" s="52">
        <v>85.076170000000005</v>
      </c>
      <c r="FO127" s="52">
        <v>81.667460000000005</v>
      </c>
      <c r="FP127" s="52">
        <v>77.049270000000007</v>
      </c>
      <c r="FQ127" s="52">
        <v>72.686099999999996</v>
      </c>
      <c r="FR127" s="52">
        <v>69.93768</v>
      </c>
      <c r="FS127" s="52">
        <v>68.176670000000001</v>
      </c>
      <c r="FT127" s="52">
        <v>66.443889999999996</v>
      </c>
      <c r="FU127" s="52">
        <v>283</v>
      </c>
      <c r="FV127" s="52">
        <v>5949.74</v>
      </c>
      <c r="FW127" s="52">
        <v>148.4573</v>
      </c>
      <c r="FX127" s="52">
        <v>1</v>
      </c>
    </row>
    <row r="128" spans="1:180" x14ac:dyDescent="0.3">
      <c r="A128" t="s">
        <v>174</v>
      </c>
      <c r="B128" t="s">
        <v>249</v>
      </c>
      <c r="C128" t="s">
        <v>180</v>
      </c>
      <c r="D128" t="s">
        <v>244</v>
      </c>
      <c r="E128" t="s">
        <v>187</v>
      </c>
      <c r="F128" t="s">
        <v>238</v>
      </c>
      <c r="G128" t="s">
        <v>240</v>
      </c>
      <c r="H128" s="52">
        <v>296</v>
      </c>
      <c r="I128" s="52">
        <v>17.993189000000001</v>
      </c>
      <c r="J128" s="52">
        <v>17.110043999999998</v>
      </c>
      <c r="K128" s="52">
        <v>16.727371999999999</v>
      </c>
      <c r="L128" s="52">
        <v>16.65192</v>
      </c>
      <c r="M128" s="52">
        <v>16.747893999999999</v>
      </c>
      <c r="N128" s="52">
        <v>17.195976000000002</v>
      </c>
      <c r="O128" s="52">
        <v>15.072556000000001</v>
      </c>
      <c r="P128" s="52">
        <v>11.054705</v>
      </c>
      <c r="Q128" s="52">
        <v>7.2379895999999997</v>
      </c>
      <c r="R128" s="52">
        <v>6.5930146000000001</v>
      </c>
      <c r="S128" s="52">
        <v>6.0984220999999996</v>
      </c>
      <c r="T128" s="52">
        <v>6.3860811999999996</v>
      </c>
      <c r="U128" s="52">
        <v>5.9838756999999996</v>
      </c>
      <c r="V128" s="52">
        <v>6.0252416000000002</v>
      </c>
      <c r="W128" s="52">
        <v>6.6084918000000004</v>
      </c>
      <c r="X128" s="52">
        <v>6.9826961000000001</v>
      </c>
      <c r="Y128" s="52">
        <v>7.3396528999999999</v>
      </c>
      <c r="Z128" s="52">
        <v>8.1737196000000001</v>
      </c>
      <c r="AA128" s="52">
        <v>11.986789</v>
      </c>
      <c r="AB128" s="52">
        <v>18.482236</v>
      </c>
      <c r="AC128" s="52">
        <v>20.559141</v>
      </c>
      <c r="AD128" s="52">
        <v>21.371542000000002</v>
      </c>
      <c r="AE128" s="52">
        <v>20.131301000000001</v>
      </c>
      <c r="AF128" s="52">
        <v>19.16835</v>
      </c>
      <c r="AG128" s="52">
        <v>-1.491816</v>
      </c>
      <c r="AH128" s="52">
        <v>-1.7837970000000001</v>
      </c>
      <c r="AI128" s="52">
        <v>-1.7641249999999999</v>
      </c>
      <c r="AJ128" s="52">
        <v>-1.73838</v>
      </c>
      <c r="AK128" s="52">
        <v>-1.714696</v>
      </c>
      <c r="AL128" s="52">
        <v>-1.3427990000000001</v>
      </c>
      <c r="AM128" s="52">
        <v>-1.80663</v>
      </c>
      <c r="AN128" s="52">
        <v>-1.345969</v>
      </c>
      <c r="AO128" s="52">
        <v>-1.6537839999999999</v>
      </c>
      <c r="AP128" s="52">
        <v>-0.89554820000000002</v>
      </c>
      <c r="AQ128" s="52">
        <v>-1.3649389999999999</v>
      </c>
      <c r="AR128" s="52">
        <v>-1.2237709999999999</v>
      </c>
      <c r="AS128" s="52">
        <v>-1.5461009999999999</v>
      </c>
      <c r="AT128" s="52">
        <v>-1.629799</v>
      </c>
      <c r="AU128" s="52">
        <v>-1.6529609999999999</v>
      </c>
      <c r="AV128" s="52">
        <v>-1.790794</v>
      </c>
      <c r="AW128" s="52">
        <v>-2.2923309999999999</v>
      </c>
      <c r="AX128" s="52">
        <v>-3.1408239999999998</v>
      </c>
      <c r="AY128" s="52">
        <v>-3.0702240000000001</v>
      </c>
      <c r="AZ128" s="52">
        <v>-1.940653</v>
      </c>
      <c r="BA128" s="52">
        <v>-1.7878179999999999</v>
      </c>
      <c r="BB128" s="52">
        <v>-0.59009049999999996</v>
      </c>
      <c r="BC128" s="52">
        <v>-0.98407370000000005</v>
      </c>
      <c r="BD128" s="52">
        <v>-1.0620419999999999</v>
      </c>
      <c r="BE128" s="52">
        <v>-5.4561100000000001E-2</v>
      </c>
      <c r="BF128" s="52">
        <v>-0.35589579999999998</v>
      </c>
      <c r="BG128" s="52">
        <v>-0.35301949999999999</v>
      </c>
      <c r="BH128" s="52">
        <v>-0.35203990000000002</v>
      </c>
      <c r="BI128" s="52">
        <v>-0.3675524</v>
      </c>
      <c r="BJ128" s="52">
        <v>1.80752E-2</v>
      </c>
      <c r="BK128" s="52">
        <v>-0.40865449999999998</v>
      </c>
      <c r="BL128" s="52">
        <v>-2.95436E-2</v>
      </c>
      <c r="BM128" s="52">
        <v>-0.24564810000000001</v>
      </c>
      <c r="BN128" s="52">
        <v>0.65859009999999996</v>
      </c>
      <c r="BO128" s="52">
        <v>0.3655601</v>
      </c>
      <c r="BP128" s="52">
        <v>0.64813229999999999</v>
      </c>
      <c r="BQ128" s="52">
        <v>0.30394749999999998</v>
      </c>
      <c r="BR128" s="52">
        <v>7.1289000000000005E-2</v>
      </c>
      <c r="BS128" s="52">
        <v>0.1636746</v>
      </c>
      <c r="BT128" s="52">
        <v>4.4832200000000003E-2</v>
      </c>
      <c r="BU128" s="52">
        <v>-0.54955909999999997</v>
      </c>
      <c r="BV128" s="52">
        <v>-1.3673</v>
      </c>
      <c r="BW128" s="52">
        <v>-1.1514120000000001</v>
      </c>
      <c r="BX128" s="52">
        <v>-0.1062464</v>
      </c>
      <c r="BY128" s="52">
        <v>-0.14032130000000001</v>
      </c>
      <c r="BZ128" s="52">
        <v>1.147662</v>
      </c>
      <c r="CA128" s="52">
        <v>0.79690899999999998</v>
      </c>
      <c r="CB128" s="52">
        <v>0.69233469999999997</v>
      </c>
      <c r="CC128" s="52">
        <v>0.94087701999999995</v>
      </c>
      <c r="CD128" s="52">
        <v>0.63306430000000002</v>
      </c>
      <c r="CE128" s="52">
        <v>0.62430819999999998</v>
      </c>
      <c r="CF128" s="52">
        <v>0.60813499999999998</v>
      </c>
      <c r="CG128" s="52">
        <v>0.56547530000000001</v>
      </c>
      <c r="CH128" s="52">
        <v>0.96061280000000004</v>
      </c>
      <c r="CI128" s="52">
        <v>0.55957900000000005</v>
      </c>
      <c r="CJ128" s="52">
        <v>0.88220889999999996</v>
      </c>
      <c r="CK128" s="52">
        <v>0.72962280000000002</v>
      </c>
      <c r="CL128" s="52">
        <v>1.734982</v>
      </c>
      <c r="CM128" s="52">
        <v>1.564098</v>
      </c>
      <c r="CN128" s="52">
        <v>1.944607</v>
      </c>
      <c r="CO128" s="52">
        <v>1.585286</v>
      </c>
      <c r="CP128" s="52">
        <v>1.249458</v>
      </c>
      <c r="CQ128" s="52">
        <v>1.4218710000000001</v>
      </c>
      <c r="CR128" s="52">
        <v>1.316181</v>
      </c>
      <c r="CS128" s="52">
        <v>0.6574797</v>
      </c>
      <c r="CT128" s="52">
        <v>-0.138963</v>
      </c>
      <c r="CU128" s="52">
        <v>0.17755099999999999</v>
      </c>
      <c r="CV128" s="52">
        <v>1.164258</v>
      </c>
      <c r="CW128" s="52">
        <v>1.0007299999999999</v>
      </c>
      <c r="CX128" s="52">
        <v>2.3512249999999999</v>
      </c>
      <c r="CY128" s="52">
        <v>2.0304120000000001</v>
      </c>
      <c r="CZ128" s="52">
        <v>1.907411</v>
      </c>
      <c r="DA128" s="52">
        <v>1.9363148999999999</v>
      </c>
      <c r="DB128" s="52">
        <v>1.6220250000000001</v>
      </c>
      <c r="DC128" s="52">
        <v>1.6016360000000001</v>
      </c>
      <c r="DD128" s="52">
        <v>1.5683100000000001</v>
      </c>
      <c r="DE128" s="52">
        <v>1.4985029999999999</v>
      </c>
      <c r="DF128" s="52">
        <v>1.9031499999999999</v>
      </c>
      <c r="DG128" s="52">
        <v>1.5278119999999999</v>
      </c>
      <c r="DH128" s="52">
        <v>1.7939609999999999</v>
      </c>
      <c r="DI128" s="52">
        <v>1.7048939999999999</v>
      </c>
      <c r="DJ128" s="52">
        <v>2.8113730000000001</v>
      </c>
      <c r="DK128" s="52">
        <v>2.7626369999999998</v>
      </c>
      <c r="DL128" s="52">
        <v>3.241082</v>
      </c>
      <c r="DM128" s="52">
        <v>2.8666239999999998</v>
      </c>
      <c r="DN128" s="52">
        <v>2.4276260000000001</v>
      </c>
      <c r="DO128" s="52">
        <v>2.6800670000000002</v>
      </c>
      <c r="DP128" s="52">
        <v>2.5875300000000001</v>
      </c>
      <c r="DQ128" s="52">
        <v>1.864519</v>
      </c>
      <c r="DR128" s="52">
        <v>1.0893740000000001</v>
      </c>
      <c r="DS128" s="52">
        <v>1.5065139999999999</v>
      </c>
      <c r="DT128" s="52">
        <v>2.4347620000000001</v>
      </c>
      <c r="DU128" s="52">
        <v>2.1417809999999999</v>
      </c>
      <c r="DV128" s="52">
        <v>3.5547870000000001</v>
      </c>
      <c r="DW128" s="52">
        <v>3.2639149999999999</v>
      </c>
      <c r="DX128" s="52">
        <v>3.122487</v>
      </c>
      <c r="DY128" s="52">
        <v>3.37357</v>
      </c>
      <c r="DZ128" s="52">
        <v>3.0499260000000001</v>
      </c>
      <c r="EA128" s="52">
        <v>3.0127419999999998</v>
      </c>
      <c r="EB128" s="52">
        <v>2.95465</v>
      </c>
      <c r="EC128" s="52">
        <v>2.845647</v>
      </c>
      <c r="ED128" s="52">
        <v>3.2640250000000002</v>
      </c>
      <c r="EE128" s="52">
        <v>2.9257879999999998</v>
      </c>
      <c r="EF128" s="52">
        <v>3.1103869999999998</v>
      </c>
      <c r="EG128" s="52">
        <v>3.1130300000000002</v>
      </c>
      <c r="EH128" s="52">
        <v>4.3655119999999998</v>
      </c>
      <c r="EI128" s="52">
        <v>4.4931359999999998</v>
      </c>
      <c r="EJ128" s="52">
        <v>5.1129850000000001</v>
      </c>
      <c r="EK128" s="52">
        <v>4.716672</v>
      </c>
      <c r="EL128" s="52">
        <v>4.1287149999999997</v>
      </c>
      <c r="EM128" s="52">
        <v>4.496702</v>
      </c>
      <c r="EN128" s="52">
        <v>4.4231559999999996</v>
      </c>
      <c r="EO128" s="52">
        <v>3.607291</v>
      </c>
      <c r="EP128" s="52">
        <v>2.8628979999999999</v>
      </c>
      <c r="EQ128" s="52">
        <v>3.4253260000000001</v>
      </c>
      <c r="ER128" s="52">
        <v>4.2691679999999996</v>
      </c>
      <c r="ES128" s="52">
        <v>3.7892769999999998</v>
      </c>
      <c r="ET128" s="52">
        <v>5.2925399999999998</v>
      </c>
      <c r="EU128" s="52">
        <v>5.0448979999999999</v>
      </c>
      <c r="EV128" s="52">
        <v>4.8768640000000003</v>
      </c>
      <c r="EW128" s="52">
        <v>64.692920000000001</v>
      </c>
      <c r="EX128" s="52">
        <v>63.714379999999998</v>
      </c>
      <c r="EY128" s="52">
        <v>62.80254</v>
      </c>
      <c r="EZ128" s="52">
        <v>62.005090000000003</v>
      </c>
      <c r="FA128" s="52">
        <v>61.05697</v>
      </c>
      <c r="FB128" s="52">
        <v>60.533360000000002</v>
      </c>
      <c r="FC128" s="52">
        <v>60.905639999999998</v>
      </c>
      <c r="FD128" s="52">
        <v>63.671190000000003</v>
      </c>
      <c r="FE128" s="52">
        <v>67.864620000000002</v>
      </c>
      <c r="FF128" s="52">
        <v>72.088359999999994</v>
      </c>
      <c r="FG128" s="52">
        <v>75.807040000000001</v>
      </c>
      <c r="FH128" s="52">
        <v>79.019959999999998</v>
      </c>
      <c r="FI128" s="52">
        <v>82.105459999999994</v>
      </c>
      <c r="FJ128" s="52">
        <v>84.113100000000003</v>
      </c>
      <c r="FK128" s="52">
        <v>85.389719999999997</v>
      </c>
      <c r="FL128" s="52">
        <v>85.908860000000004</v>
      </c>
      <c r="FM128" s="52">
        <v>85.683760000000007</v>
      </c>
      <c r="FN128" s="52">
        <v>84.890360000000001</v>
      </c>
      <c r="FO128" s="52">
        <v>81.901089999999996</v>
      </c>
      <c r="FP128" s="52">
        <v>77.764049999999997</v>
      </c>
      <c r="FQ128" s="52">
        <v>72.606970000000004</v>
      </c>
      <c r="FR128" s="52">
        <v>69.392129999999995</v>
      </c>
      <c r="FS128" s="52">
        <v>67.260379999999998</v>
      </c>
      <c r="FT128" s="52">
        <v>65.78931</v>
      </c>
      <c r="FU128" s="52">
        <v>283</v>
      </c>
      <c r="FV128" s="52">
        <v>4835.2939999999999</v>
      </c>
      <c r="FW128" s="52">
        <v>113.8837</v>
      </c>
      <c r="FX128" s="52">
        <v>1</v>
      </c>
    </row>
    <row r="129" spans="1:180" x14ac:dyDescent="0.3">
      <c r="A129" t="s">
        <v>174</v>
      </c>
      <c r="B129" t="s">
        <v>249</v>
      </c>
      <c r="C129" t="s">
        <v>180</v>
      </c>
      <c r="D129" t="s">
        <v>244</v>
      </c>
      <c r="E129" t="s">
        <v>189</v>
      </c>
      <c r="F129" t="s">
        <v>238</v>
      </c>
      <c r="G129" t="s">
        <v>240</v>
      </c>
      <c r="H129" s="52">
        <v>296</v>
      </c>
      <c r="I129" s="52">
        <v>17.118490000000001</v>
      </c>
      <c r="J129" s="52">
        <v>16.542439999999999</v>
      </c>
      <c r="K129" s="52">
        <v>16.131025000000001</v>
      </c>
      <c r="L129" s="52">
        <v>16.024991</v>
      </c>
      <c r="M129" s="52">
        <v>15.80926</v>
      </c>
      <c r="N129" s="52">
        <v>16.541060999999999</v>
      </c>
      <c r="O129" s="52">
        <v>15.573098</v>
      </c>
      <c r="P129" s="52">
        <v>13.208494999999999</v>
      </c>
      <c r="Q129" s="52">
        <v>9.4185397000000002</v>
      </c>
      <c r="R129" s="52">
        <v>6.8036743</v>
      </c>
      <c r="S129" s="52">
        <v>4.9957336000000003</v>
      </c>
      <c r="T129" s="52">
        <v>4.2614283000000004</v>
      </c>
      <c r="U129" s="52">
        <v>4.3344033</v>
      </c>
      <c r="V129" s="52">
        <v>4.2389938999999996</v>
      </c>
      <c r="W129" s="52">
        <v>5.1949721000000002</v>
      </c>
      <c r="X129" s="52">
        <v>6.8154130000000004</v>
      </c>
      <c r="Y129" s="52">
        <v>7.6538979999999999</v>
      </c>
      <c r="Z129" s="52">
        <v>9.0808250000000008</v>
      </c>
      <c r="AA129" s="52">
        <v>13.760441999999999</v>
      </c>
      <c r="AB129" s="52">
        <v>18.399225999999999</v>
      </c>
      <c r="AC129" s="52">
        <v>20.058762999999999</v>
      </c>
      <c r="AD129" s="52">
        <v>20.087198999999998</v>
      </c>
      <c r="AE129" s="52">
        <v>18.916689999999999</v>
      </c>
      <c r="AF129" s="52">
        <v>18.093648000000002</v>
      </c>
      <c r="AG129" s="52">
        <v>-2.5667499999999999</v>
      </c>
      <c r="AH129" s="52">
        <v>-2.4816340000000001</v>
      </c>
      <c r="AI129" s="52">
        <v>-2.4518499999999999</v>
      </c>
      <c r="AJ129" s="52">
        <v>-2.4125130000000001</v>
      </c>
      <c r="AK129" s="52">
        <v>-2.782972</v>
      </c>
      <c r="AL129" s="52">
        <v>-2.502068</v>
      </c>
      <c r="AM129" s="52">
        <v>-3.0752269999999999</v>
      </c>
      <c r="AN129" s="52">
        <v>-3.2581720000000001</v>
      </c>
      <c r="AO129" s="52">
        <v>-3.4844020000000002</v>
      </c>
      <c r="AP129" s="52">
        <v>-3.9921150000000001</v>
      </c>
      <c r="AQ129" s="52">
        <v>-4.9851559999999999</v>
      </c>
      <c r="AR129" s="52">
        <v>-5.5428040000000003</v>
      </c>
      <c r="AS129" s="52">
        <v>-5.5590630000000001</v>
      </c>
      <c r="AT129" s="52">
        <v>-6.1502520000000001</v>
      </c>
      <c r="AU129" s="52">
        <v>-6.2147920000000001</v>
      </c>
      <c r="AV129" s="52">
        <v>-6.0117599999999998</v>
      </c>
      <c r="AW129" s="52">
        <v>-6.2266579999999996</v>
      </c>
      <c r="AX129" s="52">
        <v>-6.8992610000000001</v>
      </c>
      <c r="AY129" s="52">
        <v>-6.2077460000000002</v>
      </c>
      <c r="AZ129" s="52">
        <v>-5.1322080000000003</v>
      </c>
      <c r="BA129" s="52">
        <v>-3.190528</v>
      </c>
      <c r="BB129" s="52">
        <v>-2.0946539999999998</v>
      </c>
      <c r="BC129" s="52">
        <v>-2.2271899999999998</v>
      </c>
      <c r="BD129" s="52">
        <v>-2.1832699999999998</v>
      </c>
      <c r="BE129" s="52">
        <v>-1.372889</v>
      </c>
      <c r="BF129" s="52">
        <v>-1.298619</v>
      </c>
      <c r="BG129" s="52">
        <v>-1.2984599999999999</v>
      </c>
      <c r="BH129" s="52">
        <v>-1.246059</v>
      </c>
      <c r="BI129" s="52">
        <v>-1.6613059999999999</v>
      </c>
      <c r="BJ129" s="52">
        <v>-1.3283100000000001</v>
      </c>
      <c r="BK129" s="52">
        <v>-1.868601</v>
      </c>
      <c r="BL129" s="52">
        <v>-1.844187</v>
      </c>
      <c r="BM129" s="52">
        <v>-2.0917849999999998</v>
      </c>
      <c r="BN129" s="52">
        <v>-2.3955039999999999</v>
      </c>
      <c r="BO129" s="52">
        <v>-3.0867390000000001</v>
      </c>
      <c r="BP129" s="52">
        <v>-3.463619</v>
      </c>
      <c r="BQ129" s="52">
        <v>-3.344643</v>
      </c>
      <c r="BR129" s="52">
        <v>-3.8841239999999999</v>
      </c>
      <c r="BS129" s="52">
        <v>-3.7099099999999998</v>
      </c>
      <c r="BT129" s="52">
        <v>-3.265514</v>
      </c>
      <c r="BU129" s="52">
        <v>-3.8288319999999998</v>
      </c>
      <c r="BV129" s="52">
        <v>-4.7094829999999996</v>
      </c>
      <c r="BW129" s="52">
        <v>-4.0475060000000003</v>
      </c>
      <c r="BX129" s="52">
        <v>-3.2469320000000002</v>
      </c>
      <c r="BY129" s="52">
        <v>-1.7292959999999999</v>
      </c>
      <c r="BZ129" s="52">
        <v>-0.69082359999999998</v>
      </c>
      <c r="CA129" s="52">
        <v>-0.90790859999999995</v>
      </c>
      <c r="CB129" s="52">
        <v>-0.95040590000000003</v>
      </c>
      <c r="CC129" s="52">
        <v>-0.54602450000000002</v>
      </c>
      <c r="CD129" s="52">
        <v>-0.4792669</v>
      </c>
      <c r="CE129" s="52">
        <v>-0.4996256</v>
      </c>
      <c r="CF129" s="52">
        <v>-0.43817640000000002</v>
      </c>
      <c r="CG129" s="52">
        <v>-0.88444429999999996</v>
      </c>
      <c r="CH129" s="52">
        <v>-0.51536979999999999</v>
      </c>
      <c r="CI129" s="52">
        <v>-1.032896</v>
      </c>
      <c r="CJ129" s="52">
        <v>-0.86486499999999999</v>
      </c>
      <c r="CK129" s="52">
        <v>-1.127262</v>
      </c>
      <c r="CL129" s="52">
        <v>-1.289696</v>
      </c>
      <c r="CM129" s="52">
        <v>-1.7719009999999999</v>
      </c>
      <c r="CN129" s="52">
        <v>-2.0235820000000002</v>
      </c>
      <c r="CO129" s="52">
        <v>-1.810943</v>
      </c>
      <c r="CP129" s="52">
        <v>-2.3146110000000002</v>
      </c>
      <c r="CQ129" s="52">
        <v>-1.975036</v>
      </c>
      <c r="CR129" s="52">
        <v>-1.3634729999999999</v>
      </c>
      <c r="CS129" s="52">
        <v>-2.1681050000000002</v>
      </c>
      <c r="CT129" s="52">
        <v>-3.19285</v>
      </c>
      <c r="CU129" s="52">
        <v>-2.5513309999999998</v>
      </c>
      <c r="CV129" s="52">
        <v>-1.941195</v>
      </c>
      <c r="CW129" s="52">
        <v>-0.71725110000000003</v>
      </c>
      <c r="CX129" s="52">
        <v>0.28146529999999997</v>
      </c>
      <c r="CY129" s="52">
        <v>5.8218999999999996E-3</v>
      </c>
      <c r="CZ129" s="52">
        <v>-9.6528299999999997E-2</v>
      </c>
      <c r="DA129" s="52">
        <v>0.28084009999999998</v>
      </c>
      <c r="DB129" s="52">
        <v>0.34008559999999999</v>
      </c>
      <c r="DC129" s="52">
        <v>0.2992088</v>
      </c>
      <c r="DD129" s="52">
        <v>0.36970619999999998</v>
      </c>
      <c r="DE129" s="52">
        <v>-0.10758230000000001</v>
      </c>
      <c r="DF129" s="52">
        <v>0.29757080000000002</v>
      </c>
      <c r="DG129" s="52">
        <v>-0.19719130000000001</v>
      </c>
      <c r="DH129" s="52">
        <v>0.11445710000000001</v>
      </c>
      <c r="DI129" s="52">
        <v>-0.16273979999999999</v>
      </c>
      <c r="DJ129" s="52">
        <v>-0.1838883</v>
      </c>
      <c r="DK129" s="52">
        <v>-0.45706279999999999</v>
      </c>
      <c r="DL129" s="52">
        <v>-0.58354539999999999</v>
      </c>
      <c r="DM129" s="52">
        <v>-0.27724260000000001</v>
      </c>
      <c r="DN129" s="52">
        <v>-0.74509769999999997</v>
      </c>
      <c r="DO129" s="52">
        <v>-0.24016219999999999</v>
      </c>
      <c r="DP129" s="52">
        <v>0.53856809999999999</v>
      </c>
      <c r="DQ129" s="52">
        <v>-0.5073782</v>
      </c>
      <c r="DR129" s="52">
        <v>-1.6762170000000001</v>
      </c>
      <c r="DS129" s="52">
        <v>-1.055156</v>
      </c>
      <c r="DT129" s="52">
        <v>-0.63545870000000004</v>
      </c>
      <c r="DU129" s="52">
        <v>0.29479379999999999</v>
      </c>
      <c r="DV129" s="52">
        <v>1.253754</v>
      </c>
      <c r="DW129" s="52">
        <v>0.91955229999999999</v>
      </c>
      <c r="DX129" s="52">
        <v>0.7573493</v>
      </c>
      <c r="DY129" s="52">
        <v>1.474701</v>
      </c>
      <c r="DZ129" s="52">
        <v>1.523101</v>
      </c>
      <c r="EA129" s="52">
        <v>1.452599</v>
      </c>
      <c r="EB129" s="52">
        <v>1.53616</v>
      </c>
      <c r="EC129" s="52">
        <v>1.0140830000000001</v>
      </c>
      <c r="ED129" s="52">
        <v>1.471328</v>
      </c>
      <c r="EE129" s="52">
        <v>1.0094339999999999</v>
      </c>
      <c r="EF129" s="52">
        <v>1.5284420000000001</v>
      </c>
      <c r="EG129" s="52">
        <v>1.2298770000000001</v>
      </c>
      <c r="EH129" s="52">
        <v>1.412722</v>
      </c>
      <c r="EI129" s="52">
        <v>1.4413549999999999</v>
      </c>
      <c r="EJ129" s="52">
        <v>1.4956389999999999</v>
      </c>
      <c r="EK129" s="52">
        <v>1.9371769999999999</v>
      </c>
      <c r="EL129" s="52">
        <v>1.5210300000000001</v>
      </c>
      <c r="EM129" s="52">
        <v>2.2647200000000001</v>
      </c>
      <c r="EN129" s="52">
        <v>3.2848139999999999</v>
      </c>
      <c r="EO129" s="52">
        <v>1.8904479999999999</v>
      </c>
      <c r="EP129" s="52">
        <v>0.51356100000000005</v>
      </c>
      <c r="EQ129" s="52">
        <v>1.105083</v>
      </c>
      <c r="ER129" s="52">
        <v>1.249817</v>
      </c>
      <c r="ES129" s="52">
        <v>1.7560260000000001</v>
      </c>
      <c r="ET129" s="52">
        <v>2.6575850000000001</v>
      </c>
      <c r="EU129" s="52">
        <v>2.2388340000000002</v>
      </c>
      <c r="EV129" s="52">
        <v>1.990213</v>
      </c>
      <c r="EW129" s="52">
        <v>66.281139999999994</v>
      </c>
      <c r="EX129" s="52">
        <v>65.255650000000003</v>
      </c>
      <c r="EY129" s="52">
        <v>64.257900000000006</v>
      </c>
      <c r="EZ129" s="52">
        <v>63.396430000000002</v>
      </c>
      <c r="FA129" s="52">
        <v>62.712429999999998</v>
      </c>
      <c r="FB129" s="52">
        <v>62.31241</v>
      </c>
      <c r="FC129" s="52">
        <v>61.862830000000002</v>
      </c>
      <c r="FD129" s="52">
        <v>63.16319</v>
      </c>
      <c r="FE129" s="52">
        <v>66.387929999999997</v>
      </c>
      <c r="FF129" s="52">
        <v>71.018879999999996</v>
      </c>
      <c r="FG129" s="52">
        <v>75.862849999999995</v>
      </c>
      <c r="FH129" s="52">
        <v>78.911439999999999</v>
      </c>
      <c r="FI129" s="52">
        <v>82.775989999999993</v>
      </c>
      <c r="FJ129" s="52">
        <v>85.178579999999997</v>
      </c>
      <c r="FK129" s="52">
        <v>86.560209999999998</v>
      </c>
      <c r="FL129" s="52">
        <v>87.562510000000003</v>
      </c>
      <c r="FM129" s="52">
        <v>87.928970000000007</v>
      </c>
      <c r="FN129" s="52">
        <v>86.10163</v>
      </c>
      <c r="FO129" s="52">
        <v>82.254729999999995</v>
      </c>
      <c r="FP129" s="52">
        <v>77.101920000000007</v>
      </c>
      <c r="FQ129" s="52">
        <v>72.424160000000001</v>
      </c>
      <c r="FR129" s="52">
        <v>69.792069999999995</v>
      </c>
      <c r="FS129" s="52">
        <v>68.031030000000001</v>
      </c>
      <c r="FT129" s="52">
        <v>66.372519999999994</v>
      </c>
      <c r="FU129" s="52">
        <v>283</v>
      </c>
      <c r="FV129" s="52">
        <v>5949.74</v>
      </c>
      <c r="FW129" s="52">
        <v>148.4573</v>
      </c>
      <c r="FX129" s="52">
        <v>1</v>
      </c>
    </row>
    <row r="130" spans="1:180" x14ac:dyDescent="0.3">
      <c r="A130" t="s">
        <v>174</v>
      </c>
      <c r="B130" t="s">
        <v>249</v>
      </c>
      <c r="C130" t="s">
        <v>180</v>
      </c>
      <c r="D130" t="s">
        <v>244</v>
      </c>
      <c r="E130" t="s">
        <v>189</v>
      </c>
      <c r="F130" t="s">
        <v>226</v>
      </c>
      <c r="G130" t="s">
        <v>240</v>
      </c>
      <c r="H130" s="52">
        <v>157</v>
      </c>
      <c r="I130" s="52">
        <v>18.232831999999998</v>
      </c>
      <c r="J130" s="52">
        <v>17.893378999999999</v>
      </c>
      <c r="K130" s="52">
        <v>17.393063999999999</v>
      </c>
      <c r="L130" s="52">
        <v>17.533846</v>
      </c>
      <c r="M130" s="52">
        <v>17.795258</v>
      </c>
      <c r="N130" s="52">
        <v>17.687086000000001</v>
      </c>
      <c r="O130" s="52">
        <v>17.060307999999999</v>
      </c>
      <c r="P130" s="52">
        <v>14.832893</v>
      </c>
      <c r="Q130" s="52">
        <v>10.892844</v>
      </c>
      <c r="R130" s="52">
        <v>8.2123326999999993</v>
      </c>
      <c r="S130" s="52">
        <v>6.9543508999999997</v>
      </c>
      <c r="T130" s="52">
        <v>6.7346177000000003</v>
      </c>
      <c r="U130" s="52">
        <v>6.7570758</v>
      </c>
      <c r="V130" s="52">
        <v>7.2677101999999998</v>
      </c>
      <c r="W130" s="52">
        <v>7.6233044000000003</v>
      </c>
      <c r="X130" s="52">
        <v>8.4616898999999997</v>
      </c>
      <c r="Y130" s="52">
        <v>9.6923779999999997</v>
      </c>
      <c r="Z130" s="52">
        <v>11.873381</v>
      </c>
      <c r="AA130" s="52">
        <v>16.236418</v>
      </c>
      <c r="AB130" s="52">
        <v>19.908380999999999</v>
      </c>
      <c r="AC130" s="52">
        <v>20.891960000000001</v>
      </c>
      <c r="AD130" s="52">
        <v>20.070094999999998</v>
      </c>
      <c r="AE130" s="52">
        <v>19.048559000000001</v>
      </c>
      <c r="AF130" s="52">
        <v>18.421019000000001</v>
      </c>
      <c r="AG130" s="52">
        <v>-0.42579681000000003</v>
      </c>
      <c r="AH130" s="52">
        <v>-0.36602010000000001</v>
      </c>
      <c r="AI130" s="52">
        <v>-0.47592620000000002</v>
      </c>
      <c r="AJ130" s="52">
        <v>-0.3582109</v>
      </c>
      <c r="AK130" s="52">
        <v>-0.44908759999999998</v>
      </c>
      <c r="AL130" s="52">
        <v>-0.60536719999999999</v>
      </c>
      <c r="AM130" s="52">
        <v>-1.085469</v>
      </c>
      <c r="AN130" s="52">
        <v>-1.252499</v>
      </c>
      <c r="AO130" s="52">
        <v>-1.662936</v>
      </c>
      <c r="AP130" s="52">
        <v>-2.1633100000000001</v>
      </c>
      <c r="AQ130" s="52">
        <v>-2.7008220000000001</v>
      </c>
      <c r="AR130" s="52">
        <v>-2.845777</v>
      </c>
      <c r="AS130" s="52">
        <v>-2.915286</v>
      </c>
      <c r="AT130" s="52">
        <v>-2.7946900000000001</v>
      </c>
      <c r="AU130" s="52">
        <v>-2.9925470000000001</v>
      </c>
      <c r="AV130" s="52">
        <v>-2.962469</v>
      </c>
      <c r="AW130" s="52">
        <v>-2.6990340000000002</v>
      </c>
      <c r="AX130" s="52">
        <v>-1.6876599999999999</v>
      </c>
      <c r="AY130" s="52">
        <v>-0.75860570000000005</v>
      </c>
      <c r="AZ130" s="52">
        <v>-0.99859279999999995</v>
      </c>
      <c r="BA130" s="52">
        <v>-0.79522510000000002</v>
      </c>
      <c r="BB130" s="52">
        <v>-0.43917460000000003</v>
      </c>
      <c r="BC130" s="52">
        <v>-0.61187119999999995</v>
      </c>
      <c r="BD130" s="52">
        <v>-0.50831999999999999</v>
      </c>
      <c r="BE130" s="52">
        <v>8.2145399999999993E-2</v>
      </c>
      <c r="BF130" s="52">
        <v>0.1403567</v>
      </c>
      <c r="BG130" s="52">
        <v>2.7235200000000001E-2</v>
      </c>
      <c r="BH130" s="52">
        <v>0.1077072</v>
      </c>
      <c r="BI130" s="52">
        <v>1.9371099999999999E-2</v>
      </c>
      <c r="BJ130" s="52">
        <v>-9.8300100000000001E-2</v>
      </c>
      <c r="BK130" s="52">
        <v>-0.50209090000000001</v>
      </c>
      <c r="BL130" s="52">
        <v>-0.52195789999999997</v>
      </c>
      <c r="BM130" s="52">
        <v>-0.89963570000000004</v>
      </c>
      <c r="BN130" s="52">
        <v>-1.3551299999999999</v>
      </c>
      <c r="BO130" s="52">
        <v>-1.6628559999999999</v>
      </c>
      <c r="BP130" s="52">
        <v>-1.6682650000000001</v>
      </c>
      <c r="BQ130" s="52">
        <v>-1.6883330000000001</v>
      </c>
      <c r="BR130" s="52">
        <v>-1.5592490000000001</v>
      </c>
      <c r="BS130" s="52">
        <v>-1.7863279999999999</v>
      </c>
      <c r="BT130" s="52">
        <v>-1.825291</v>
      </c>
      <c r="BU130" s="52">
        <v>-1.7219169999999999</v>
      </c>
      <c r="BV130" s="52">
        <v>-0.9161762</v>
      </c>
      <c r="BW130" s="52">
        <v>-4.4796000000000002E-3</v>
      </c>
      <c r="BX130" s="52">
        <v>-0.20548820000000001</v>
      </c>
      <c r="BY130" s="52">
        <v>-0.12325179999999999</v>
      </c>
      <c r="BZ130" s="52">
        <v>0.12685560000000001</v>
      </c>
      <c r="CA130" s="52">
        <v>-5.9187499999999997E-2</v>
      </c>
      <c r="CB130" s="52">
        <v>5.8588399999999999E-2</v>
      </c>
      <c r="CC130" s="52">
        <v>0.43394461000000001</v>
      </c>
      <c r="CD130" s="52">
        <v>0.4910717</v>
      </c>
      <c r="CE130" s="52">
        <v>0.37572329999999998</v>
      </c>
      <c r="CF130" s="52">
        <v>0.43040060000000002</v>
      </c>
      <c r="CG130" s="52">
        <v>0.34382420000000002</v>
      </c>
      <c r="CH130" s="52">
        <v>0.25289309999999998</v>
      </c>
      <c r="CI130" s="52">
        <v>-9.8044800000000001E-2</v>
      </c>
      <c r="CJ130" s="52">
        <v>-1.5987600000000001E-2</v>
      </c>
      <c r="CK130" s="52">
        <v>-0.37097619999999998</v>
      </c>
      <c r="CL130" s="52">
        <v>-0.79538770000000003</v>
      </c>
      <c r="CM130" s="52">
        <v>-0.94396500000000005</v>
      </c>
      <c r="CN130" s="52">
        <v>-0.85272360000000003</v>
      </c>
      <c r="CO130" s="52">
        <v>-0.83854810000000002</v>
      </c>
      <c r="CP130" s="52">
        <v>-0.70358589999999999</v>
      </c>
      <c r="CQ130" s="52">
        <v>-0.95090529999999995</v>
      </c>
      <c r="CR130" s="52">
        <v>-1.037685</v>
      </c>
      <c r="CS130" s="52">
        <v>-1.0451680000000001</v>
      </c>
      <c r="CT130" s="52">
        <v>-0.38184879999999999</v>
      </c>
      <c r="CU130" s="52">
        <v>0.5178258</v>
      </c>
      <c r="CV130" s="52">
        <v>0.3438137</v>
      </c>
      <c r="CW130" s="52">
        <v>0.34215489999999998</v>
      </c>
      <c r="CX130" s="52">
        <v>0.51888639999999997</v>
      </c>
      <c r="CY130" s="52">
        <v>0.32359949999999998</v>
      </c>
      <c r="CZ130" s="52">
        <v>0.4512275</v>
      </c>
      <c r="DA130" s="52">
        <v>0.78574376999999995</v>
      </c>
      <c r="DB130" s="52">
        <v>0.8417867</v>
      </c>
      <c r="DC130" s="52">
        <v>0.72421139999999995</v>
      </c>
      <c r="DD130" s="52">
        <v>0.75309400000000004</v>
      </c>
      <c r="DE130" s="52">
        <v>0.66827720000000002</v>
      </c>
      <c r="DF130" s="52">
        <v>0.60408629999999996</v>
      </c>
      <c r="DG130" s="52">
        <v>0.30600129999999998</v>
      </c>
      <c r="DH130" s="52">
        <v>0.4899828</v>
      </c>
      <c r="DI130" s="52">
        <v>0.1576834</v>
      </c>
      <c r="DJ130" s="52">
        <v>-0.2356451</v>
      </c>
      <c r="DK130" s="52">
        <v>-0.22507350000000001</v>
      </c>
      <c r="DL130" s="52">
        <v>-3.7182300000000001E-2</v>
      </c>
      <c r="DM130" s="52">
        <v>1.1236299999999999E-2</v>
      </c>
      <c r="DN130" s="52">
        <v>0.15207709999999999</v>
      </c>
      <c r="DO130" s="52">
        <v>-0.11548219999999999</v>
      </c>
      <c r="DP130" s="52">
        <v>-0.25007869999999999</v>
      </c>
      <c r="DQ130" s="52">
        <v>-0.36841960000000001</v>
      </c>
      <c r="DR130" s="52">
        <v>0.15247859999999999</v>
      </c>
      <c r="DS130" s="52">
        <v>1.0401309999999999</v>
      </c>
      <c r="DT130" s="52">
        <v>0.89311549999999995</v>
      </c>
      <c r="DU130" s="52">
        <v>0.80756159999999999</v>
      </c>
      <c r="DV130" s="52">
        <v>0.91091719999999998</v>
      </c>
      <c r="DW130" s="52">
        <v>0.70638650000000003</v>
      </c>
      <c r="DX130" s="52">
        <v>0.84386660000000002</v>
      </c>
      <c r="DY130" s="52">
        <v>1.2936859999999999</v>
      </c>
      <c r="DZ130" s="52">
        <v>1.348163</v>
      </c>
      <c r="EA130" s="52">
        <v>1.227373</v>
      </c>
      <c r="EB130" s="52">
        <v>1.219012</v>
      </c>
      <c r="EC130" s="52">
        <v>1.136736</v>
      </c>
      <c r="ED130" s="52">
        <v>1.1111530000000001</v>
      </c>
      <c r="EE130" s="52">
        <v>0.8893797</v>
      </c>
      <c r="EF130" s="52">
        <v>1.2205239999999999</v>
      </c>
      <c r="EG130" s="52">
        <v>0.92098380000000002</v>
      </c>
      <c r="EH130" s="52">
        <v>0.57253430000000005</v>
      </c>
      <c r="EI130" s="52">
        <v>0.81289160000000005</v>
      </c>
      <c r="EJ130" s="52">
        <v>1.1403300000000001</v>
      </c>
      <c r="EK130" s="52">
        <v>1.2381899999999999</v>
      </c>
      <c r="EL130" s="52">
        <v>1.3875189999999999</v>
      </c>
      <c r="EM130" s="52">
        <v>1.0907359999999999</v>
      </c>
      <c r="EN130" s="52">
        <v>0.88709950000000004</v>
      </c>
      <c r="EO130" s="52">
        <v>0.60869790000000001</v>
      </c>
      <c r="EP130" s="52">
        <v>0.92396250000000002</v>
      </c>
      <c r="EQ130" s="52">
        <v>1.794257</v>
      </c>
      <c r="ER130" s="52">
        <v>1.6862200000000001</v>
      </c>
      <c r="ES130" s="52">
        <v>1.479535</v>
      </c>
      <c r="ET130" s="52">
        <v>1.476947</v>
      </c>
      <c r="EU130" s="52">
        <v>1.2590699999999999</v>
      </c>
      <c r="EV130" s="52">
        <v>1.4107749999999999</v>
      </c>
      <c r="EW130" s="52">
        <v>63.938099999999999</v>
      </c>
      <c r="EX130" s="52">
        <v>62.988889999999998</v>
      </c>
      <c r="EY130" s="52">
        <v>62.26746</v>
      </c>
      <c r="EZ130" s="52">
        <v>61.6</v>
      </c>
      <c r="FA130" s="52">
        <v>61.047620000000002</v>
      </c>
      <c r="FB130" s="52">
        <v>60.576979999999999</v>
      </c>
      <c r="FC130" s="52">
        <v>60.292859999999997</v>
      </c>
      <c r="FD130" s="52">
        <v>61.834919999999997</v>
      </c>
      <c r="FE130" s="52">
        <v>64.819050000000004</v>
      </c>
      <c r="FF130" s="52">
        <v>68.345240000000004</v>
      </c>
      <c r="FG130" s="52">
        <v>72.407139999999998</v>
      </c>
      <c r="FH130" s="52">
        <v>75.990480000000005</v>
      </c>
      <c r="FI130" s="52">
        <v>79.364289999999997</v>
      </c>
      <c r="FJ130" s="52">
        <v>82.003169999999997</v>
      </c>
      <c r="FK130" s="52">
        <v>83.518259999999998</v>
      </c>
      <c r="FL130" s="52">
        <v>83.928569999999993</v>
      </c>
      <c r="FM130" s="52">
        <v>83.149209999999997</v>
      </c>
      <c r="FN130" s="52">
        <v>80.851590000000002</v>
      </c>
      <c r="FO130" s="52">
        <v>77.345240000000004</v>
      </c>
      <c r="FP130" s="52">
        <v>72.549210000000002</v>
      </c>
      <c r="FQ130" s="52">
        <v>68.541269999999997</v>
      </c>
      <c r="FR130" s="52">
        <v>66.327770000000001</v>
      </c>
      <c r="FS130" s="52">
        <v>64.833340000000007</v>
      </c>
      <c r="FT130" s="52">
        <v>63.629359999999998</v>
      </c>
      <c r="FU130" s="52">
        <v>89</v>
      </c>
      <c r="FV130" s="52">
        <v>1986.673</v>
      </c>
      <c r="FW130" s="52">
        <v>121.625</v>
      </c>
      <c r="FX130" s="52">
        <v>1</v>
      </c>
    </row>
    <row r="131" spans="1:180" x14ac:dyDescent="0.3">
      <c r="A131" t="s">
        <v>174</v>
      </c>
      <c r="B131" t="s">
        <v>249</v>
      </c>
      <c r="C131" t="s">
        <v>180</v>
      </c>
      <c r="D131" t="s">
        <v>224</v>
      </c>
      <c r="E131" t="s">
        <v>189</v>
      </c>
      <c r="F131" t="s">
        <v>226</v>
      </c>
      <c r="G131" t="s">
        <v>240</v>
      </c>
      <c r="H131" s="52">
        <v>157</v>
      </c>
      <c r="I131" s="52">
        <v>18.229051999999999</v>
      </c>
      <c r="J131" s="52">
        <v>17.806861999999999</v>
      </c>
      <c r="K131" s="52">
        <v>17.779969999999999</v>
      </c>
      <c r="L131" s="52">
        <v>18.121583999999999</v>
      </c>
      <c r="M131" s="52">
        <v>19.512491000000001</v>
      </c>
      <c r="N131" s="52">
        <v>22.752234999999999</v>
      </c>
      <c r="O131" s="52">
        <v>27.143969999999999</v>
      </c>
      <c r="P131" s="52">
        <v>29.360154999999999</v>
      </c>
      <c r="Q131" s="52">
        <v>27.891020000000001</v>
      </c>
      <c r="R131" s="52">
        <v>21.610382000000001</v>
      </c>
      <c r="S131" s="52">
        <v>17.249662000000001</v>
      </c>
      <c r="T131" s="52">
        <v>14.939845</v>
      </c>
      <c r="U131" s="52">
        <v>14.668405</v>
      </c>
      <c r="V131" s="52">
        <v>15.951206000000001</v>
      </c>
      <c r="W131" s="52">
        <v>16.658113</v>
      </c>
      <c r="X131" s="52">
        <v>16.295722999999999</v>
      </c>
      <c r="Y131" s="52">
        <v>15.563333999999999</v>
      </c>
      <c r="Z131" s="52">
        <v>16.274080000000001</v>
      </c>
      <c r="AA131" s="52">
        <v>19.698626999999998</v>
      </c>
      <c r="AB131" s="52">
        <v>23.492418000000001</v>
      </c>
      <c r="AC131" s="52">
        <v>23.548027000000001</v>
      </c>
      <c r="AD131" s="52">
        <v>21.703823</v>
      </c>
      <c r="AE131" s="52">
        <v>20.166729</v>
      </c>
      <c r="AF131" s="52">
        <v>19.075932000000002</v>
      </c>
      <c r="AG131" s="52">
        <v>5.6014999999999997E-3</v>
      </c>
      <c r="AH131" s="52">
        <v>2.92825E-2</v>
      </c>
      <c r="AI131" s="52">
        <v>0.29977399999999998</v>
      </c>
      <c r="AJ131" s="52">
        <v>0.20847370000000001</v>
      </c>
      <c r="AK131" s="52">
        <v>-0.45538719999999999</v>
      </c>
      <c r="AL131" s="52">
        <v>-2.0080399999999998</v>
      </c>
      <c r="AM131" s="52">
        <v>-0.79600190000000004</v>
      </c>
      <c r="AN131" s="52">
        <v>0.69778850000000003</v>
      </c>
      <c r="AO131" s="52">
        <v>0.72156739999999997</v>
      </c>
      <c r="AP131" s="52">
        <v>-0.78818160000000004</v>
      </c>
      <c r="AQ131" s="52">
        <v>-2.7967710000000001</v>
      </c>
      <c r="AR131" s="52">
        <v>-5.2359830000000001</v>
      </c>
      <c r="AS131" s="52">
        <v>-5.6739850000000001</v>
      </c>
      <c r="AT131" s="52">
        <v>-6.3680899999999996</v>
      </c>
      <c r="AU131" s="52">
        <v>-6.2252590000000003</v>
      </c>
      <c r="AV131" s="52">
        <v>-4.9840439999999999</v>
      </c>
      <c r="AW131" s="52">
        <v>-5.3312910000000002</v>
      </c>
      <c r="AX131" s="52">
        <v>-1.305512</v>
      </c>
      <c r="AY131" s="52">
        <v>-1.38415</v>
      </c>
      <c r="AZ131" s="52">
        <v>-1.066111</v>
      </c>
      <c r="BA131" s="52">
        <v>-0.86819400000000002</v>
      </c>
      <c r="BB131" s="52">
        <v>-8.0505800000000002E-2</v>
      </c>
      <c r="BC131" s="52">
        <v>-5.4564099999999997E-2</v>
      </c>
      <c r="BD131" s="52">
        <v>-0.13512389999999999</v>
      </c>
      <c r="BE131" s="52">
        <v>0.6028232</v>
      </c>
      <c r="BF131" s="52">
        <v>0.59669850000000002</v>
      </c>
      <c r="BG131" s="52">
        <v>0.85653069999999998</v>
      </c>
      <c r="BH131" s="52">
        <v>0.75299510000000003</v>
      </c>
      <c r="BI131" s="52">
        <v>0.24696570000000001</v>
      </c>
      <c r="BJ131" s="52">
        <v>-0.99848559999999997</v>
      </c>
      <c r="BK131" s="52">
        <v>0.2435184</v>
      </c>
      <c r="BL131" s="52">
        <v>1.8467659999999999</v>
      </c>
      <c r="BM131" s="52">
        <v>2.1655489999999999</v>
      </c>
      <c r="BN131" s="52">
        <v>0.81998499999999996</v>
      </c>
      <c r="BO131" s="52">
        <v>-1.036505</v>
      </c>
      <c r="BP131" s="52">
        <v>-3.1355909999999998</v>
      </c>
      <c r="BQ131" s="52">
        <v>-3.3870619999999998</v>
      </c>
      <c r="BR131" s="52">
        <v>-3.8833250000000001</v>
      </c>
      <c r="BS131" s="52">
        <v>-3.8339159999999999</v>
      </c>
      <c r="BT131" s="52">
        <v>-2.618185</v>
      </c>
      <c r="BU131" s="52">
        <v>-3.287893</v>
      </c>
      <c r="BV131" s="52">
        <v>3.4625799999999998E-2</v>
      </c>
      <c r="BW131" s="52">
        <v>-0.2184748</v>
      </c>
      <c r="BX131" s="52">
        <v>2.2699E-3</v>
      </c>
      <c r="BY131" s="52">
        <v>7.0167199999999999E-2</v>
      </c>
      <c r="BZ131" s="52">
        <v>0.66023620000000005</v>
      </c>
      <c r="CA131" s="52">
        <v>0.59888909999999995</v>
      </c>
      <c r="CB131" s="52">
        <v>0.47832910000000001</v>
      </c>
      <c r="CC131" s="52">
        <v>1.0164569999999999</v>
      </c>
      <c r="CD131" s="52">
        <v>0.98968909999999999</v>
      </c>
      <c r="CE131" s="52">
        <v>1.2421390000000001</v>
      </c>
      <c r="CF131" s="52">
        <v>1.1301289999999999</v>
      </c>
      <c r="CG131" s="52">
        <v>0.73341319999999999</v>
      </c>
      <c r="CH131" s="52">
        <v>-0.29927100000000001</v>
      </c>
      <c r="CI131" s="52">
        <v>0.96348699999999998</v>
      </c>
      <c r="CJ131" s="52">
        <v>2.642544</v>
      </c>
      <c r="CK131" s="52">
        <v>3.165645</v>
      </c>
      <c r="CL131" s="52">
        <v>1.9337960000000001</v>
      </c>
      <c r="CM131" s="52">
        <v>0.1826506</v>
      </c>
      <c r="CN131" s="52">
        <v>-1.680866</v>
      </c>
      <c r="CO131" s="52">
        <v>-1.8031470000000001</v>
      </c>
      <c r="CP131" s="52">
        <v>-2.1623839999999999</v>
      </c>
      <c r="CQ131" s="52">
        <v>-2.1776800000000001</v>
      </c>
      <c r="CR131" s="52">
        <v>-0.97959799999999997</v>
      </c>
      <c r="CS131" s="52">
        <v>-1.872641</v>
      </c>
      <c r="CT131" s="52">
        <v>0.96280120000000002</v>
      </c>
      <c r="CU131" s="52">
        <v>0.58886839999999996</v>
      </c>
      <c r="CV131" s="52">
        <v>0.74222730000000003</v>
      </c>
      <c r="CW131" s="52">
        <v>0.72007319999999997</v>
      </c>
      <c r="CX131" s="52">
        <v>1.1732720000000001</v>
      </c>
      <c r="CY131" s="52">
        <v>1.051469</v>
      </c>
      <c r="CZ131" s="52">
        <v>0.90320480000000003</v>
      </c>
      <c r="DA131" s="52">
        <v>1.430091</v>
      </c>
      <c r="DB131" s="52">
        <v>1.3826799999999999</v>
      </c>
      <c r="DC131" s="52">
        <v>1.6277470000000001</v>
      </c>
      <c r="DD131" s="52">
        <v>1.507263</v>
      </c>
      <c r="DE131" s="52">
        <v>1.2198610000000001</v>
      </c>
      <c r="DF131" s="52">
        <v>0.39994370000000001</v>
      </c>
      <c r="DG131" s="52">
        <v>1.6834560000000001</v>
      </c>
      <c r="DH131" s="52">
        <v>3.4383219999999999</v>
      </c>
      <c r="DI131" s="52">
        <v>4.1657419999999998</v>
      </c>
      <c r="DJ131" s="52">
        <v>3.0476079999999999</v>
      </c>
      <c r="DK131" s="52">
        <v>1.4018060000000001</v>
      </c>
      <c r="DL131" s="52">
        <v>-0.22614049999999999</v>
      </c>
      <c r="DM131" s="52">
        <v>-0.21923200000000001</v>
      </c>
      <c r="DN131" s="52">
        <v>-0.44144369999999999</v>
      </c>
      <c r="DO131" s="52">
        <v>-0.52144290000000004</v>
      </c>
      <c r="DP131" s="52">
        <v>0.65898880000000004</v>
      </c>
      <c r="DQ131" s="52">
        <v>-0.4573894</v>
      </c>
      <c r="DR131" s="52">
        <v>1.8909769999999999</v>
      </c>
      <c r="DS131" s="52">
        <v>1.396212</v>
      </c>
      <c r="DT131" s="52">
        <v>1.4821850000000001</v>
      </c>
      <c r="DU131" s="52">
        <v>1.3699790000000001</v>
      </c>
      <c r="DV131" s="52">
        <v>1.6863079999999999</v>
      </c>
      <c r="DW131" s="52">
        <v>1.5040480000000001</v>
      </c>
      <c r="DX131" s="52">
        <v>1.3280810000000001</v>
      </c>
      <c r="DY131" s="52">
        <v>2.0273129999999999</v>
      </c>
      <c r="DZ131" s="52">
        <v>1.9500960000000001</v>
      </c>
      <c r="EA131" s="52">
        <v>2.1845029999999999</v>
      </c>
      <c r="EB131" s="52">
        <v>2.0517840000000001</v>
      </c>
      <c r="EC131" s="52">
        <v>1.9222140000000001</v>
      </c>
      <c r="ED131" s="52">
        <v>1.4094990000000001</v>
      </c>
      <c r="EE131" s="52">
        <v>2.7229760000000001</v>
      </c>
      <c r="EF131" s="52">
        <v>4.5872989999999998</v>
      </c>
      <c r="EG131" s="52">
        <v>5.6097229999999998</v>
      </c>
      <c r="EH131" s="52">
        <v>4.6557750000000002</v>
      </c>
      <c r="EI131" s="52">
        <v>3.1620729999999999</v>
      </c>
      <c r="EJ131" s="52">
        <v>1.8742509999999999</v>
      </c>
      <c r="EK131" s="52">
        <v>2.0676899999999998</v>
      </c>
      <c r="EL131" s="52">
        <v>2.0433210000000002</v>
      </c>
      <c r="EM131" s="52">
        <v>1.8698999999999999</v>
      </c>
      <c r="EN131" s="52">
        <v>3.024848</v>
      </c>
      <c r="EO131" s="52">
        <v>1.586009</v>
      </c>
      <c r="EP131" s="52">
        <v>3.2311139999999998</v>
      </c>
      <c r="EQ131" s="52">
        <v>2.561887</v>
      </c>
      <c r="ER131" s="52">
        <v>2.5505659999999999</v>
      </c>
      <c r="ES131" s="52">
        <v>2.3083399999999998</v>
      </c>
      <c r="ET131" s="52">
        <v>2.4270499999999999</v>
      </c>
      <c r="EU131" s="52">
        <v>2.1575009999999999</v>
      </c>
      <c r="EV131" s="52">
        <v>1.941533</v>
      </c>
      <c r="EW131" s="52">
        <v>61.92727</v>
      </c>
      <c r="EX131" s="52">
        <v>61.202269999999999</v>
      </c>
      <c r="EY131" s="52">
        <v>60.607469999999999</v>
      </c>
      <c r="EZ131" s="52">
        <v>60.162010000000002</v>
      </c>
      <c r="FA131" s="52">
        <v>59.722729999999999</v>
      </c>
      <c r="FB131" s="52">
        <v>59.510060000000003</v>
      </c>
      <c r="FC131" s="52">
        <v>59.405520000000003</v>
      </c>
      <c r="FD131" s="52">
        <v>60.895449999999997</v>
      </c>
      <c r="FE131" s="52">
        <v>63.889290000000003</v>
      </c>
      <c r="FF131" s="52">
        <v>67.364609999999999</v>
      </c>
      <c r="FG131" s="52">
        <v>71.151629999999997</v>
      </c>
      <c r="FH131" s="52">
        <v>74.75909</v>
      </c>
      <c r="FI131" s="52">
        <v>77.928889999999996</v>
      </c>
      <c r="FJ131" s="52">
        <v>80.532470000000004</v>
      </c>
      <c r="FK131" s="52">
        <v>81.995130000000003</v>
      </c>
      <c r="FL131" s="52">
        <v>82.428569999999993</v>
      </c>
      <c r="FM131" s="52">
        <v>81.847719999999995</v>
      </c>
      <c r="FN131" s="52">
        <v>79.835390000000004</v>
      </c>
      <c r="FO131" s="52">
        <v>76.605189999999993</v>
      </c>
      <c r="FP131" s="52">
        <v>72.299670000000006</v>
      </c>
      <c r="FQ131" s="52">
        <v>68.370130000000003</v>
      </c>
      <c r="FR131" s="52">
        <v>66.072400000000002</v>
      </c>
      <c r="FS131" s="52">
        <v>64.472399999999993</v>
      </c>
      <c r="FT131" s="52">
        <v>63.344149999999999</v>
      </c>
      <c r="FU131" s="52">
        <v>89</v>
      </c>
      <c r="FV131" s="52">
        <v>1986.673</v>
      </c>
      <c r="FW131" s="52">
        <v>121.625</v>
      </c>
      <c r="FX131" s="52">
        <v>1</v>
      </c>
    </row>
    <row r="132" spans="1:180" x14ac:dyDescent="0.3">
      <c r="A132" t="s">
        <v>174</v>
      </c>
      <c r="B132" t="s">
        <v>249</v>
      </c>
      <c r="C132" t="s">
        <v>180</v>
      </c>
      <c r="D132" t="s">
        <v>244</v>
      </c>
      <c r="E132" t="s">
        <v>187</v>
      </c>
      <c r="F132" t="s">
        <v>226</v>
      </c>
      <c r="G132" t="s">
        <v>240</v>
      </c>
      <c r="H132" s="52">
        <v>157</v>
      </c>
      <c r="I132" s="52">
        <v>17.399376</v>
      </c>
      <c r="J132" s="52">
        <v>16.950220000000002</v>
      </c>
      <c r="K132" s="52">
        <v>16.675097000000001</v>
      </c>
      <c r="L132" s="52">
        <v>16.783300000000001</v>
      </c>
      <c r="M132" s="52">
        <v>17.345478</v>
      </c>
      <c r="N132" s="52">
        <v>16.776602</v>
      </c>
      <c r="O132" s="52">
        <v>14.694591000000001</v>
      </c>
      <c r="P132" s="52">
        <v>11.500662999999999</v>
      </c>
      <c r="Q132" s="52">
        <v>7.6660646999999997</v>
      </c>
      <c r="R132" s="52">
        <v>5.6412367999999997</v>
      </c>
      <c r="S132" s="52">
        <v>5.1813288000000002</v>
      </c>
      <c r="T132" s="52">
        <v>4.9290279999999997</v>
      </c>
      <c r="U132" s="52">
        <v>5.0501250999999998</v>
      </c>
      <c r="V132" s="52">
        <v>5.1486286999999997</v>
      </c>
      <c r="W132" s="52">
        <v>5.4209905000000003</v>
      </c>
      <c r="X132" s="52">
        <v>5.7911748999999997</v>
      </c>
      <c r="Y132" s="52">
        <v>6.0221543000000004</v>
      </c>
      <c r="Z132" s="52">
        <v>7.4545655000000002</v>
      </c>
      <c r="AA132" s="52">
        <v>11.179425999999999</v>
      </c>
      <c r="AB132" s="52">
        <v>16.544775000000001</v>
      </c>
      <c r="AC132" s="52">
        <v>18.524542</v>
      </c>
      <c r="AD132" s="52">
        <v>18.931636999999998</v>
      </c>
      <c r="AE132" s="52">
        <v>17.949966</v>
      </c>
      <c r="AF132" s="52">
        <v>17.564053999999999</v>
      </c>
      <c r="AG132" s="52">
        <v>-0.78300320999999995</v>
      </c>
      <c r="AH132" s="52">
        <v>-0.79013860000000002</v>
      </c>
      <c r="AI132" s="52">
        <v>-0.68245619999999996</v>
      </c>
      <c r="AJ132" s="52">
        <v>-0.71856050000000005</v>
      </c>
      <c r="AK132" s="52">
        <v>-0.59006040000000004</v>
      </c>
      <c r="AL132" s="52">
        <v>-0.92960469999999995</v>
      </c>
      <c r="AM132" s="52">
        <v>-1.4171720000000001</v>
      </c>
      <c r="AN132" s="52">
        <v>-1.3414710000000001</v>
      </c>
      <c r="AO132" s="52">
        <v>-1.850786</v>
      </c>
      <c r="AP132" s="52">
        <v>-2.2996729999999999</v>
      </c>
      <c r="AQ132" s="52">
        <v>-3.079526</v>
      </c>
      <c r="AR132" s="52">
        <v>-3.3920620000000001</v>
      </c>
      <c r="AS132" s="52">
        <v>-3.5805280000000002</v>
      </c>
      <c r="AT132" s="52">
        <v>-4.0977740000000002</v>
      </c>
      <c r="AU132" s="52">
        <v>-4.0930790000000004</v>
      </c>
      <c r="AV132" s="52">
        <v>-4.1320709999999998</v>
      </c>
      <c r="AW132" s="52">
        <v>-4.6829980000000004</v>
      </c>
      <c r="AX132" s="52">
        <v>-4.1310849999999997</v>
      </c>
      <c r="AY132" s="52">
        <v>-2.565712</v>
      </c>
      <c r="AZ132" s="52">
        <v>-1.411251</v>
      </c>
      <c r="BA132" s="52">
        <v>-1.306095</v>
      </c>
      <c r="BB132" s="52">
        <v>-0.62779779999999996</v>
      </c>
      <c r="BC132" s="52">
        <v>-0.80637760000000003</v>
      </c>
      <c r="BD132" s="52">
        <v>-0.75687020000000005</v>
      </c>
      <c r="BE132" s="52">
        <v>-0.18203079999999999</v>
      </c>
      <c r="BF132" s="52">
        <v>-0.1980557</v>
      </c>
      <c r="BG132" s="52">
        <v>-0.1205827</v>
      </c>
      <c r="BH132" s="52">
        <v>-0.20279459999999999</v>
      </c>
      <c r="BI132" s="52">
        <v>1.48387E-2</v>
      </c>
      <c r="BJ132" s="52">
        <v>-0.32096000000000002</v>
      </c>
      <c r="BK132" s="52">
        <v>-0.79949840000000005</v>
      </c>
      <c r="BL132" s="52">
        <v>-0.69543299999999997</v>
      </c>
      <c r="BM132" s="52">
        <v>-1.063307</v>
      </c>
      <c r="BN132" s="52">
        <v>-1.259649</v>
      </c>
      <c r="BO132" s="52">
        <v>-1.764494</v>
      </c>
      <c r="BP132" s="52">
        <v>-1.994696</v>
      </c>
      <c r="BQ132" s="52">
        <v>-2.091434</v>
      </c>
      <c r="BR132" s="52">
        <v>-2.5646420000000001</v>
      </c>
      <c r="BS132" s="52">
        <v>-2.544489</v>
      </c>
      <c r="BT132" s="52">
        <v>-2.5755659999999998</v>
      </c>
      <c r="BU132" s="52">
        <v>-3.1331060000000002</v>
      </c>
      <c r="BV132" s="52">
        <v>-2.7768799999999998</v>
      </c>
      <c r="BW132" s="52">
        <v>-1.5638399999999999</v>
      </c>
      <c r="BX132" s="52">
        <v>-0.6511015</v>
      </c>
      <c r="BY132" s="52">
        <v>-0.66982019999999998</v>
      </c>
      <c r="BZ132" s="52">
        <v>-4.3835100000000002E-2</v>
      </c>
      <c r="CA132" s="52">
        <v>-0.23355190000000001</v>
      </c>
      <c r="CB132" s="52">
        <v>-0.16580639999999999</v>
      </c>
      <c r="CC132" s="52">
        <v>0.23420088999999999</v>
      </c>
      <c r="CD132" s="52">
        <v>0.21201919999999999</v>
      </c>
      <c r="CE132" s="52">
        <v>0.26856910000000001</v>
      </c>
      <c r="CF132" s="52">
        <v>0.15442330000000001</v>
      </c>
      <c r="CG132" s="52">
        <v>0.43379000000000001</v>
      </c>
      <c r="CH132" s="52">
        <v>0.10058540000000001</v>
      </c>
      <c r="CI132" s="52">
        <v>-0.37169970000000002</v>
      </c>
      <c r="CJ132" s="52">
        <v>-0.24798890000000001</v>
      </c>
      <c r="CK132" s="52">
        <v>-0.51790150000000001</v>
      </c>
      <c r="CL132" s="52">
        <v>-0.53933109999999995</v>
      </c>
      <c r="CM132" s="52">
        <v>-0.85370679999999999</v>
      </c>
      <c r="CN132" s="52">
        <v>-1.0268839999999999</v>
      </c>
      <c r="CO132" s="52">
        <v>-1.0600909999999999</v>
      </c>
      <c r="CP132" s="52">
        <v>-1.5027999999999999</v>
      </c>
      <c r="CQ132" s="52">
        <v>-1.4719409999999999</v>
      </c>
      <c r="CR132" s="52">
        <v>-1.4975350000000001</v>
      </c>
      <c r="CS132" s="52">
        <v>-2.0596559999999999</v>
      </c>
      <c r="CT132" s="52">
        <v>-1.8389610000000001</v>
      </c>
      <c r="CU132" s="52">
        <v>-0.86994660000000001</v>
      </c>
      <c r="CV132" s="52">
        <v>-0.124624</v>
      </c>
      <c r="CW132" s="52">
        <v>-0.22913849999999999</v>
      </c>
      <c r="CX132" s="52">
        <v>0.36061579999999999</v>
      </c>
      <c r="CY132" s="52">
        <v>0.16318540000000001</v>
      </c>
      <c r="CZ132" s="52">
        <v>0.24356269999999999</v>
      </c>
      <c r="DA132" s="52">
        <v>0.65043258999999998</v>
      </c>
      <c r="DB132" s="52">
        <v>0.62209400000000004</v>
      </c>
      <c r="DC132" s="52">
        <v>0.65772090000000005</v>
      </c>
      <c r="DD132" s="52">
        <v>0.51164109999999996</v>
      </c>
      <c r="DE132" s="52">
        <v>0.85274119999999998</v>
      </c>
      <c r="DF132" s="52">
        <v>0.52213080000000001</v>
      </c>
      <c r="DG132" s="52">
        <v>5.6099000000000003E-2</v>
      </c>
      <c r="DH132" s="52">
        <v>0.1994552</v>
      </c>
      <c r="DI132" s="52">
        <v>2.7504199999999999E-2</v>
      </c>
      <c r="DJ132" s="52">
        <v>0.18098649999999999</v>
      </c>
      <c r="DK132" s="52">
        <v>5.7080499999999999E-2</v>
      </c>
      <c r="DL132" s="52">
        <v>-5.9073100000000003E-2</v>
      </c>
      <c r="DM132" s="52">
        <v>-2.8748599999999999E-2</v>
      </c>
      <c r="DN132" s="52">
        <v>-0.44095780000000001</v>
      </c>
      <c r="DO132" s="52">
        <v>-0.39939279999999999</v>
      </c>
      <c r="DP132" s="52">
        <v>-0.41950480000000001</v>
      </c>
      <c r="DQ132" s="52">
        <v>-0.98620569999999996</v>
      </c>
      <c r="DR132" s="52">
        <v>-0.90104240000000002</v>
      </c>
      <c r="DS132" s="52">
        <v>-0.1760533</v>
      </c>
      <c r="DT132" s="52">
        <v>0.40185340000000003</v>
      </c>
      <c r="DU132" s="52">
        <v>0.21154329999999999</v>
      </c>
      <c r="DV132" s="52">
        <v>0.76506660000000004</v>
      </c>
      <c r="DW132" s="52">
        <v>0.5599227</v>
      </c>
      <c r="DX132" s="52">
        <v>0.6529317</v>
      </c>
      <c r="DY132" s="52">
        <v>1.2514050000000001</v>
      </c>
      <c r="DZ132" s="52">
        <v>1.2141770000000001</v>
      </c>
      <c r="EA132" s="52">
        <v>1.2195940000000001</v>
      </c>
      <c r="EB132" s="52">
        <v>1.027407</v>
      </c>
      <c r="EC132" s="52">
        <v>1.45764</v>
      </c>
      <c r="ED132" s="52">
        <v>1.130776</v>
      </c>
      <c r="EE132" s="52">
        <v>0.67377229999999999</v>
      </c>
      <c r="EF132" s="52">
        <v>0.8454933</v>
      </c>
      <c r="EG132" s="52">
        <v>0.81498340000000002</v>
      </c>
      <c r="EH132" s="52">
        <v>1.2210110000000001</v>
      </c>
      <c r="EI132" s="52">
        <v>1.3721129999999999</v>
      </c>
      <c r="EJ132" s="52">
        <v>1.338293</v>
      </c>
      <c r="EK132" s="52">
        <v>1.4603459999999999</v>
      </c>
      <c r="EL132" s="52">
        <v>1.092174</v>
      </c>
      <c r="EM132" s="52">
        <v>1.149197</v>
      </c>
      <c r="EN132" s="52">
        <v>1.137</v>
      </c>
      <c r="EO132" s="52">
        <v>0.56368589999999996</v>
      </c>
      <c r="EP132" s="52">
        <v>0.45316329999999999</v>
      </c>
      <c r="EQ132" s="52">
        <v>0.82581850000000001</v>
      </c>
      <c r="ER132" s="52">
        <v>1.1620029999999999</v>
      </c>
      <c r="ES132" s="52">
        <v>0.84781779999999995</v>
      </c>
      <c r="ET132" s="52">
        <v>1.349029</v>
      </c>
      <c r="EU132" s="52">
        <v>1.1327480000000001</v>
      </c>
      <c r="EV132" s="52">
        <v>1.2439960000000001</v>
      </c>
      <c r="EW132" s="52">
        <v>61.808039999999998</v>
      </c>
      <c r="EX132" s="52">
        <v>60.774999999999999</v>
      </c>
      <c r="EY132" s="52">
        <v>60.153570000000002</v>
      </c>
      <c r="EZ132" s="52">
        <v>59.620539999999998</v>
      </c>
      <c r="FA132" s="52">
        <v>59.152679999999997</v>
      </c>
      <c r="FB132" s="52">
        <v>58.780360000000002</v>
      </c>
      <c r="FC132" s="52">
        <v>59.472320000000003</v>
      </c>
      <c r="FD132" s="52">
        <v>61.896430000000002</v>
      </c>
      <c r="FE132" s="52">
        <v>64.920529999999999</v>
      </c>
      <c r="FF132" s="52">
        <v>68.367859999999993</v>
      </c>
      <c r="FG132" s="52">
        <v>71.686610000000002</v>
      </c>
      <c r="FH132" s="52">
        <v>74.6875</v>
      </c>
      <c r="FI132" s="52">
        <v>77.122320000000002</v>
      </c>
      <c r="FJ132" s="52">
        <v>78.858919999999998</v>
      </c>
      <c r="FK132" s="52">
        <v>79.889279999999999</v>
      </c>
      <c r="FL132" s="52">
        <v>79.835719999999995</v>
      </c>
      <c r="FM132" s="52">
        <v>79.140169999999998</v>
      </c>
      <c r="FN132" s="52">
        <v>77.337500000000006</v>
      </c>
      <c r="FO132" s="52">
        <v>74.475890000000007</v>
      </c>
      <c r="FP132" s="52">
        <v>70.917850000000001</v>
      </c>
      <c r="FQ132" s="52">
        <v>66.942859999999996</v>
      </c>
      <c r="FR132" s="52">
        <v>64.537499999999994</v>
      </c>
      <c r="FS132" s="52">
        <v>63.127679999999998</v>
      </c>
      <c r="FT132" s="52">
        <v>62.043750000000003</v>
      </c>
      <c r="FU132" s="52">
        <v>89</v>
      </c>
      <c r="FV132" s="52">
        <v>1617.18</v>
      </c>
      <c r="FW132" s="52">
        <v>113.8837</v>
      </c>
      <c r="FX132" s="52">
        <v>1</v>
      </c>
    </row>
    <row r="133" spans="1:180" x14ac:dyDescent="0.3">
      <c r="A133" t="s">
        <v>174</v>
      </c>
      <c r="B133" t="s">
        <v>249</v>
      </c>
      <c r="C133" t="s">
        <v>180</v>
      </c>
      <c r="D133" t="s">
        <v>244</v>
      </c>
      <c r="E133" t="s">
        <v>188</v>
      </c>
      <c r="F133" t="s">
        <v>226</v>
      </c>
      <c r="G133" t="s">
        <v>240</v>
      </c>
      <c r="H133" s="52">
        <v>157</v>
      </c>
      <c r="I133" s="52">
        <v>17.170083999999999</v>
      </c>
      <c r="J133" s="52">
        <v>17.122204</v>
      </c>
      <c r="K133" s="52">
        <v>16.779654000000001</v>
      </c>
      <c r="L133" s="52">
        <v>16.526533000000001</v>
      </c>
      <c r="M133" s="52">
        <v>17.016922000000001</v>
      </c>
      <c r="N133" s="52">
        <v>16.703555999999999</v>
      </c>
      <c r="O133" s="52">
        <v>15.478092999999999</v>
      </c>
      <c r="P133" s="52">
        <v>13.200346</v>
      </c>
      <c r="Q133" s="52">
        <v>8.927702</v>
      </c>
      <c r="R133" s="52">
        <v>6.5488153000000002</v>
      </c>
      <c r="S133" s="52">
        <v>6.0867829000000002</v>
      </c>
      <c r="T133" s="52">
        <v>5.9966644999999996</v>
      </c>
      <c r="U133" s="52">
        <v>6.2191792000000001</v>
      </c>
      <c r="V133" s="52">
        <v>6.5595036000000002</v>
      </c>
      <c r="W133" s="52">
        <v>6.8772197000000004</v>
      </c>
      <c r="X133" s="52">
        <v>7.3206100000000003</v>
      </c>
      <c r="Y133" s="52">
        <v>8.2732934999999994</v>
      </c>
      <c r="Z133" s="52">
        <v>10.182639999999999</v>
      </c>
      <c r="AA133" s="52">
        <v>13.733693000000001</v>
      </c>
      <c r="AB133" s="52">
        <v>17.867016</v>
      </c>
      <c r="AC133" s="52">
        <v>19.665863000000002</v>
      </c>
      <c r="AD133" s="52">
        <v>19.519971999999999</v>
      </c>
      <c r="AE133" s="52">
        <v>18.591816000000001</v>
      </c>
      <c r="AF133" s="52">
        <v>17.897789</v>
      </c>
      <c r="AG133" s="52">
        <v>-1.5509489999999999</v>
      </c>
      <c r="AH133" s="52">
        <v>-1.0463610000000001</v>
      </c>
      <c r="AI133" s="52">
        <v>-1.052748</v>
      </c>
      <c r="AJ133" s="52">
        <v>-1.31915</v>
      </c>
      <c r="AK133" s="52">
        <v>-1.132789</v>
      </c>
      <c r="AL133" s="52">
        <v>-1.521301</v>
      </c>
      <c r="AM133" s="52">
        <v>-1.5460989999999999</v>
      </c>
      <c r="AN133" s="52">
        <v>-0.77259080000000002</v>
      </c>
      <c r="AO133" s="52">
        <v>-1.6264240000000001</v>
      </c>
      <c r="AP133" s="52">
        <v>-2.142401</v>
      </c>
      <c r="AQ133" s="52">
        <v>-2.2699500000000001</v>
      </c>
      <c r="AR133" s="52">
        <v>-2.548559</v>
      </c>
      <c r="AS133" s="52">
        <v>-2.767916</v>
      </c>
      <c r="AT133" s="52">
        <v>-3.0617459999999999</v>
      </c>
      <c r="AU133" s="52">
        <v>-3.4677889999999998</v>
      </c>
      <c r="AV133" s="52">
        <v>-3.542246</v>
      </c>
      <c r="AW133" s="52">
        <v>-3.4106339999999999</v>
      </c>
      <c r="AX133" s="52">
        <v>-2.4458700000000002</v>
      </c>
      <c r="AY133" s="52">
        <v>-1.127181</v>
      </c>
      <c r="AZ133" s="52">
        <v>-1.1876420000000001</v>
      </c>
      <c r="BA133" s="52">
        <v>-1.3474870000000001</v>
      </c>
      <c r="BB133" s="52">
        <v>-0.85017949999999998</v>
      </c>
      <c r="BC133" s="52">
        <v>-0.96869470000000002</v>
      </c>
      <c r="BD133" s="52">
        <v>-1.275795</v>
      </c>
      <c r="BE133" s="52">
        <v>-0.95056521999999999</v>
      </c>
      <c r="BF133" s="52">
        <v>-0.4561926</v>
      </c>
      <c r="BG133" s="52">
        <v>-0.47958679999999998</v>
      </c>
      <c r="BH133" s="52">
        <v>-0.79713959999999995</v>
      </c>
      <c r="BI133" s="52">
        <v>-0.57920590000000005</v>
      </c>
      <c r="BJ133" s="52">
        <v>-0.94823349999999995</v>
      </c>
      <c r="BK133" s="52">
        <v>-0.975352</v>
      </c>
      <c r="BL133" s="52">
        <v>-0.1189438</v>
      </c>
      <c r="BM133" s="52">
        <v>-0.72766359999999997</v>
      </c>
      <c r="BN133" s="52">
        <v>-1.0149239999999999</v>
      </c>
      <c r="BO133" s="52">
        <v>-0.90009470000000003</v>
      </c>
      <c r="BP133" s="52">
        <v>-1.036945</v>
      </c>
      <c r="BQ133" s="52">
        <v>-1.181778</v>
      </c>
      <c r="BR133" s="52">
        <v>-1.4496340000000001</v>
      </c>
      <c r="BS133" s="52">
        <v>-1.8072969999999999</v>
      </c>
      <c r="BT133" s="52">
        <v>-1.9457960000000001</v>
      </c>
      <c r="BU133" s="52">
        <v>-1.9627300000000001</v>
      </c>
      <c r="BV133" s="52">
        <v>-1.3217810000000001</v>
      </c>
      <c r="BW133" s="52">
        <v>-0.31526670000000001</v>
      </c>
      <c r="BX133" s="52">
        <v>-0.48782320000000001</v>
      </c>
      <c r="BY133" s="52">
        <v>-0.72664130000000005</v>
      </c>
      <c r="BZ133" s="52">
        <v>-0.2866534</v>
      </c>
      <c r="CA133" s="52">
        <v>-0.43568370000000001</v>
      </c>
      <c r="CB133" s="52">
        <v>-0.69898990000000005</v>
      </c>
      <c r="CC133" s="52">
        <v>-0.53474140000000003</v>
      </c>
      <c r="CD133" s="52">
        <v>-4.7443399999999997E-2</v>
      </c>
      <c r="CE133" s="52">
        <v>-8.2617300000000005E-2</v>
      </c>
      <c r="CF133" s="52">
        <v>-0.4355966</v>
      </c>
      <c r="CG133" s="52">
        <v>-0.19579559999999999</v>
      </c>
      <c r="CH133" s="52">
        <v>-0.55132879999999995</v>
      </c>
      <c r="CI133" s="52">
        <v>-0.58005410000000002</v>
      </c>
      <c r="CJ133" s="52">
        <v>0.33377010000000001</v>
      </c>
      <c r="CK133" s="52">
        <v>-0.10518520000000001</v>
      </c>
      <c r="CL133" s="52">
        <v>-0.2340363</v>
      </c>
      <c r="CM133" s="52">
        <v>4.8662900000000002E-2</v>
      </c>
      <c r="CN133" s="52">
        <v>9.9944000000000005E-3</v>
      </c>
      <c r="CO133" s="52">
        <v>-8.3223199999999997E-2</v>
      </c>
      <c r="CP133" s="52">
        <v>-0.33309040000000001</v>
      </c>
      <c r="CQ133" s="52">
        <v>-0.6572462</v>
      </c>
      <c r="CR133" s="52">
        <v>-0.84009929999999999</v>
      </c>
      <c r="CS133" s="52">
        <v>-0.95991649999999995</v>
      </c>
      <c r="CT133" s="52">
        <v>-0.5432401</v>
      </c>
      <c r="CU133" s="52">
        <v>0.2470628</v>
      </c>
      <c r="CV133" s="52">
        <v>-3.1307000000000001E-3</v>
      </c>
      <c r="CW133" s="52">
        <v>-0.29664570000000001</v>
      </c>
      <c r="CX133" s="52">
        <v>0.103643</v>
      </c>
      <c r="CY133" s="52">
        <v>-6.6521899999999995E-2</v>
      </c>
      <c r="CZ133" s="52">
        <v>-0.2994966</v>
      </c>
      <c r="DA133" s="52">
        <v>-0.1189176</v>
      </c>
      <c r="DB133" s="52">
        <v>0.36130580000000001</v>
      </c>
      <c r="DC133" s="52">
        <v>0.31435210000000002</v>
      </c>
      <c r="DD133" s="52">
        <v>-7.40537E-2</v>
      </c>
      <c r="DE133" s="52">
        <v>0.1876148</v>
      </c>
      <c r="DF133" s="52">
        <v>-0.15442420000000001</v>
      </c>
      <c r="DG133" s="52">
        <v>-0.18475620000000001</v>
      </c>
      <c r="DH133" s="52">
        <v>0.78648410000000002</v>
      </c>
      <c r="DI133" s="52">
        <v>0.51729320000000001</v>
      </c>
      <c r="DJ133" s="52">
        <v>0.54685119999999998</v>
      </c>
      <c r="DK133" s="52">
        <v>0.99742050000000004</v>
      </c>
      <c r="DL133" s="52">
        <v>1.056934</v>
      </c>
      <c r="DM133" s="52">
        <v>1.015331</v>
      </c>
      <c r="DN133" s="52">
        <v>0.78345359999999997</v>
      </c>
      <c r="DO133" s="52">
        <v>0.4928051</v>
      </c>
      <c r="DP133" s="52">
        <v>0.26559719999999998</v>
      </c>
      <c r="DQ133" s="52">
        <v>4.2897400000000002E-2</v>
      </c>
      <c r="DR133" s="52">
        <v>0.2353005</v>
      </c>
      <c r="DS133" s="52">
        <v>0.80939229999999995</v>
      </c>
      <c r="DT133" s="52">
        <v>0.48156189999999999</v>
      </c>
      <c r="DU133" s="52">
        <v>0.13334989999999999</v>
      </c>
      <c r="DV133" s="52">
        <v>0.49393939999999997</v>
      </c>
      <c r="DW133" s="52">
        <v>0.30263990000000002</v>
      </c>
      <c r="DX133" s="52">
        <v>9.9996799999999997E-2</v>
      </c>
      <c r="DY133" s="52">
        <v>0.48146591</v>
      </c>
      <c r="DZ133" s="52">
        <v>0.95147470000000001</v>
      </c>
      <c r="EA133" s="52">
        <v>0.887513</v>
      </c>
      <c r="EB133" s="52">
        <v>0.44795699999999999</v>
      </c>
      <c r="EC133" s="52">
        <v>0.74119840000000003</v>
      </c>
      <c r="ED133" s="52">
        <v>0.41864309999999999</v>
      </c>
      <c r="EE133" s="52">
        <v>0.38599109999999998</v>
      </c>
      <c r="EF133" s="52">
        <v>1.440131</v>
      </c>
      <c r="EG133" s="52">
        <v>1.416053</v>
      </c>
      <c r="EH133" s="52">
        <v>1.674329</v>
      </c>
      <c r="EI133" s="52">
        <v>2.3672759999999999</v>
      </c>
      <c r="EJ133" s="52">
        <v>2.5685479999999998</v>
      </c>
      <c r="EK133" s="52">
        <v>2.6014699999999999</v>
      </c>
      <c r="EL133" s="52">
        <v>2.3955660000000001</v>
      </c>
      <c r="EM133" s="52">
        <v>2.1532960000000001</v>
      </c>
      <c r="EN133" s="52">
        <v>1.862047</v>
      </c>
      <c r="EO133" s="52">
        <v>1.490801</v>
      </c>
      <c r="EP133" s="52">
        <v>1.359389</v>
      </c>
      <c r="EQ133" s="52">
        <v>1.6213070000000001</v>
      </c>
      <c r="ER133" s="52">
        <v>1.181381</v>
      </c>
      <c r="ES133" s="52">
        <v>0.75419530000000001</v>
      </c>
      <c r="ET133" s="52">
        <v>1.0574650000000001</v>
      </c>
      <c r="EU133" s="52">
        <v>0.83565089999999997</v>
      </c>
      <c r="EV133" s="52">
        <v>0.67680169999999995</v>
      </c>
      <c r="EW133" s="52">
        <v>62.136429999999997</v>
      </c>
      <c r="EX133" s="52">
        <v>61.282859999999999</v>
      </c>
      <c r="EY133" s="52">
        <v>60.537140000000001</v>
      </c>
      <c r="EZ133" s="52">
        <v>59.987859999999998</v>
      </c>
      <c r="FA133" s="52">
        <v>59.437860000000001</v>
      </c>
      <c r="FB133" s="52">
        <v>59.128570000000003</v>
      </c>
      <c r="FC133" s="52">
        <v>59.301430000000003</v>
      </c>
      <c r="FD133" s="52">
        <v>61.360709999999997</v>
      </c>
      <c r="FE133" s="52">
        <v>64.437139999999999</v>
      </c>
      <c r="FF133" s="52">
        <v>68.200710000000001</v>
      </c>
      <c r="FG133" s="52">
        <v>72.046419999999998</v>
      </c>
      <c r="FH133" s="52">
        <v>75.563569999999999</v>
      </c>
      <c r="FI133" s="52">
        <v>78.72</v>
      </c>
      <c r="FJ133" s="52">
        <v>81.052859999999995</v>
      </c>
      <c r="FK133" s="52">
        <v>82.617140000000006</v>
      </c>
      <c r="FL133" s="52">
        <v>83.43571</v>
      </c>
      <c r="FM133" s="52">
        <v>82.902850000000001</v>
      </c>
      <c r="FN133" s="52">
        <v>80.96857</v>
      </c>
      <c r="FO133" s="52">
        <v>77.930000000000007</v>
      </c>
      <c r="FP133" s="52">
        <v>73.792850000000001</v>
      </c>
      <c r="FQ133" s="52">
        <v>69.23357</v>
      </c>
      <c r="FR133" s="52">
        <v>66.163570000000007</v>
      </c>
      <c r="FS133" s="52">
        <v>64.303569999999993</v>
      </c>
      <c r="FT133" s="52">
        <v>62.965710000000001</v>
      </c>
      <c r="FU133" s="52">
        <v>89</v>
      </c>
      <c r="FV133" s="52">
        <v>1760.2249999999999</v>
      </c>
      <c r="FW133" s="52">
        <v>118.43559999999999</v>
      </c>
      <c r="FX133" s="52">
        <v>1</v>
      </c>
    </row>
    <row r="134" spans="1:180" x14ac:dyDescent="0.3">
      <c r="A134" t="s">
        <v>174</v>
      </c>
      <c r="B134" t="s">
        <v>249</v>
      </c>
      <c r="C134" t="s">
        <v>180</v>
      </c>
      <c r="D134" t="s">
        <v>224</v>
      </c>
      <c r="E134" t="s">
        <v>190</v>
      </c>
      <c r="F134" t="s">
        <v>226</v>
      </c>
      <c r="G134" t="s">
        <v>240</v>
      </c>
      <c r="H134" s="52">
        <v>157</v>
      </c>
      <c r="I134" s="52">
        <v>17.859432000000002</v>
      </c>
      <c r="J134" s="52">
        <v>17.484532999999999</v>
      </c>
      <c r="K134" s="52">
        <v>17.218174000000001</v>
      </c>
      <c r="L134" s="52">
        <v>17.817050999999999</v>
      </c>
      <c r="M134" s="52">
        <v>19.387974</v>
      </c>
      <c r="N134" s="52">
        <v>22.880013000000002</v>
      </c>
      <c r="O134" s="52">
        <v>28.349036999999999</v>
      </c>
      <c r="P134" s="52">
        <v>31.962050999999999</v>
      </c>
      <c r="Q134" s="52">
        <v>32.40831</v>
      </c>
      <c r="R134" s="52">
        <v>24.91234</v>
      </c>
      <c r="S134" s="52">
        <v>19.606045000000002</v>
      </c>
      <c r="T134" s="52">
        <v>17.574137</v>
      </c>
      <c r="U134" s="52">
        <v>17.339697000000001</v>
      </c>
      <c r="V134" s="52">
        <v>18.683700999999999</v>
      </c>
      <c r="W134" s="52">
        <v>19.913005999999999</v>
      </c>
      <c r="X134" s="52">
        <v>19.677216000000001</v>
      </c>
      <c r="Y134" s="52">
        <v>19.026785</v>
      </c>
      <c r="Z134" s="52">
        <v>20.901292999999999</v>
      </c>
      <c r="AA134" s="52">
        <v>24.387702999999998</v>
      </c>
      <c r="AB134" s="52">
        <v>25.239820000000002</v>
      </c>
      <c r="AC134" s="52">
        <v>23.346547999999999</v>
      </c>
      <c r="AD134" s="52">
        <v>20.769601999999999</v>
      </c>
      <c r="AE134" s="52">
        <v>19.462586999999999</v>
      </c>
      <c r="AF134" s="52">
        <v>18.427021</v>
      </c>
      <c r="AG134" s="52">
        <v>8.4070099999999995E-2</v>
      </c>
      <c r="AH134" s="52">
        <v>7.1173799999999995E-2</v>
      </c>
      <c r="AI134" s="52">
        <v>4.7608299999999999E-2</v>
      </c>
      <c r="AJ134" s="52">
        <v>0.36075499999999999</v>
      </c>
      <c r="AK134" s="52">
        <v>0.33285160000000003</v>
      </c>
      <c r="AL134" s="52">
        <v>-1.7742910000000001</v>
      </c>
      <c r="AM134" s="52">
        <v>-0.58275200000000005</v>
      </c>
      <c r="AN134" s="52">
        <v>0.82346209999999997</v>
      </c>
      <c r="AO134" s="52">
        <v>1.9346540000000001</v>
      </c>
      <c r="AP134" s="52">
        <v>0.1172393</v>
      </c>
      <c r="AQ134" s="52">
        <v>-2.2821750000000001</v>
      </c>
      <c r="AR134" s="52">
        <v>-4.4766890000000004</v>
      </c>
      <c r="AS134" s="52">
        <v>-3.9818210000000001</v>
      </c>
      <c r="AT134" s="52">
        <v>-4.9484870000000001</v>
      </c>
      <c r="AU134" s="52">
        <v>-4.9740419999999999</v>
      </c>
      <c r="AV134" s="52">
        <v>-3.1913399999999998</v>
      </c>
      <c r="AW134" s="52">
        <v>-3.6689959999999999</v>
      </c>
      <c r="AX134" s="52">
        <v>0.6190793</v>
      </c>
      <c r="AY134" s="52">
        <v>0.37992100000000001</v>
      </c>
      <c r="AZ134" s="52">
        <v>-6.69043E-2</v>
      </c>
      <c r="BA134" s="52">
        <v>-0.56929600000000002</v>
      </c>
      <c r="BB134" s="52">
        <v>-0.49452479999999999</v>
      </c>
      <c r="BC134" s="52">
        <v>-7.0877499999999996E-2</v>
      </c>
      <c r="BD134" s="52">
        <v>5.4208699999999999E-2</v>
      </c>
      <c r="BE134" s="52">
        <v>0.51892811000000005</v>
      </c>
      <c r="BF134" s="52">
        <v>0.50059410000000004</v>
      </c>
      <c r="BG134" s="52">
        <v>0.48750369999999998</v>
      </c>
      <c r="BH134" s="52">
        <v>0.8135831</v>
      </c>
      <c r="BI134" s="52">
        <v>0.83447020000000005</v>
      </c>
      <c r="BJ134" s="52">
        <v>-0.7950081</v>
      </c>
      <c r="BK134" s="52">
        <v>0.54636629999999997</v>
      </c>
      <c r="BL134" s="52">
        <v>2.089013</v>
      </c>
      <c r="BM134" s="52">
        <v>3.6818339999999998</v>
      </c>
      <c r="BN134" s="52">
        <v>1.841645</v>
      </c>
      <c r="BO134" s="52">
        <v>-0.58607730000000002</v>
      </c>
      <c r="BP134" s="52">
        <v>-2.5316670000000001</v>
      </c>
      <c r="BQ134" s="52">
        <v>-2.0114960000000002</v>
      </c>
      <c r="BR134" s="52">
        <v>-2.7435</v>
      </c>
      <c r="BS134" s="52">
        <v>-2.7476539999999998</v>
      </c>
      <c r="BT134" s="52">
        <v>-1.0873949999999999</v>
      </c>
      <c r="BU134" s="52">
        <v>-1.8813820000000001</v>
      </c>
      <c r="BV134" s="52">
        <v>1.659041</v>
      </c>
      <c r="BW134" s="52">
        <v>1.225039</v>
      </c>
      <c r="BX134" s="52">
        <v>0.73285290000000003</v>
      </c>
      <c r="BY134" s="52">
        <v>0.15399850000000001</v>
      </c>
      <c r="BZ134" s="52">
        <v>9.8547200000000001E-2</v>
      </c>
      <c r="CA134" s="52">
        <v>0.52171679999999998</v>
      </c>
      <c r="CB134" s="52">
        <v>0.54420820000000003</v>
      </c>
      <c r="CC134" s="52">
        <v>0.82010930999999998</v>
      </c>
      <c r="CD134" s="52">
        <v>0.79800939999999998</v>
      </c>
      <c r="CE134" s="52">
        <v>0.79217389999999999</v>
      </c>
      <c r="CF134" s="52">
        <v>1.12721</v>
      </c>
      <c r="CG134" s="52">
        <v>1.1818900000000001</v>
      </c>
      <c r="CH134" s="52">
        <v>-0.11675969999999999</v>
      </c>
      <c r="CI134" s="52">
        <v>1.32839</v>
      </c>
      <c r="CJ134" s="52">
        <v>2.9655290000000001</v>
      </c>
      <c r="CK134" s="52">
        <v>4.8919249999999996</v>
      </c>
      <c r="CL134" s="52">
        <v>3.0359639999999999</v>
      </c>
      <c r="CM134" s="52">
        <v>0.58863500000000002</v>
      </c>
      <c r="CN134" s="52">
        <v>-1.18455</v>
      </c>
      <c r="CO134" s="52">
        <v>-0.64685499999999996</v>
      </c>
      <c r="CP134" s="52">
        <v>-1.2163330000000001</v>
      </c>
      <c r="CQ134" s="52">
        <v>-1.2056640000000001</v>
      </c>
      <c r="CR134" s="52">
        <v>0.36979119999999999</v>
      </c>
      <c r="CS134" s="52">
        <v>-0.64328560000000001</v>
      </c>
      <c r="CT134" s="52">
        <v>2.3793160000000002</v>
      </c>
      <c r="CU134" s="52">
        <v>1.810365</v>
      </c>
      <c r="CV134" s="52">
        <v>1.286762</v>
      </c>
      <c r="CW134" s="52">
        <v>0.65495000000000003</v>
      </c>
      <c r="CX134" s="52">
        <v>0.50930710000000001</v>
      </c>
      <c r="CY134" s="52">
        <v>0.93214580000000002</v>
      </c>
      <c r="CZ134" s="52">
        <v>0.88358040000000004</v>
      </c>
      <c r="DA134" s="52">
        <v>1.121291</v>
      </c>
      <c r="DB134" s="52">
        <v>1.0954250000000001</v>
      </c>
      <c r="DC134" s="52">
        <v>1.0968439999999999</v>
      </c>
      <c r="DD134" s="52">
        <v>1.4408380000000001</v>
      </c>
      <c r="DE134" s="52">
        <v>1.529309</v>
      </c>
      <c r="DF134" s="52">
        <v>0.56148869999999995</v>
      </c>
      <c r="DG134" s="52">
        <v>2.110414</v>
      </c>
      <c r="DH134" s="52">
        <v>3.8420459999999999</v>
      </c>
      <c r="DI134" s="52">
        <v>6.102017</v>
      </c>
      <c r="DJ134" s="52">
        <v>4.2302819999999999</v>
      </c>
      <c r="DK134" s="52">
        <v>1.763347</v>
      </c>
      <c r="DL134" s="52">
        <v>0.16256670000000001</v>
      </c>
      <c r="DM134" s="52">
        <v>0.71778620000000004</v>
      </c>
      <c r="DN134" s="52">
        <v>0.3108341</v>
      </c>
      <c r="DO134" s="52">
        <v>0.33632590000000001</v>
      </c>
      <c r="DP134" s="52">
        <v>1.8269770000000001</v>
      </c>
      <c r="DQ134" s="52">
        <v>0.59481050000000002</v>
      </c>
      <c r="DR134" s="52">
        <v>3.0995900000000001</v>
      </c>
      <c r="DS134" s="52">
        <v>2.3956919999999999</v>
      </c>
      <c r="DT134" s="52">
        <v>1.8406720000000001</v>
      </c>
      <c r="DU134" s="52">
        <v>1.155902</v>
      </c>
      <c r="DV134" s="52">
        <v>0.92006710000000003</v>
      </c>
      <c r="DW134" s="52">
        <v>1.3425750000000001</v>
      </c>
      <c r="DX134" s="52">
        <v>1.222952</v>
      </c>
      <c r="DY134" s="52">
        <v>1.556149</v>
      </c>
      <c r="DZ134" s="52">
        <v>1.524845</v>
      </c>
      <c r="EA134" s="52">
        <v>1.5367390000000001</v>
      </c>
      <c r="EB134" s="52">
        <v>1.8936660000000001</v>
      </c>
      <c r="EC134" s="52">
        <v>2.0309279999999998</v>
      </c>
      <c r="ED134" s="52">
        <v>1.540772</v>
      </c>
      <c r="EE134" s="52">
        <v>3.2395320000000001</v>
      </c>
      <c r="EF134" s="52">
        <v>5.107596</v>
      </c>
      <c r="EG134" s="52">
        <v>7.8491970000000002</v>
      </c>
      <c r="EH134" s="52">
        <v>5.9546890000000001</v>
      </c>
      <c r="EI134" s="52">
        <v>3.4594450000000001</v>
      </c>
      <c r="EJ134" s="52">
        <v>2.1075889999999999</v>
      </c>
      <c r="EK134" s="52">
        <v>2.6881110000000001</v>
      </c>
      <c r="EL134" s="52">
        <v>2.5158209999999999</v>
      </c>
      <c r="EM134" s="52">
        <v>2.5627140000000002</v>
      </c>
      <c r="EN134" s="52">
        <v>3.9309229999999999</v>
      </c>
      <c r="EO134" s="52">
        <v>2.382425</v>
      </c>
      <c r="EP134" s="52">
        <v>4.1395530000000003</v>
      </c>
      <c r="EQ134" s="52">
        <v>3.2408100000000002</v>
      </c>
      <c r="ER134" s="52">
        <v>2.6404290000000001</v>
      </c>
      <c r="ES134" s="52">
        <v>1.8791960000000001</v>
      </c>
      <c r="ET134" s="52">
        <v>1.513139</v>
      </c>
      <c r="EU134" s="52">
        <v>1.9351689999999999</v>
      </c>
      <c r="EV134" s="52">
        <v>1.712952</v>
      </c>
      <c r="EW134" s="52">
        <v>61.831969999999998</v>
      </c>
      <c r="EX134" s="52">
        <v>60.896940000000001</v>
      </c>
      <c r="EY134" s="52">
        <v>60.03537</v>
      </c>
      <c r="EZ134" s="52">
        <v>59.296939999999999</v>
      </c>
      <c r="FA134" s="52">
        <v>58.781970000000001</v>
      </c>
      <c r="FB134" s="52">
        <v>58.343879999999999</v>
      </c>
      <c r="FC134" s="52">
        <v>58.035710000000002</v>
      </c>
      <c r="FD134" s="52">
        <v>59.120750000000001</v>
      </c>
      <c r="FE134" s="52">
        <v>62.893880000000003</v>
      </c>
      <c r="FF134" s="52">
        <v>67.030270000000002</v>
      </c>
      <c r="FG134" s="52">
        <v>71.037409999999994</v>
      </c>
      <c r="FH134" s="52">
        <v>74.702719999999999</v>
      </c>
      <c r="FI134" s="52">
        <v>77.875510000000006</v>
      </c>
      <c r="FJ134" s="52">
        <v>80.189449999999994</v>
      </c>
      <c r="FK134" s="52">
        <v>81.581289999999996</v>
      </c>
      <c r="FL134" s="52">
        <v>82.056470000000004</v>
      </c>
      <c r="FM134" s="52">
        <v>81.258510000000001</v>
      </c>
      <c r="FN134" s="52">
        <v>78.820409999999995</v>
      </c>
      <c r="FO134" s="52">
        <v>74.667689999999993</v>
      </c>
      <c r="FP134" s="52">
        <v>70.073130000000006</v>
      </c>
      <c r="FQ134" s="52">
        <v>67.071770000000001</v>
      </c>
      <c r="FR134" s="52">
        <v>65.132649999999998</v>
      </c>
      <c r="FS134" s="52">
        <v>63.601019999999998</v>
      </c>
      <c r="FT134" s="52">
        <v>62.434690000000003</v>
      </c>
      <c r="FU134" s="52">
        <v>89</v>
      </c>
      <c r="FV134" s="52">
        <v>2221.8719999999998</v>
      </c>
      <c r="FW134" s="52">
        <v>157.1816</v>
      </c>
      <c r="FX134" s="52">
        <v>1</v>
      </c>
    </row>
    <row r="135" spans="1:180" x14ac:dyDescent="0.3">
      <c r="A135" t="s">
        <v>174</v>
      </c>
      <c r="B135" t="s">
        <v>249</v>
      </c>
      <c r="C135" t="s">
        <v>180</v>
      </c>
      <c r="D135" t="s">
        <v>224</v>
      </c>
      <c r="E135" t="s">
        <v>187</v>
      </c>
      <c r="F135" t="s">
        <v>226</v>
      </c>
      <c r="G135" t="s">
        <v>240</v>
      </c>
      <c r="H135" s="52">
        <v>157</v>
      </c>
      <c r="I135" s="52">
        <v>17.210978000000001</v>
      </c>
      <c r="J135" s="52">
        <v>16.954401000000001</v>
      </c>
      <c r="K135" s="52">
        <v>16.542155999999999</v>
      </c>
      <c r="L135" s="52">
        <v>16.698426999999999</v>
      </c>
      <c r="M135" s="52">
        <v>17.983993999999999</v>
      </c>
      <c r="N135" s="52">
        <v>20.355701</v>
      </c>
      <c r="O135" s="52">
        <v>23.173252000000002</v>
      </c>
      <c r="P135" s="52">
        <v>22.875128</v>
      </c>
      <c r="Q135" s="52">
        <v>18.220459000000002</v>
      </c>
      <c r="R135" s="52">
        <v>13.726421999999999</v>
      </c>
      <c r="S135" s="52">
        <v>11.654222000000001</v>
      </c>
      <c r="T135" s="52">
        <v>10.785826999999999</v>
      </c>
      <c r="U135" s="52">
        <v>10.946211999999999</v>
      </c>
      <c r="V135" s="52">
        <v>10.978303</v>
      </c>
      <c r="W135" s="52">
        <v>11.517488</v>
      </c>
      <c r="X135" s="52">
        <v>10.951359</v>
      </c>
      <c r="Y135" s="52">
        <v>10.863270999999999</v>
      </c>
      <c r="Z135" s="52">
        <v>11.418044999999999</v>
      </c>
      <c r="AA135" s="52">
        <v>13.795102</v>
      </c>
      <c r="AB135" s="52">
        <v>18.550217</v>
      </c>
      <c r="AC135" s="52">
        <v>20.327338999999998</v>
      </c>
      <c r="AD135" s="52">
        <v>20.122816</v>
      </c>
      <c r="AE135" s="52">
        <v>18.891380000000002</v>
      </c>
      <c r="AF135" s="52">
        <v>17.936394</v>
      </c>
      <c r="AG135" s="52">
        <v>-0.68009752000000001</v>
      </c>
      <c r="AH135" s="52">
        <v>-0.61936590000000002</v>
      </c>
      <c r="AI135" s="52">
        <v>-0.6756856</v>
      </c>
      <c r="AJ135" s="52">
        <v>-1.1607989999999999</v>
      </c>
      <c r="AK135" s="52">
        <v>-2.422158</v>
      </c>
      <c r="AL135" s="52">
        <v>-1.8794120000000001</v>
      </c>
      <c r="AM135" s="52">
        <v>-1.07911</v>
      </c>
      <c r="AN135" s="52">
        <v>0.46102500000000002</v>
      </c>
      <c r="AO135" s="52">
        <v>-0.21795629999999999</v>
      </c>
      <c r="AP135" s="52">
        <v>-1.150266</v>
      </c>
      <c r="AQ135" s="52">
        <v>-1.597267</v>
      </c>
      <c r="AR135" s="52">
        <v>-1.968834</v>
      </c>
      <c r="AS135" s="52">
        <v>-1.4213340000000001</v>
      </c>
      <c r="AT135" s="52">
        <v>-1.8243799999999999</v>
      </c>
      <c r="AU135" s="52">
        <v>-1.415203</v>
      </c>
      <c r="AV135" s="52">
        <v>-1.4358580000000001</v>
      </c>
      <c r="AW135" s="52">
        <v>-1.293264</v>
      </c>
      <c r="AX135" s="52">
        <v>-0.35788009999999998</v>
      </c>
      <c r="AY135" s="52">
        <v>-0.72210909999999995</v>
      </c>
      <c r="AZ135" s="52">
        <v>-1.5088140000000001</v>
      </c>
      <c r="BA135" s="52">
        <v>-1.5360009999999999</v>
      </c>
      <c r="BB135" s="52">
        <v>-0.62753099999999995</v>
      </c>
      <c r="BC135" s="52">
        <v>-0.66195939999999998</v>
      </c>
      <c r="BD135" s="52">
        <v>-0.7982631</v>
      </c>
      <c r="BE135" s="52">
        <v>-0.1562489</v>
      </c>
      <c r="BF135" s="52">
        <v>-9.1455099999999998E-2</v>
      </c>
      <c r="BG135" s="52">
        <v>-0.1616824</v>
      </c>
      <c r="BH135" s="52">
        <v>-0.6569275</v>
      </c>
      <c r="BI135" s="52">
        <v>-1.424574</v>
      </c>
      <c r="BJ135" s="52">
        <v>-1.252969</v>
      </c>
      <c r="BK135" s="52">
        <v>-0.13926440000000001</v>
      </c>
      <c r="BL135" s="52">
        <v>1.488076</v>
      </c>
      <c r="BM135" s="52">
        <v>0.94766859999999997</v>
      </c>
      <c r="BN135" s="52">
        <v>0.34779090000000001</v>
      </c>
      <c r="BO135" s="52">
        <v>0.1173753</v>
      </c>
      <c r="BP135" s="52">
        <v>-4.6027699999999998E-2</v>
      </c>
      <c r="BQ135" s="52">
        <v>0.58451679999999995</v>
      </c>
      <c r="BR135" s="52">
        <v>0.23804049999999999</v>
      </c>
      <c r="BS135" s="52">
        <v>0.57129660000000004</v>
      </c>
      <c r="BT135" s="52">
        <v>0.36258240000000003</v>
      </c>
      <c r="BU135" s="52">
        <v>0.2358826</v>
      </c>
      <c r="BV135" s="52">
        <v>0.78789129999999996</v>
      </c>
      <c r="BW135" s="52">
        <v>7.0466799999999996E-2</v>
      </c>
      <c r="BX135" s="52">
        <v>-0.81175439999999999</v>
      </c>
      <c r="BY135" s="52">
        <v>-0.91881869999999999</v>
      </c>
      <c r="BZ135" s="52">
        <v>-6.8624000000000004E-2</v>
      </c>
      <c r="CA135" s="52">
        <v>-0.13796230000000001</v>
      </c>
      <c r="CB135" s="52">
        <v>-0.27053820000000001</v>
      </c>
      <c r="CC135" s="52">
        <v>0.20656709000000001</v>
      </c>
      <c r="CD135" s="52">
        <v>0.27417429999999998</v>
      </c>
      <c r="CE135" s="52">
        <v>0.19431470000000001</v>
      </c>
      <c r="CF135" s="52">
        <v>-0.30794769999999999</v>
      </c>
      <c r="CG135" s="52">
        <v>-0.73365000000000002</v>
      </c>
      <c r="CH135" s="52">
        <v>-0.81909730000000003</v>
      </c>
      <c r="CI135" s="52">
        <v>0.51166959999999995</v>
      </c>
      <c r="CJ135" s="52">
        <v>2.1994090000000002</v>
      </c>
      <c r="CK135" s="52">
        <v>1.754977</v>
      </c>
      <c r="CL135" s="52">
        <v>1.38534</v>
      </c>
      <c r="CM135" s="52">
        <v>1.304932</v>
      </c>
      <c r="CN135" s="52">
        <v>1.2857019999999999</v>
      </c>
      <c r="CO135" s="52">
        <v>1.9737629999999999</v>
      </c>
      <c r="CP135" s="52">
        <v>1.666466</v>
      </c>
      <c r="CQ135" s="52">
        <v>1.9471400000000001</v>
      </c>
      <c r="CR135" s="52">
        <v>1.608177</v>
      </c>
      <c r="CS135" s="52">
        <v>1.2949649999999999</v>
      </c>
      <c r="CT135" s="52">
        <v>1.5814490000000001</v>
      </c>
      <c r="CU135" s="52">
        <v>0.61940249999999997</v>
      </c>
      <c r="CV135" s="52">
        <v>-0.32897300000000002</v>
      </c>
      <c r="CW135" s="52">
        <v>-0.49136010000000002</v>
      </c>
      <c r="CX135" s="52">
        <v>0.31847330000000001</v>
      </c>
      <c r="CY135" s="52">
        <v>0.2249565</v>
      </c>
      <c r="CZ135" s="52">
        <v>9.4962400000000002E-2</v>
      </c>
      <c r="DA135" s="52">
        <v>0.56938303000000001</v>
      </c>
      <c r="DB135" s="52">
        <v>0.63980369999999998</v>
      </c>
      <c r="DC135" s="52">
        <v>0.55031180000000002</v>
      </c>
      <c r="DD135" s="52">
        <v>4.1031999999999999E-2</v>
      </c>
      <c r="DE135" s="52">
        <v>-4.2726500000000001E-2</v>
      </c>
      <c r="DF135" s="52">
        <v>-0.38522509999999999</v>
      </c>
      <c r="DG135" s="52">
        <v>1.1626030000000001</v>
      </c>
      <c r="DH135" s="52">
        <v>2.9107409999999998</v>
      </c>
      <c r="DI135" s="52">
        <v>2.5622850000000001</v>
      </c>
      <c r="DJ135" s="52">
        <v>2.4228890000000001</v>
      </c>
      <c r="DK135" s="52">
        <v>2.4924879999999998</v>
      </c>
      <c r="DL135" s="52">
        <v>2.6174309999999998</v>
      </c>
      <c r="DM135" s="52">
        <v>3.3630100000000001</v>
      </c>
      <c r="DN135" s="52">
        <v>3.0948929999999999</v>
      </c>
      <c r="DO135" s="52">
        <v>3.3229839999999999</v>
      </c>
      <c r="DP135" s="52">
        <v>2.8537710000000001</v>
      </c>
      <c r="DQ135" s="52">
        <v>2.354047</v>
      </c>
      <c r="DR135" s="52">
        <v>2.3750070000000001</v>
      </c>
      <c r="DS135" s="52">
        <v>1.1683380000000001</v>
      </c>
      <c r="DT135" s="52">
        <v>0.15380840000000001</v>
      </c>
      <c r="DU135" s="52">
        <v>-6.39015E-2</v>
      </c>
      <c r="DV135" s="52">
        <v>0.70557060000000005</v>
      </c>
      <c r="DW135" s="52">
        <v>0.58787520000000004</v>
      </c>
      <c r="DX135" s="52">
        <v>0.46046310000000001</v>
      </c>
      <c r="DY135" s="52">
        <v>1.093232</v>
      </c>
      <c r="DZ135" s="52">
        <v>1.1677139999999999</v>
      </c>
      <c r="EA135" s="52">
        <v>1.0643149999999999</v>
      </c>
      <c r="EB135" s="52">
        <v>0.54490329999999998</v>
      </c>
      <c r="EC135" s="52">
        <v>0.95485739999999997</v>
      </c>
      <c r="ED135" s="52">
        <v>0.2412173</v>
      </c>
      <c r="EE135" s="52">
        <v>2.102449</v>
      </c>
      <c r="EF135" s="52">
        <v>3.937792</v>
      </c>
      <c r="EG135" s="52">
        <v>3.7279100000000001</v>
      </c>
      <c r="EH135" s="52">
        <v>3.9209459999999998</v>
      </c>
      <c r="EI135" s="52">
        <v>4.2071300000000003</v>
      </c>
      <c r="EJ135" s="52">
        <v>4.5402370000000003</v>
      </c>
      <c r="EK135" s="52">
        <v>5.3688609999999999</v>
      </c>
      <c r="EL135" s="52">
        <v>5.1573130000000003</v>
      </c>
      <c r="EM135" s="52">
        <v>5.3094840000000003</v>
      </c>
      <c r="EN135" s="52">
        <v>4.6522119999999996</v>
      </c>
      <c r="EO135" s="52">
        <v>3.8831929999999999</v>
      </c>
      <c r="EP135" s="52">
        <v>3.520778</v>
      </c>
      <c r="EQ135" s="52">
        <v>1.960914</v>
      </c>
      <c r="ER135" s="52">
        <v>0.85086810000000002</v>
      </c>
      <c r="ES135" s="52">
        <v>0.55328080000000002</v>
      </c>
      <c r="ET135" s="52">
        <v>1.2644770000000001</v>
      </c>
      <c r="EU135" s="52">
        <v>1.111872</v>
      </c>
      <c r="EV135" s="52">
        <v>0.98818799999999996</v>
      </c>
      <c r="EW135" s="52">
        <v>60.942210000000003</v>
      </c>
      <c r="EX135" s="52">
        <v>60.219810000000003</v>
      </c>
      <c r="EY135" s="52">
        <v>59.501950000000001</v>
      </c>
      <c r="EZ135" s="52">
        <v>58.875</v>
      </c>
      <c r="FA135" s="52">
        <v>58.314929999999997</v>
      </c>
      <c r="FB135" s="52">
        <v>57.913310000000003</v>
      </c>
      <c r="FC135" s="52">
        <v>58.750970000000002</v>
      </c>
      <c r="FD135" s="52">
        <v>61.579219999999999</v>
      </c>
      <c r="FE135" s="52">
        <v>64.778890000000004</v>
      </c>
      <c r="FF135" s="52">
        <v>68.119479999999996</v>
      </c>
      <c r="FG135" s="52">
        <v>71.381169999999997</v>
      </c>
      <c r="FH135" s="52">
        <v>74.362009999999998</v>
      </c>
      <c r="FI135" s="52">
        <v>76.958759999999998</v>
      </c>
      <c r="FJ135" s="52">
        <v>78.775000000000006</v>
      </c>
      <c r="FK135" s="52">
        <v>79.785390000000007</v>
      </c>
      <c r="FL135" s="52">
        <v>79.954539999999994</v>
      </c>
      <c r="FM135" s="52">
        <v>79.107799999999997</v>
      </c>
      <c r="FN135" s="52">
        <v>77.323049999999995</v>
      </c>
      <c r="FO135" s="52">
        <v>74.654870000000003</v>
      </c>
      <c r="FP135" s="52">
        <v>71.091229999999996</v>
      </c>
      <c r="FQ135" s="52">
        <v>67.126949999999994</v>
      </c>
      <c r="FR135" s="52">
        <v>64.610389999999995</v>
      </c>
      <c r="FS135" s="52">
        <v>63.151620000000001</v>
      </c>
      <c r="FT135" s="52">
        <v>62.090910000000001</v>
      </c>
      <c r="FU135" s="52">
        <v>89</v>
      </c>
      <c r="FV135" s="52">
        <v>1617.18</v>
      </c>
      <c r="FW135" s="52">
        <v>113.8837</v>
      </c>
      <c r="FX135" s="52">
        <v>1</v>
      </c>
    </row>
    <row r="136" spans="1:180" x14ac:dyDescent="0.3">
      <c r="A136" t="s">
        <v>174</v>
      </c>
      <c r="B136" t="s">
        <v>249</v>
      </c>
      <c r="C136" t="s">
        <v>180</v>
      </c>
      <c r="D136" t="s">
        <v>244</v>
      </c>
      <c r="E136" t="s">
        <v>190</v>
      </c>
      <c r="F136" t="s">
        <v>226</v>
      </c>
      <c r="G136" t="s">
        <v>240</v>
      </c>
      <c r="H136" s="52">
        <v>157</v>
      </c>
      <c r="I136" s="52">
        <v>18.087192999999999</v>
      </c>
      <c r="J136" s="52">
        <v>17.714264</v>
      </c>
      <c r="K136" s="52">
        <v>17.388807</v>
      </c>
      <c r="L136" s="52">
        <v>17.499495</v>
      </c>
      <c r="M136" s="52">
        <v>17.586511999999999</v>
      </c>
      <c r="N136" s="52">
        <v>17.904125000000001</v>
      </c>
      <c r="O136" s="52">
        <v>18.222462</v>
      </c>
      <c r="P136" s="52">
        <v>16.230335</v>
      </c>
      <c r="Q136" s="52">
        <v>12.086055</v>
      </c>
      <c r="R136" s="52">
        <v>8.4272690000000008</v>
      </c>
      <c r="S136" s="52">
        <v>7.6467881000000002</v>
      </c>
      <c r="T136" s="52">
        <v>7.5175400000000003</v>
      </c>
      <c r="U136" s="52">
        <v>7.9865278999999996</v>
      </c>
      <c r="V136" s="52">
        <v>8.6900101000000003</v>
      </c>
      <c r="W136" s="52">
        <v>9.2045355000000004</v>
      </c>
      <c r="X136" s="52">
        <v>10.419064000000001</v>
      </c>
      <c r="Y136" s="52">
        <v>11.815944</v>
      </c>
      <c r="Z136" s="52">
        <v>14.553946</v>
      </c>
      <c r="AA136" s="52">
        <v>19.042019</v>
      </c>
      <c r="AB136" s="52">
        <v>21.684206</v>
      </c>
      <c r="AC136" s="52">
        <v>21.008699</v>
      </c>
      <c r="AD136" s="52">
        <v>19.715378000000001</v>
      </c>
      <c r="AE136" s="52">
        <v>18.974360000000001</v>
      </c>
      <c r="AF136" s="52">
        <v>18.368893</v>
      </c>
      <c r="AG136" s="52">
        <v>0.4250623</v>
      </c>
      <c r="AH136" s="52">
        <v>0.29211110000000001</v>
      </c>
      <c r="AI136" s="52">
        <v>0.22655230000000001</v>
      </c>
      <c r="AJ136" s="52">
        <v>0.29769620000000002</v>
      </c>
      <c r="AK136" s="52">
        <v>0.1934911</v>
      </c>
      <c r="AL136" s="52">
        <v>0.44105270000000002</v>
      </c>
      <c r="AM136" s="52">
        <v>0.13838710000000001</v>
      </c>
      <c r="AN136" s="52">
        <v>1.8221899999999999E-2</v>
      </c>
      <c r="AO136" s="52">
        <v>-7.1127200000000002E-2</v>
      </c>
      <c r="AP136" s="52">
        <v>-1.0415639999999999</v>
      </c>
      <c r="AQ136" s="52">
        <v>-0.93666419999999995</v>
      </c>
      <c r="AR136" s="52">
        <v>-0.95207140000000001</v>
      </c>
      <c r="AS136" s="52">
        <v>-0.59691970000000005</v>
      </c>
      <c r="AT136" s="52">
        <v>-0.44190550000000001</v>
      </c>
      <c r="AU136" s="52">
        <v>-0.68701710000000005</v>
      </c>
      <c r="AV136" s="52">
        <v>-0.2415881</v>
      </c>
      <c r="AW136" s="52">
        <v>-0.32541350000000002</v>
      </c>
      <c r="AX136" s="52">
        <v>5.9227000000000004E-3</v>
      </c>
      <c r="AY136" s="52">
        <v>-0.31312580000000001</v>
      </c>
      <c r="AZ136" s="52">
        <v>0.23692289999999999</v>
      </c>
      <c r="BA136" s="52">
        <v>-2.9395999999999999E-2</v>
      </c>
      <c r="BB136" s="52">
        <v>1.9921000000000001E-2</v>
      </c>
      <c r="BC136" s="52">
        <v>5.9173299999999998E-2</v>
      </c>
      <c r="BD136" s="52">
        <v>-2.0049299999999999E-2</v>
      </c>
      <c r="BE136" s="52">
        <v>0.97847921000000004</v>
      </c>
      <c r="BF136" s="52">
        <v>0.84327649999999998</v>
      </c>
      <c r="BG136" s="52">
        <v>0.77559800000000001</v>
      </c>
      <c r="BH136" s="52">
        <v>0.83938979999999996</v>
      </c>
      <c r="BI136" s="52">
        <v>0.69694100000000003</v>
      </c>
      <c r="BJ136" s="52">
        <v>0.96241710000000003</v>
      </c>
      <c r="BK136" s="52">
        <v>0.76585910000000001</v>
      </c>
      <c r="BL136" s="52">
        <v>0.73605690000000001</v>
      </c>
      <c r="BM136" s="52">
        <v>0.71480410000000005</v>
      </c>
      <c r="BN136" s="52">
        <v>-0.19772890000000001</v>
      </c>
      <c r="BO136" s="52">
        <v>6.0186299999999998E-2</v>
      </c>
      <c r="BP136" s="52">
        <v>0.27216190000000001</v>
      </c>
      <c r="BQ136" s="52">
        <v>0.73005600000000004</v>
      </c>
      <c r="BR136" s="52">
        <v>0.89784929999999996</v>
      </c>
      <c r="BS136" s="52">
        <v>0.60468469999999996</v>
      </c>
      <c r="BT136" s="52">
        <v>0.94058109999999995</v>
      </c>
      <c r="BU136" s="52">
        <v>0.73040459999999996</v>
      </c>
      <c r="BV136" s="52">
        <v>0.84613989999999994</v>
      </c>
      <c r="BW136" s="52">
        <v>0.41168519999999997</v>
      </c>
      <c r="BX136" s="52">
        <v>0.84991919999999999</v>
      </c>
      <c r="BY136" s="52">
        <v>0.62476080000000001</v>
      </c>
      <c r="BZ136" s="52">
        <v>0.58330369999999998</v>
      </c>
      <c r="CA136" s="52">
        <v>0.60253420000000002</v>
      </c>
      <c r="CB136" s="52">
        <v>0.51172450000000003</v>
      </c>
      <c r="CC136" s="52">
        <v>1.361774</v>
      </c>
      <c r="CD136" s="52">
        <v>1.225012</v>
      </c>
      <c r="CE136" s="52">
        <v>1.1558649999999999</v>
      </c>
      <c r="CF136" s="52">
        <v>1.2145649999999999</v>
      </c>
      <c r="CG136" s="52">
        <v>1.0456289999999999</v>
      </c>
      <c r="CH136" s="52">
        <v>1.3235129999999999</v>
      </c>
      <c r="CI136" s="52">
        <v>1.2004440000000001</v>
      </c>
      <c r="CJ136" s="52">
        <v>1.2332270000000001</v>
      </c>
      <c r="CK136" s="52">
        <v>1.2591380000000001</v>
      </c>
      <c r="CL136" s="52">
        <v>0.38670850000000001</v>
      </c>
      <c r="CM136" s="52">
        <v>0.75060190000000004</v>
      </c>
      <c r="CN136" s="52">
        <v>1.1200619999999999</v>
      </c>
      <c r="CO136" s="52">
        <v>1.6491150000000001</v>
      </c>
      <c r="CP136" s="52">
        <v>1.8257589999999999</v>
      </c>
      <c r="CQ136" s="52">
        <v>1.4993129999999999</v>
      </c>
      <c r="CR136" s="52">
        <v>1.7593479999999999</v>
      </c>
      <c r="CS136" s="52">
        <v>1.4616610000000001</v>
      </c>
      <c r="CT136" s="52">
        <v>1.428072</v>
      </c>
      <c r="CU136" s="52">
        <v>0.91368700000000003</v>
      </c>
      <c r="CV136" s="52">
        <v>1.2744789999999999</v>
      </c>
      <c r="CW136" s="52">
        <v>1.077828</v>
      </c>
      <c r="CX136" s="52">
        <v>0.9735009</v>
      </c>
      <c r="CY136" s="52">
        <v>0.97886439999999997</v>
      </c>
      <c r="CZ136" s="52">
        <v>0.88002950000000002</v>
      </c>
      <c r="DA136" s="52">
        <v>1.745069</v>
      </c>
      <c r="DB136" s="52">
        <v>1.6067469999999999</v>
      </c>
      <c r="DC136" s="52">
        <v>1.536133</v>
      </c>
      <c r="DD136" s="52">
        <v>1.5897410000000001</v>
      </c>
      <c r="DE136" s="52">
        <v>1.394317</v>
      </c>
      <c r="DF136" s="52">
        <v>1.6846080000000001</v>
      </c>
      <c r="DG136" s="52">
        <v>1.6350290000000001</v>
      </c>
      <c r="DH136" s="52">
        <v>1.7303980000000001</v>
      </c>
      <c r="DI136" s="52">
        <v>1.803471</v>
      </c>
      <c r="DJ136" s="52">
        <v>0.97114579999999995</v>
      </c>
      <c r="DK136" s="52">
        <v>1.4410179999999999</v>
      </c>
      <c r="DL136" s="52">
        <v>1.9679629999999999</v>
      </c>
      <c r="DM136" s="52">
        <v>2.5681750000000001</v>
      </c>
      <c r="DN136" s="52">
        <v>2.7536700000000001</v>
      </c>
      <c r="DO136" s="52">
        <v>2.393942</v>
      </c>
      <c r="DP136" s="52">
        <v>2.5781149999999999</v>
      </c>
      <c r="DQ136" s="52">
        <v>2.1929180000000001</v>
      </c>
      <c r="DR136" s="52">
        <v>2.0100039999999999</v>
      </c>
      <c r="DS136" s="52">
        <v>1.415689</v>
      </c>
      <c r="DT136" s="52">
        <v>1.699038</v>
      </c>
      <c r="DU136" s="52">
        <v>1.5308949999999999</v>
      </c>
      <c r="DV136" s="52">
        <v>1.3636980000000001</v>
      </c>
      <c r="DW136" s="52">
        <v>1.3551949999999999</v>
      </c>
      <c r="DX136" s="52">
        <v>1.2483340000000001</v>
      </c>
      <c r="DY136" s="52">
        <v>2.298486</v>
      </c>
      <c r="DZ136" s="52">
        <v>2.1579130000000002</v>
      </c>
      <c r="EA136" s="52">
        <v>2.085178</v>
      </c>
      <c r="EB136" s="52">
        <v>2.1314340000000001</v>
      </c>
      <c r="EC136" s="52">
        <v>1.897767</v>
      </c>
      <c r="ED136" s="52">
        <v>2.205972</v>
      </c>
      <c r="EE136" s="52">
        <v>2.2625009999999999</v>
      </c>
      <c r="EF136" s="52">
        <v>2.4482330000000001</v>
      </c>
      <c r="EG136" s="52">
        <v>2.5894020000000002</v>
      </c>
      <c r="EH136" s="52">
        <v>1.814981</v>
      </c>
      <c r="EI136" s="52">
        <v>2.4378679999999999</v>
      </c>
      <c r="EJ136" s="52">
        <v>3.192196</v>
      </c>
      <c r="EK136" s="52">
        <v>3.8951509999999998</v>
      </c>
      <c r="EL136" s="52">
        <v>4.0934239999999997</v>
      </c>
      <c r="EM136" s="52">
        <v>3.6856439999999999</v>
      </c>
      <c r="EN136" s="52">
        <v>3.760284</v>
      </c>
      <c r="EO136" s="52">
        <v>3.2487360000000001</v>
      </c>
      <c r="EP136" s="52">
        <v>2.8502209999999999</v>
      </c>
      <c r="EQ136" s="52">
        <v>2.1404999999999998</v>
      </c>
      <c r="ER136" s="52">
        <v>2.3120340000000001</v>
      </c>
      <c r="ES136" s="52">
        <v>2.1850520000000002</v>
      </c>
      <c r="ET136" s="52">
        <v>1.927081</v>
      </c>
      <c r="EU136" s="52">
        <v>1.8985559999999999</v>
      </c>
      <c r="EV136" s="52">
        <v>1.780108</v>
      </c>
      <c r="EW136" s="52">
        <v>61.093649999999997</v>
      </c>
      <c r="EX136" s="52">
        <v>60.476190000000003</v>
      </c>
      <c r="EY136" s="52">
        <v>59.666670000000003</v>
      </c>
      <c r="EZ136" s="52">
        <v>59.028570000000002</v>
      </c>
      <c r="FA136" s="52">
        <v>58.532539999999997</v>
      </c>
      <c r="FB136" s="52">
        <v>57.996830000000003</v>
      </c>
      <c r="FC136" s="52">
        <v>57.582540000000002</v>
      </c>
      <c r="FD136" s="52">
        <v>58.70635</v>
      </c>
      <c r="FE136" s="52">
        <v>62.33175</v>
      </c>
      <c r="FF136" s="52">
        <v>66.365880000000004</v>
      </c>
      <c r="FG136" s="52">
        <v>70.296819999999997</v>
      </c>
      <c r="FH136" s="52">
        <v>74.173019999999994</v>
      </c>
      <c r="FI136" s="52">
        <v>77.515079999999998</v>
      </c>
      <c r="FJ136" s="52">
        <v>80.311109999999999</v>
      </c>
      <c r="FK136" s="52">
        <v>81.963489999999993</v>
      </c>
      <c r="FL136" s="52">
        <v>82.492859999999993</v>
      </c>
      <c r="FM136" s="52">
        <v>81.679370000000006</v>
      </c>
      <c r="FN136" s="52">
        <v>79.326980000000006</v>
      </c>
      <c r="FO136" s="52">
        <v>75.356350000000006</v>
      </c>
      <c r="FP136" s="52">
        <v>70.742069999999998</v>
      </c>
      <c r="FQ136" s="52">
        <v>67.684129999999996</v>
      </c>
      <c r="FR136" s="52">
        <v>65.79365</v>
      </c>
      <c r="FS136" s="52">
        <v>64.377780000000001</v>
      </c>
      <c r="FT136" s="52">
        <v>63.226190000000003</v>
      </c>
      <c r="FU136" s="52">
        <v>89</v>
      </c>
      <c r="FV136" s="52">
        <v>2221.8719999999998</v>
      </c>
      <c r="FW136" s="52">
        <v>157.1816</v>
      </c>
      <c r="FX136" s="52">
        <v>1</v>
      </c>
    </row>
    <row r="137" spans="1:180" x14ac:dyDescent="0.3">
      <c r="A137" t="s">
        <v>174</v>
      </c>
      <c r="B137" t="s">
        <v>249</v>
      </c>
      <c r="C137" t="s">
        <v>180</v>
      </c>
      <c r="D137" t="s">
        <v>224</v>
      </c>
      <c r="E137" t="s">
        <v>188</v>
      </c>
      <c r="F137" t="s">
        <v>226</v>
      </c>
      <c r="G137" t="s">
        <v>240</v>
      </c>
      <c r="H137" s="52">
        <v>157</v>
      </c>
      <c r="I137" s="52">
        <v>17.278214999999999</v>
      </c>
      <c r="J137" s="52">
        <v>16.973123999999999</v>
      </c>
      <c r="K137" s="52">
        <v>16.682175000000001</v>
      </c>
      <c r="L137" s="52">
        <v>16.815918</v>
      </c>
      <c r="M137" s="52">
        <v>18.208447</v>
      </c>
      <c r="N137" s="52">
        <v>20.819088000000001</v>
      </c>
      <c r="O137" s="52">
        <v>24.047450999999999</v>
      </c>
      <c r="P137" s="52">
        <v>24.384841999999999</v>
      </c>
      <c r="Q137" s="52">
        <v>19.988074999999998</v>
      </c>
      <c r="R137" s="52">
        <v>14.833292</v>
      </c>
      <c r="S137" s="52">
        <v>12.499233</v>
      </c>
      <c r="T137" s="52">
        <v>11.40916</v>
      </c>
      <c r="U137" s="52">
        <v>11.266864999999999</v>
      </c>
      <c r="V137" s="52">
        <v>11.341061</v>
      </c>
      <c r="W137" s="52">
        <v>11.632939</v>
      </c>
      <c r="X137" s="52">
        <v>11.678127999999999</v>
      </c>
      <c r="Y137" s="52">
        <v>11.665381</v>
      </c>
      <c r="Z137" s="52">
        <v>12.259480999999999</v>
      </c>
      <c r="AA137" s="52">
        <v>14.204275000000001</v>
      </c>
      <c r="AB137" s="52">
        <v>19.074072000000001</v>
      </c>
      <c r="AC137" s="52">
        <v>20.631247999999999</v>
      </c>
      <c r="AD137" s="52">
        <v>20.161595999999999</v>
      </c>
      <c r="AE137" s="52">
        <v>18.5152</v>
      </c>
      <c r="AF137" s="52">
        <v>17.848877000000002</v>
      </c>
      <c r="AG137" s="52">
        <v>-1.0351958999999999</v>
      </c>
      <c r="AH137" s="52">
        <v>-0.96563140000000003</v>
      </c>
      <c r="AI137" s="52">
        <v>-0.90592070000000002</v>
      </c>
      <c r="AJ137" s="52">
        <v>-1.221052</v>
      </c>
      <c r="AK137" s="52">
        <v>-1.323861</v>
      </c>
      <c r="AL137" s="52">
        <v>-1.682361</v>
      </c>
      <c r="AM137" s="52">
        <v>-1.007199</v>
      </c>
      <c r="AN137" s="52">
        <v>0.26133669999999998</v>
      </c>
      <c r="AO137" s="52">
        <v>0.3472112</v>
      </c>
      <c r="AP137" s="52">
        <v>-0.49466460000000001</v>
      </c>
      <c r="AQ137" s="52">
        <v>-1.109477</v>
      </c>
      <c r="AR137" s="52">
        <v>-1.9385429999999999</v>
      </c>
      <c r="AS137" s="52">
        <v>-1.8695489999999999</v>
      </c>
      <c r="AT137" s="52">
        <v>-2.3581479999999999</v>
      </c>
      <c r="AU137" s="52">
        <v>-2.6157520000000001</v>
      </c>
      <c r="AV137" s="52">
        <v>-2.1098810000000001</v>
      </c>
      <c r="AW137" s="52">
        <v>-2.2593869999999998</v>
      </c>
      <c r="AX137" s="52">
        <v>-1.7820450000000001</v>
      </c>
      <c r="AY137" s="52">
        <v>-2.1571370000000001</v>
      </c>
      <c r="AZ137" s="52">
        <v>-2.4448979999999998</v>
      </c>
      <c r="BA137" s="52">
        <v>-2.1487820000000002</v>
      </c>
      <c r="BB137" s="52">
        <v>-1.1785650000000001</v>
      </c>
      <c r="BC137" s="52">
        <v>-1.4704459999999999</v>
      </c>
      <c r="BD137" s="52">
        <v>-1.4197500000000001</v>
      </c>
      <c r="BE137" s="52">
        <v>-0.52491270999999995</v>
      </c>
      <c r="BF137" s="52">
        <v>-0.43947829999999999</v>
      </c>
      <c r="BG137" s="52">
        <v>-0.40185510000000002</v>
      </c>
      <c r="BH137" s="52">
        <v>-0.73091539999999999</v>
      </c>
      <c r="BI137" s="52">
        <v>-0.72107759999999999</v>
      </c>
      <c r="BJ137" s="52">
        <v>-1.1609830000000001</v>
      </c>
      <c r="BK137" s="52">
        <v>-0.19285430000000001</v>
      </c>
      <c r="BL137" s="52">
        <v>1.2188950000000001</v>
      </c>
      <c r="BM137" s="52">
        <v>1.3102739999999999</v>
      </c>
      <c r="BN137" s="52">
        <v>0.85698289999999999</v>
      </c>
      <c r="BO137" s="52">
        <v>0.62884689999999999</v>
      </c>
      <c r="BP137" s="52">
        <v>0.13754630000000001</v>
      </c>
      <c r="BQ137" s="52">
        <v>0.42576950000000002</v>
      </c>
      <c r="BR137" s="52">
        <v>2.9749899999999999E-2</v>
      </c>
      <c r="BS137" s="52">
        <v>-0.29844280000000001</v>
      </c>
      <c r="BT137" s="52">
        <v>-5.61141E-2</v>
      </c>
      <c r="BU137" s="52">
        <v>-0.53243759999999996</v>
      </c>
      <c r="BV137" s="52">
        <v>-0.48204069999999999</v>
      </c>
      <c r="BW137" s="52">
        <v>-1.2840780000000001</v>
      </c>
      <c r="BX137" s="52">
        <v>-1.6631910000000001</v>
      </c>
      <c r="BY137" s="52">
        <v>-1.5133319999999999</v>
      </c>
      <c r="BZ137" s="52">
        <v>-0.6453913</v>
      </c>
      <c r="CA137" s="52">
        <v>-0.98697449999999998</v>
      </c>
      <c r="CB137" s="52">
        <v>-0.91118679999999996</v>
      </c>
      <c r="CC137" s="52">
        <v>-0.17149228999999999</v>
      </c>
      <c r="CD137" s="52">
        <v>-7.5066400000000005E-2</v>
      </c>
      <c r="CE137" s="52">
        <v>-5.2740700000000001E-2</v>
      </c>
      <c r="CF137" s="52">
        <v>-0.39144800000000002</v>
      </c>
      <c r="CG137" s="52">
        <v>-0.30359180000000002</v>
      </c>
      <c r="CH137" s="52">
        <v>-0.79987889999999995</v>
      </c>
      <c r="CI137" s="52">
        <v>0.37115799999999999</v>
      </c>
      <c r="CJ137" s="52">
        <v>1.882096</v>
      </c>
      <c r="CK137" s="52">
        <v>1.9772879999999999</v>
      </c>
      <c r="CL137" s="52">
        <v>1.7931299999999999</v>
      </c>
      <c r="CM137" s="52">
        <v>1.832805</v>
      </c>
      <c r="CN137" s="52">
        <v>1.575439</v>
      </c>
      <c r="CO137" s="52">
        <v>2.0154999999999998</v>
      </c>
      <c r="CP137" s="52">
        <v>1.6836009999999999</v>
      </c>
      <c r="CQ137" s="52">
        <v>1.3065180000000001</v>
      </c>
      <c r="CR137" s="52">
        <v>1.3663190000000001</v>
      </c>
      <c r="CS137" s="52">
        <v>0.66364199999999995</v>
      </c>
      <c r="CT137" s="52">
        <v>0.41833809999999999</v>
      </c>
      <c r="CU137" s="52">
        <v>-0.67940049999999996</v>
      </c>
      <c r="CV137" s="52">
        <v>-1.121783</v>
      </c>
      <c r="CW137" s="52">
        <v>-1.073221</v>
      </c>
      <c r="CX137" s="52">
        <v>-0.276117</v>
      </c>
      <c r="CY137" s="52">
        <v>-0.65212329999999996</v>
      </c>
      <c r="CZ137" s="52">
        <v>-0.5589575</v>
      </c>
      <c r="DA137" s="52">
        <v>0.18192820000000001</v>
      </c>
      <c r="DB137" s="52">
        <v>0.28934559999999998</v>
      </c>
      <c r="DC137" s="52">
        <v>0.29637360000000001</v>
      </c>
      <c r="DD137" s="52">
        <v>-5.1980600000000002E-2</v>
      </c>
      <c r="DE137" s="52">
        <v>0.113894</v>
      </c>
      <c r="DF137" s="52">
        <v>-0.43877430000000001</v>
      </c>
      <c r="DG137" s="52">
        <v>0.93517039999999996</v>
      </c>
      <c r="DH137" s="52">
        <v>2.5452979999999998</v>
      </c>
      <c r="DI137" s="52">
        <v>2.6443020000000002</v>
      </c>
      <c r="DJ137" s="52">
        <v>2.7292770000000002</v>
      </c>
      <c r="DK137" s="52">
        <v>3.036762</v>
      </c>
      <c r="DL137" s="52">
        <v>3.0133320000000001</v>
      </c>
      <c r="DM137" s="52">
        <v>3.6052309999999999</v>
      </c>
      <c r="DN137" s="52">
        <v>3.3374519999999999</v>
      </c>
      <c r="DO137" s="52">
        <v>2.9114789999999999</v>
      </c>
      <c r="DP137" s="52">
        <v>2.7887520000000001</v>
      </c>
      <c r="DQ137" s="52">
        <v>1.8597220000000001</v>
      </c>
      <c r="DR137" s="52">
        <v>1.3187169999999999</v>
      </c>
      <c r="DS137" s="52">
        <v>-7.47226E-2</v>
      </c>
      <c r="DT137" s="52">
        <v>-0.58037589999999994</v>
      </c>
      <c r="DU137" s="52">
        <v>-0.6331099</v>
      </c>
      <c r="DV137" s="52">
        <v>9.3157299999999998E-2</v>
      </c>
      <c r="DW137" s="52">
        <v>-0.3172722</v>
      </c>
      <c r="DX137" s="52">
        <v>-0.2067282</v>
      </c>
      <c r="DY137" s="52">
        <v>0.69221120999999997</v>
      </c>
      <c r="DZ137" s="52">
        <v>0.81549859999999996</v>
      </c>
      <c r="EA137" s="52">
        <v>0.80043929999999996</v>
      </c>
      <c r="EB137" s="52">
        <v>0.4381565</v>
      </c>
      <c r="EC137" s="52">
        <v>0.71667709999999996</v>
      </c>
      <c r="ED137" s="52">
        <v>8.2603200000000002E-2</v>
      </c>
      <c r="EE137" s="52">
        <v>1.7495149999999999</v>
      </c>
      <c r="EF137" s="52">
        <v>3.502856</v>
      </c>
      <c r="EG137" s="52">
        <v>3.6073650000000002</v>
      </c>
      <c r="EH137" s="52">
        <v>4.0809249999999997</v>
      </c>
      <c r="EI137" s="52">
        <v>4.7750859999999999</v>
      </c>
      <c r="EJ137" s="52">
        <v>5.0894209999999998</v>
      </c>
      <c r="EK137" s="52">
        <v>5.90055</v>
      </c>
      <c r="EL137" s="52">
        <v>5.7253489999999996</v>
      </c>
      <c r="EM137" s="52">
        <v>5.2287879999999998</v>
      </c>
      <c r="EN137" s="52">
        <v>4.8425190000000002</v>
      </c>
      <c r="EO137" s="52">
        <v>3.5866709999999999</v>
      </c>
      <c r="EP137" s="52">
        <v>2.6187209999999999</v>
      </c>
      <c r="EQ137" s="52">
        <v>0.79833609999999999</v>
      </c>
      <c r="ER137" s="52">
        <v>0.2013307</v>
      </c>
      <c r="ES137" s="52">
        <v>2.3403999999999999E-3</v>
      </c>
      <c r="ET137" s="52">
        <v>0.62633070000000002</v>
      </c>
      <c r="EU137" s="52">
        <v>0.16619970000000001</v>
      </c>
      <c r="EV137" s="52">
        <v>0.30183500000000002</v>
      </c>
      <c r="EW137" s="52">
        <v>61.365989999999996</v>
      </c>
      <c r="EX137" s="52">
        <v>60.71837</v>
      </c>
      <c r="EY137" s="52">
        <v>60.044899999999998</v>
      </c>
      <c r="EZ137" s="52">
        <v>59.488430000000001</v>
      </c>
      <c r="FA137" s="52">
        <v>59.107480000000002</v>
      </c>
      <c r="FB137" s="52">
        <v>58.764629999999997</v>
      </c>
      <c r="FC137" s="52">
        <v>59.109520000000003</v>
      </c>
      <c r="FD137" s="52">
        <v>61.293199999999999</v>
      </c>
      <c r="FE137" s="52">
        <v>64.383330000000001</v>
      </c>
      <c r="FF137" s="52">
        <v>68.062929999999994</v>
      </c>
      <c r="FG137" s="52">
        <v>71.754429999999999</v>
      </c>
      <c r="FH137" s="52">
        <v>75.212239999999994</v>
      </c>
      <c r="FI137" s="52">
        <v>78.196939999999998</v>
      </c>
      <c r="FJ137" s="52">
        <v>80.525509999999997</v>
      </c>
      <c r="FK137" s="52">
        <v>82.276529999999994</v>
      </c>
      <c r="FL137" s="52">
        <v>82.953400000000002</v>
      </c>
      <c r="FM137" s="52">
        <v>82.462239999999994</v>
      </c>
      <c r="FN137" s="52">
        <v>80.665310000000005</v>
      </c>
      <c r="FO137" s="52">
        <v>77.443200000000004</v>
      </c>
      <c r="FP137" s="52">
        <v>73.17653</v>
      </c>
      <c r="FQ137" s="52">
        <v>68.565640000000002</v>
      </c>
      <c r="FR137" s="52">
        <v>65.544219999999996</v>
      </c>
      <c r="FS137" s="52">
        <v>63.78163</v>
      </c>
      <c r="FT137" s="52">
        <v>62.506120000000003</v>
      </c>
      <c r="FU137" s="52">
        <v>89</v>
      </c>
      <c r="FV137" s="52">
        <v>1760.2249999999999</v>
      </c>
      <c r="FW137" s="52">
        <v>118.43559999999999</v>
      </c>
      <c r="FX137" s="52">
        <v>1</v>
      </c>
    </row>
    <row r="138" spans="1:180" x14ac:dyDescent="0.3">
      <c r="A138" t="s">
        <v>174</v>
      </c>
      <c r="B138" t="s">
        <v>249</v>
      </c>
      <c r="C138" t="s">
        <v>180</v>
      </c>
      <c r="D138" t="s">
        <v>244</v>
      </c>
      <c r="E138" t="s">
        <v>189</v>
      </c>
      <c r="F138" t="s">
        <v>227</v>
      </c>
      <c r="G138" t="s">
        <v>240</v>
      </c>
      <c r="H138" s="52">
        <v>21</v>
      </c>
      <c r="I138" s="52">
        <v>0</v>
      </c>
      <c r="J138" s="52">
        <v>0</v>
      </c>
      <c r="K138" s="52">
        <v>0</v>
      </c>
      <c r="L138" s="52">
        <v>0</v>
      </c>
      <c r="M138" s="52">
        <v>0</v>
      </c>
      <c r="N138" s="52">
        <v>0</v>
      </c>
      <c r="O138" s="52">
        <v>0</v>
      </c>
      <c r="P138" s="52">
        <v>0</v>
      </c>
      <c r="Q138" s="52">
        <v>0</v>
      </c>
      <c r="R138" s="52">
        <v>0</v>
      </c>
      <c r="S138" s="52">
        <v>0</v>
      </c>
      <c r="T138" s="52">
        <v>0</v>
      </c>
      <c r="U138" s="52">
        <v>0</v>
      </c>
      <c r="V138" s="52">
        <v>0</v>
      </c>
      <c r="W138" s="52">
        <v>0</v>
      </c>
      <c r="X138" s="52">
        <v>0</v>
      </c>
      <c r="Y138" s="52">
        <v>0</v>
      </c>
      <c r="Z138" s="52">
        <v>0</v>
      </c>
      <c r="AA138" s="52">
        <v>0</v>
      </c>
      <c r="AB138" s="52">
        <v>0</v>
      </c>
      <c r="AC138" s="52">
        <v>0</v>
      </c>
      <c r="AD138" s="52">
        <v>0</v>
      </c>
      <c r="AE138" s="52">
        <v>0</v>
      </c>
      <c r="AF138" s="52">
        <v>0</v>
      </c>
      <c r="AG138" s="52">
        <v>0</v>
      </c>
      <c r="AH138" s="52">
        <v>0</v>
      </c>
      <c r="AI138" s="52">
        <v>0</v>
      </c>
      <c r="AJ138" s="52">
        <v>0</v>
      </c>
      <c r="AK138" s="52">
        <v>0</v>
      </c>
      <c r="AL138" s="52">
        <v>0</v>
      </c>
      <c r="AM138" s="52">
        <v>0</v>
      </c>
      <c r="AN138" s="52">
        <v>0</v>
      </c>
      <c r="AO138" s="52">
        <v>0</v>
      </c>
      <c r="AP138" s="52">
        <v>0</v>
      </c>
      <c r="AQ138" s="52">
        <v>0</v>
      </c>
      <c r="AR138" s="52">
        <v>0</v>
      </c>
      <c r="AS138" s="52">
        <v>0</v>
      </c>
      <c r="AT138" s="52">
        <v>0</v>
      </c>
      <c r="AU138" s="52">
        <v>0</v>
      </c>
      <c r="AV138" s="52">
        <v>0</v>
      </c>
      <c r="AW138" s="52">
        <v>0</v>
      </c>
      <c r="AX138" s="52">
        <v>0</v>
      </c>
      <c r="AY138" s="52">
        <v>0</v>
      </c>
      <c r="AZ138" s="52">
        <v>0</v>
      </c>
      <c r="BA138" s="52">
        <v>0</v>
      </c>
      <c r="BB138" s="52">
        <v>0</v>
      </c>
      <c r="BC138" s="52">
        <v>0</v>
      </c>
      <c r="BD138" s="52">
        <v>0</v>
      </c>
      <c r="BE138" s="52">
        <v>0</v>
      </c>
      <c r="BF138" s="52">
        <v>0</v>
      </c>
      <c r="BG138" s="52">
        <v>0</v>
      </c>
      <c r="BH138" s="52">
        <v>0</v>
      </c>
      <c r="BI138" s="52">
        <v>0</v>
      </c>
      <c r="BJ138" s="52">
        <v>0</v>
      </c>
      <c r="BK138" s="52">
        <v>0</v>
      </c>
      <c r="BL138" s="52">
        <v>0</v>
      </c>
      <c r="BM138" s="52">
        <v>0</v>
      </c>
      <c r="BN138" s="52">
        <v>0</v>
      </c>
      <c r="BO138" s="52">
        <v>0</v>
      </c>
      <c r="BP138" s="52">
        <v>0</v>
      </c>
      <c r="BQ138" s="52">
        <v>0</v>
      </c>
      <c r="BR138" s="52">
        <v>0</v>
      </c>
      <c r="BS138" s="52">
        <v>0</v>
      </c>
      <c r="BT138" s="52">
        <v>0</v>
      </c>
      <c r="BU138" s="52">
        <v>0</v>
      </c>
      <c r="BV138" s="52">
        <v>0</v>
      </c>
      <c r="BW138" s="52">
        <v>0</v>
      </c>
      <c r="BX138" s="52">
        <v>0</v>
      </c>
      <c r="BY138" s="52">
        <v>0</v>
      </c>
      <c r="BZ138" s="52">
        <v>0</v>
      </c>
      <c r="CA138" s="52">
        <v>0</v>
      </c>
      <c r="CB138" s="52">
        <v>0</v>
      </c>
      <c r="CC138" s="52">
        <v>0</v>
      </c>
      <c r="CD138" s="52">
        <v>0</v>
      </c>
      <c r="CE138" s="52">
        <v>0</v>
      </c>
      <c r="CF138" s="52">
        <v>0</v>
      </c>
      <c r="CG138" s="52">
        <v>0</v>
      </c>
      <c r="CH138" s="52">
        <v>0</v>
      </c>
      <c r="CI138" s="52">
        <v>0</v>
      </c>
      <c r="CJ138" s="52">
        <v>0</v>
      </c>
      <c r="CK138" s="52">
        <v>0</v>
      </c>
      <c r="CL138" s="52">
        <v>0</v>
      </c>
      <c r="CM138" s="52">
        <v>0</v>
      </c>
      <c r="CN138" s="52">
        <v>0</v>
      </c>
      <c r="CO138" s="52">
        <v>0</v>
      </c>
      <c r="CP138" s="52">
        <v>0</v>
      </c>
      <c r="CQ138" s="52">
        <v>0</v>
      </c>
      <c r="CR138" s="52">
        <v>0</v>
      </c>
      <c r="CS138" s="52">
        <v>0</v>
      </c>
      <c r="CT138" s="52">
        <v>0</v>
      </c>
      <c r="CU138" s="52">
        <v>0</v>
      </c>
      <c r="CV138" s="52">
        <v>0</v>
      </c>
      <c r="CW138" s="52">
        <v>0</v>
      </c>
      <c r="CX138" s="52">
        <v>0</v>
      </c>
      <c r="CY138" s="52">
        <v>0</v>
      </c>
      <c r="CZ138" s="52">
        <v>0</v>
      </c>
      <c r="DA138" s="52">
        <v>0</v>
      </c>
      <c r="DB138" s="52">
        <v>0</v>
      </c>
      <c r="DC138" s="52">
        <v>0</v>
      </c>
      <c r="DD138" s="52">
        <v>0</v>
      </c>
      <c r="DE138" s="52">
        <v>0</v>
      </c>
      <c r="DF138" s="52">
        <v>0</v>
      </c>
      <c r="DG138" s="52">
        <v>0</v>
      </c>
      <c r="DH138" s="52">
        <v>0</v>
      </c>
      <c r="DI138" s="52">
        <v>0</v>
      </c>
      <c r="DJ138" s="52">
        <v>0</v>
      </c>
      <c r="DK138" s="52">
        <v>0</v>
      </c>
      <c r="DL138" s="52">
        <v>0</v>
      </c>
      <c r="DM138" s="52">
        <v>0</v>
      </c>
      <c r="DN138" s="52">
        <v>0</v>
      </c>
      <c r="DO138" s="52">
        <v>0</v>
      </c>
      <c r="DP138" s="52">
        <v>0</v>
      </c>
      <c r="DQ138" s="52">
        <v>0</v>
      </c>
      <c r="DR138" s="52">
        <v>0</v>
      </c>
      <c r="DS138" s="52">
        <v>0</v>
      </c>
      <c r="DT138" s="52">
        <v>0</v>
      </c>
      <c r="DU138" s="52">
        <v>0</v>
      </c>
      <c r="DV138" s="52">
        <v>0</v>
      </c>
      <c r="DW138" s="52">
        <v>0</v>
      </c>
      <c r="DX138" s="52">
        <v>0</v>
      </c>
      <c r="DY138" s="52">
        <v>0</v>
      </c>
      <c r="DZ138" s="52">
        <v>0</v>
      </c>
      <c r="EA138" s="52">
        <v>0</v>
      </c>
      <c r="EB138" s="52">
        <v>0</v>
      </c>
      <c r="EC138" s="52">
        <v>0</v>
      </c>
      <c r="ED138" s="52">
        <v>0</v>
      </c>
      <c r="EE138" s="52">
        <v>0</v>
      </c>
      <c r="EF138" s="52">
        <v>0</v>
      </c>
      <c r="EG138" s="52">
        <v>0</v>
      </c>
      <c r="EH138" s="52">
        <v>0</v>
      </c>
      <c r="EI138" s="52">
        <v>0</v>
      </c>
      <c r="EJ138" s="52">
        <v>0</v>
      </c>
      <c r="EK138" s="52">
        <v>0</v>
      </c>
      <c r="EL138" s="52">
        <v>0</v>
      </c>
      <c r="EM138" s="52">
        <v>0</v>
      </c>
      <c r="EN138" s="52">
        <v>0</v>
      </c>
      <c r="EO138" s="52">
        <v>0</v>
      </c>
      <c r="EP138" s="52">
        <v>0</v>
      </c>
      <c r="EQ138" s="52">
        <v>0</v>
      </c>
      <c r="ER138" s="52">
        <v>0</v>
      </c>
      <c r="ES138" s="52">
        <v>0</v>
      </c>
      <c r="ET138" s="52">
        <v>0</v>
      </c>
      <c r="EU138" s="52">
        <v>0</v>
      </c>
      <c r="EV138" s="52">
        <v>0</v>
      </c>
      <c r="EW138" s="52">
        <v>78.932540000000003</v>
      </c>
      <c r="EX138" s="52">
        <v>77.527780000000007</v>
      </c>
      <c r="EY138" s="52">
        <v>75.884919999999994</v>
      </c>
      <c r="EZ138" s="52">
        <v>74.134919999999994</v>
      </c>
      <c r="FA138" s="52">
        <v>72.615080000000006</v>
      </c>
      <c r="FB138" s="52">
        <v>70.984120000000004</v>
      </c>
      <c r="FC138" s="52">
        <v>69.912700000000001</v>
      </c>
      <c r="FD138" s="52">
        <v>70.781750000000002</v>
      </c>
      <c r="FE138" s="52">
        <v>74.146829999999994</v>
      </c>
      <c r="FF138" s="52">
        <v>78.365080000000006</v>
      </c>
      <c r="FG138" s="52">
        <v>82.527780000000007</v>
      </c>
      <c r="FH138" s="52">
        <v>86.436509999999998</v>
      </c>
      <c r="FI138" s="52">
        <v>90.047619999999995</v>
      </c>
      <c r="FJ138" s="52">
        <v>92.916659999999993</v>
      </c>
      <c r="FK138" s="52">
        <v>95.634919999999994</v>
      </c>
      <c r="FL138" s="52">
        <v>97.714290000000005</v>
      </c>
      <c r="FM138" s="52">
        <v>98.662700000000001</v>
      </c>
      <c r="FN138" s="52">
        <v>98.063490000000002</v>
      </c>
      <c r="FO138" s="52">
        <v>96.484120000000004</v>
      </c>
      <c r="FP138" s="52">
        <v>94.039680000000004</v>
      </c>
      <c r="FQ138" s="52">
        <v>90.634919999999994</v>
      </c>
      <c r="FR138" s="52">
        <v>87.440479999999994</v>
      </c>
      <c r="FS138" s="52">
        <v>84.702380000000005</v>
      </c>
      <c r="FT138" s="52">
        <v>82.075389999999999</v>
      </c>
      <c r="FU138" s="52">
        <v>18</v>
      </c>
      <c r="FV138" s="52">
        <v>423.62650000000002</v>
      </c>
      <c r="FW138" s="52">
        <v>148.4573</v>
      </c>
      <c r="FX138" s="52">
        <v>0</v>
      </c>
    </row>
    <row r="139" spans="1:180" x14ac:dyDescent="0.3">
      <c r="A139" t="s">
        <v>174</v>
      </c>
      <c r="B139" t="s">
        <v>249</v>
      </c>
      <c r="C139" t="s">
        <v>180</v>
      </c>
      <c r="D139" t="s">
        <v>244</v>
      </c>
      <c r="E139" t="s">
        <v>188</v>
      </c>
      <c r="F139" t="s">
        <v>227</v>
      </c>
      <c r="G139" t="s">
        <v>240</v>
      </c>
      <c r="H139" s="52">
        <v>21</v>
      </c>
      <c r="I139" s="52">
        <v>0</v>
      </c>
      <c r="J139" s="52">
        <v>0</v>
      </c>
      <c r="K139" s="52">
        <v>0</v>
      </c>
      <c r="L139" s="52">
        <v>0</v>
      </c>
      <c r="M139" s="52">
        <v>0</v>
      </c>
      <c r="N139" s="52">
        <v>0</v>
      </c>
      <c r="O139" s="52">
        <v>0</v>
      </c>
      <c r="P139" s="52">
        <v>0</v>
      </c>
      <c r="Q139" s="52">
        <v>0</v>
      </c>
      <c r="R139" s="52">
        <v>0</v>
      </c>
      <c r="S139" s="52">
        <v>0</v>
      </c>
      <c r="T139" s="52">
        <v>0</v>
      </c>
      <c r="U139" s="52">
        <v>0</v>
      </c>
      <c r="V139" s="52">
        <v>0</v>
      </c>
      <c r="W139" s="52">
        <v>0</v>
      </c>
      <c r="X139" s="52">
        <v>0</v>
      </c>
      <c r="Y139" s="52">
        <v>0</v>
      </c>
      <c r="Z139" s="52">
        <v>0</v>
      </c>
      <c r="AA139" s="52">
        <v>0</v>
      </c>
      <c r="AB139" s="52">
        <v>0</v>
      </c>
      <c r="AC139" s="52">
        <v>0</v>
      </c>
      <c r="AD139" s="52">
        <v>0</v>
      </c>
      <c r="AE139" s="52">
        <v>0</v>
      </c>
      <c r="AF139" s="52">
        <v>0</v>
      </c>
      <c r="AG139" s="52">
        <v>0</v>
      </c>
      <c r="AH139" s="52">
        <v>0</v>
      </c>
      <c r="AI139" s="52">
        <v>0</v>
      </c>
      <c r="AJ139" s="52">
        <v>0</v>
      </c>
      <c r="AK139" s="52">
        <v>0</v>
      </c>
      <c r="AL139" s="52">
        <v>0</v>
      </c>
      <c r="AM139" s="52">
        <v>0</v>
      </c>
      <c r="AN139" s="52">
        <v>0</v>
      </c>
      <c r="AO139" s="52">
        <v>0</v>
      </c>
      <c r="AP139" s="52">
        <v>0</v>
      </c>
      <c r="AQ139" s="52">
        <v>0</v>
      </c>
      <c r="AR139" s="52">
        <v>0</v>
      </c>
      <c r="AS139" s="52">
        <v>0</v>
      </c>
      <c r="AT139" s="52">
        <v>0</v>
      </c>
      <c r="AU139" s="52">
        <v>0</v>
      </c>
      <c r="AV139" s="52">
        <v>0</v>
      </c>
      <c r="AW139" s="52">
        <v>0</v>
      </c>
      <c r="AX139" s="52">
        <v>0</v>
      </c>
      <c r="AY139" s="52">
        <v>0</v>
      </c>
      <c r="AZ139" s="52">
        <v>0</v>
      </c>
      <c r="BA139" s="52">
        <v>0</v>
      </c>
      <c r="BB139" s="52">
        <v>0</v>
      </c>
      <c r="BC139" s="52">
        <v>0</v>
      </c>
      <c r="BD139" s="52">
        <v>0</v>
      </c>
      <c r="BE139" s="52">
        <v>0</v>
      </c>
      <c r="BF139" s="52">
        <v>0</v>
      </c>
      <c r="BG139" s="52">
        <v>0</v>
      </c>
      <c r="BH139" s="52">
        <v>0</v>
      </c>
      <c r="BI139" s="52">
        <v>0</v>
      </c>
      <c r="BJ139" s="52">
        <v>0</v>
      </c>
      <c r="BK139" s="52">
        <v>0</v>
      </c>
      <c r="BL139" s="52">
        <v>0</v>
      </c>
      <c r="BM139" s="52">
        <v>0</v>
      </c>
      <c r="BN139" s="52">
        <v>0</v>
      </c>
      <c r="BO139" s="52">
        <v>0</v>
      </c>
      <c r="BP139" s="52">
        <v>0</v>
      </c>
      <c r="BQ139" s="52">
        <v>0</v>
      </c>
      <c r="BR139" s="52">
        <v>0</v>
      </c>
      <c r="BS139" s="52">
        <v>0</v>
      </c>
      <c r="BT139" s="52">
        <v>0</v>
      </c>
      <c r="BU139" s="52">
        <v>0</v>
      </c>
      <c r="BV139" s="52">
        <v>0</v>
      </c>
      <c r="BW139" s="52">
        <v>0</v>
      </c>
      <c r="BX139" s="52">
        <v>0</v>
      </c>
      <c r="BY139" s="52">
        <v>0</v>
      </c>
      <c r="BZ139" s="52">
        <v>0</v>
      </c>
      <c r="CA139" s="52">
        <v>0</v>
      </c>
      <c r="CB139" s="52">
        <v>0</v>
      </c>
      <c r="CC139" s="52">
        <v>0</v>
      </c>
      <c r="CD139" s="52">
        <v>0</v>
      </c>
      <c r="CE139" s="52">
        <v>0</v>
      </c>
      <c r="CF139" s="52">
        <v>0</v>
      </c>
      <c r="CG139" s="52">
        <v>0</v>
      </c>
      <c r="CH139" s="52">
        <v>0</v>
      </c>
      <c r="CI139" s="52">
        <v>0</v>
      </c>
      <c r="CJ139" s="52">
        <v>0</v>
      </c>
      <c r="CK139" s="52">
        <v>0</v>
      </c>
      <c r="CL139" s="52">
        <v>0</v>
      </c>
      <c r="CM139" s="52">
        <v>0</v>
      </c>
      <c r="CN139" s="52">
        <v>0</v>
      </c>
      <c r="CO139" s="52">
        <v>0</v>
      </c>
      <c r="CP139" s="52">
        <v>0</v>
      </c>
      <c r="CQ139" s="52">
        <v>0</v>
      </c>
      <c r="CR139" s="52">
        <v>0</v>
      </c>
      <c r="CS139" s="52">
        <v>0</v>
      </c>
      <c r="CT139" s="52">
        <v>0</v>
      </c>
      <c r="CU139" s="52">
        <v>0</v>
      </c>
      <c r="CV139" s="52">
        <v>0</v>
      </c>
      <c r="CW139" s="52">
        <v>0</v>
      </c>
      <c r="CX139" s="52">
        <v>0</v>
      </c>
      <c r="CY139" s="52">
        <v>0</v>
      </c>
      <c r="CZ139" s="52">
        <v>0</v>
      </c>
      <c r="DA139" s="52">
        <v>0</v>
      </c>
      <c r="DB139" s="52">
        <v>0</v>
      </c>
      <c r="DC139" s="52">
        <v>0</v>
      </c>
      <c r="DD139" s="52">
        <v>0</v>
      </c>
      <c r="DE139" s="52">
        <v>0</v>
      </c>
      <c r="DF139" s="52">
        <v>0</v>
      </c>
      <c r="DG139" s="52">
        <v>0</v>
      </c>
      <c r="DH139" s="52">
        <v>0</v>
      </c>
      <c r="DI139" s="52">
        <v>0</v>
      </c>
      <c r="DJ139" s="52">
        <v>0</v>
      </c>
      <c r="DK139" s="52">
        <v>0</v>
      </c>
      <c r="DL139" s="52">
        <v>0</v>
      </c>
      <c r="DM139" s="52">
        <v>0</v>
      </c>
      <c r="DN139" s="52">
        <v>0</v>
      </c>
      <c r="DO139" s="52">
        <v>0</v>
      </c>
      <c r="DP139" s="52">
        <v>0</v>
      </c>
      <c r="DQ139" s="52">
        <v>0</v>
      </c>
      <c r="DR139" s="52">
        <v>0</v>
      </c>
      <c r="DS139" s="52">
        <v>0</v>
      </c>
      <c r="DT139" s="52">
        <v>0</v>
      </c>
      <c r="DU139" s="52">
        <v>0</v>
      </c>
      <c r="DV139" s="52">
        <v>0</v>
      </c>
      <c r="DW139" s="52">
        <v>0</v>
      </c>
      <c r="DX139" s="52">
        <v>0</v>
      </c>
      <c r="DY139" s="52">
        <v>0</v>
      </c>
      <c r="DZ139" s="52">
        <v>0</v>
      </c>
      <c r="EA139" s="52">
        <v>0</v>
      </c>
      <c r="EB139" s="52">
        <v>0</v>
      </c>
      <c r="EC139" s="52">
        <v>0</v>
      </c>
      <c r="ED139" s="52">
        <v>0</v>
      </c>
      <c r="EE139" s="52">
        <v>0</v>
      </c>
      <c r="EF139" s="52">
        <v>0</v>
      </c>
      <c r="EG139" s="52">
        <v>0</v>
      </c>
      <c r="EH139" s="52">
        <v>0</v>
      </c>
      <c r="EI139" s="52">
        <v>0</v>
      </c>
      <c r="EJ139" s="52">
        <v>0</v>
      </c>
      <c r="EK139" s="52">
        <v>0</v>
      </c>
      <c r="EL139" s="52">
        <v>0</v>
      </c>
      <c r="EM139" s="52">
        <v>0</v>
      </c>
      <c r="EN139" s="52">
        <v>0</v>
      </c>
      <c r="EO139" s="52">
        <v>0</v>
      </c>
      <c r="EP139" s="52">
        <v>0</v>
      </c>
      <c r="EQ139" s="52">
        <v>0</v>
      </c>
      <c r="ER139" s="52">
        <v>0</v>
      </c>
      <c r="ES139" s="52">
        <v>0</v>
      </c>
      <c r="ET139" s="52">
        <v>0</v>
      </c>
      <c r="EU139" s="52">
        <v>0</v>
      </c>
      <c r="EV139" s="52">
        <v>0</v>
      </c>
      <c r="EW139" s="52">
        <v>83.657139999999998</v>
      </c>
      <c r="EX139" s="52">
        <v>81.3</v>
      </c>
      <c r="EY139" s="52">
        <v>79.107140000000001</v>
      </c>
      <c r="EZ139" s="52">
        <v>77.410709999999995</v>
      </c>
      <c r="FA139" s="52">
        <v>75.924999999999997</v>
      </c>
      <c r="FB139" s="52">
        <v>74.546419999999998</v>
      </c>
      <c r="FC139" s="52">
        <v>74.110720000000001</v>
      </c>
      <c r="FD139" s="52">
        <v>75.942859999999996</v>
      </c>
      <c r="FE139" s="52">
        <v>79.135710000000003</v>
      </c>
      <c r="FF139" s="52">
        <v>82.510710000000003</v>
      </c>
      <c r="FG139" s="52">
        <v>86.207149999999999</v>
      </c>
      <c r="FH139" s="52">
        <v>90.135710000000003</v>
      </c>
      <c r="FI139" s="52">
        <v>93.917850000000001</v>
      </c>
      <c r="FJ139" s="52">
        <v>96.628569999999996</v>
      </c>
      <c r="FK139" s="52">
        <v>98.732140000000001</v>
      </c>
      <c r="FL139" s="52">
        <v>100.5179</v>
      </c>
      <c r="FM139" s="52">
        <v>101.075</v>
      </c>
      <c r="FN139" s="52">
        <v>100.70359999999999</v>
      </c>
      <c r="FO139" s="52">
        <v>99.371430000000004</v>
      </c>
      <c r="FP139" s="52">
        <v>97.278570000000002</v>
      </c>
      <c r="FQ139" s="52">
        <v>94.007140000000007</v>
      </c>
      <c r="FR139" s="52">
        <v>91.071430000000007</v>
      </c>
      <c r="FS139" s="52">
        <v>87.696430000000007</v>
      </c>
      <c r="FT139" s="52">
        <v>84.825000000000003</v>
      </c>
      <c r="FU139" s="52">
        <v>18</v>
      </c>
      <c r="FV139" s="52">
        <v>364.54</v>
      </c>
      <c r="FW139" s="52">
        <v>120.39230000000001</v>
      </c>
      <c r="FX139" s="52">
        <v>0</v>
      </c>
    </row>
    <row r="140" spans="1:180" x14ac:dyDescent="0.3">
      <c r="A140" t="s">
        <v>174</v>
      </c>
      <c r="B140" t="s">
        <v>249</v>
      </c>
      <c r="C140" t="s">
        <v>180</v>
      </c>
      <c r="D140" t="s">
        <v>224</v>
      </c>
      <c r="E140" t="s">
        <v>188</v>
      </c>
      <c r="F140" t="s">
        <v>227</v>
      </c>
      <c r="G140" t="s">
        <v>240</v>
      </c>
      <c r="H140" s="52">
        <v>21</v>
      </c>
      <c r="I140" s="52">
        <v>0</v>
      </c>
      <c r="J140" s="52">
        <v>0</v>
      </c>
      <c r="K140" s="52">
        <v>0</v>
      </c>
      <c r="L140" s="52">
        <v>0</v>
      </c>
      <c r="M140" s="52">
        <v>0</v>
      </c>
      <c r="N140" s="52">
        <v>0</v>
      </c>
      <c r="O140" s="52">
        <v>0</v>
      </c>
      <c r="P140" s="52">
        <v>0</v>
      </c>
      <c r="Q140" s="52">
        <v>0</v>
      </c>
      <c r="R140" s="52">
        <v>0</v>
      </c>
      <c r="S140" s="52">
        <v>0</v>
      </c>
      <c r="T140" s="52">
        <v>0</v>
      </c>
      <c r="U140" s="52">
        <v>0</v>
      </c>
      <c r="V140" s="52">
        <v>0</v>
      </c>
      <c r="W140" s="52">
        <v>0</v>
      </c>
      <c r="X140" s="52">
        <v>0</v>
      </c>
      <c r="Y140" s="52">
        <v>0</v>
      </c>
      <c r="Z140" s="52">
        <v>0</v>
      </c>
      <c r="AA140" s="52">
        <v>0</v>
      </c>
      <c r="AB140" s="52">
        <v>0</v>
      </c>
      <c r="AC140" s="52">
        <v>0</v>
      </c>
      <c r="AD140" s="52">
        <v>0</v>
      </c>
      <c r="AE140" s="52">
        <v>0</v>
      </c>
      <c r="AF140" s="52">
        <v>0</v>
      </c>
      <c r="AG140" s="52">
        <v>0</v>
      </c>
      <c r="AH140" s="52">
        <v>0</v>
      </c>
      <c r="AI140" s="52">
        <v>0</v>
      </c>
      <c r="AJ140" s="52">
        <v>0</v>
      </c>
      <c r="AK140" s="52">
        <v>0</v>
      </c>
      <c r="AL140" s="52">
        <v>0</v>
      </c>
      <c r="AM140" s="52">
        <v>0</v>
      </c>
      <c r="AN140" s="52">
        <v>0</v>
      </c>
      <c r="AO140" s="52">
        <v>0</v>
      </c>
      <c r="AP140" s="52">
        <v>0</v>
      </c>
      <c r="AQ140" s="52">
        <v>0</v>
      </c>
      <c r="AR140" s="52">
        <v>0</v>
      </c>
      <c r="AS140" s="52">
        <v>0</v>
      </c>
      <c r="AT140" s="52">
        <v>0</v>
      </c>
      <c r="AU140" s="52">
        <v>0</v>
      </c>
      <c r="AV140" s="52">
        <v>0</v>
      </c>
      <c r="AW140" s="52">
        <v>0</v>
      </c>
      <c r="AX140" s="52">
        <v>0</v>
      </c>
      <c r="AY140" s="52">
        <v>0</v>
      </c>
      <c r="AZ140" s="52">
        <v>0</v>
      </c>
      <c r="BA140" s="52">
        <v>0</v>
      </c>
      <c r="BB140" s="52">
        <v>0</v>
      </c>
      <c r="BC140" s="52">
        <v>0</v>
      </c>
      <c r="BD140" s="52">
        <v>0</v>
      </c>
      <c r="BE140" s="52">
        <v>0</v>
      </c>
      <c r="BF140" s="52">
        <v>0</v>
      </c>
      <c r="BG140" s="52">
        <v>0</v>
      </c>
      <c r="BH140" s="52">
        <v>0</v>
      </c>
      <c r="BI140" s="52">
        <v>0</v>
      </c>
      <c r="BJ140" s="52">
        <v>0</v>
      </c>
      <c r="BK140" s="52">
        <v>0</v>
      </c>
      <c r="BL140" s="52">
        <v>0</v>
      </c>
      <c r="BM140" s="52">
        <v>0</v>
      </c>
      <c r="BN140" s="52">
        <v>0</v>
      </c>
      <c r="BO140" s="52">
        <v>0</v>
      </c>
      <c r="BP140" s="52">
        <v>0</v>
      </c>
      <c r="BQ140" s="52">
        <v>0</v>
      </c>
      <c r="BR140" s="52">
        <v>0</v>
      </c>
      <c r="BS140" s="52">
        <v>0</v>
      </c>
      <c r="BT140" s="52">
        <v>0</v>
      </c>
      <c r="BU140" s="52">
        <v>0</v>
      </c>
      <c r="BV140" s="52">
        <v>0</v>
      </c>
      <c r="BW140" s="52">
        <v>0</v>
      </c>
      <c r="BX140" s="52">
        <v>0</v>
      </c>
      <c r="BY140" s="52">
        <v>0</v>
      </c>
      <c r="BZ140" s="52">
        <v>0</v>
      </c>
      <c r="CA140" s="52">
        <v>0</v>
      </c>
      <c r="CB140" s="52">
        <v>0</v>
      </c>
      <c r="CC140" s="52">
        <v>0</v>
      </c>
      <c r="CD140" s="52">
        <v>0</v>
      </c>
      <c r="CE140" s="52">
        <v>0</v>
      </c>
      <c r="CF140" s="52">
        <v>0</v>
      </c>
      <c r="CG140" s="52">
        <v>0</v>
      </c>
      <c r="CH140" s="52">
        <v>0</v>
      </c>
      <c r="CI140" s="52">
        <v>0</v>
      </c>
      <c r="CJ140" s="52">
        <v>0</v>
      </c>
      <c r="CK140" s="52">
        <v>0</v>
      </c>
      <c r="CL140" s="52">
        <v>0</v>
      </c>
      <c r="CM140" s="52">
        <v>0</v>
      </c>
      <c r="CN140" s="52">
        <v>0</v>
      </c>
      <c r="CO140" s="52">
        <v>0</v>
      </c>
      <c r="CP140" s="52">
        <v>0</v>
      </c>
      <c r="CQ140" s="52">
        <v>0</v>
      </c>
      <c r="CR140" s="52">
        <v>0</v>
      </c>
      <c r="CS140" s="52">
        <v>0</v>
      </c>
      <c r="CT140" s="52">
        <v>0</v>
      </c>
      <c r="CU140" s="52">
        <v>0</v>
      </c>
      <c r="CV140" s="52">
        <v>0</v>
      </c>
      <c r="CW140" s="52">
        <v>0</v>
      </c>
      <c r="CX140" s="52">
        <v>0</v>
      </c>
      <c r="CY140" s="52">
        <v>0</v>
      </c>
      <c r="CZ140" s="52">
        <v>0</v>
      </c>
      <c r="DA140" s="52">
        <v>0</v>
      </c>
      <c r="DB140" s="52">
        <v>0</v>
      </c>
      <c r="DC140" s="52">
        <v>0</v>
      </c>
      <c r="DD140" s="52">
        <v>0</v>
      </c>
      <c r="DE140" s="52">
        <v>0</v>
      </c>
      <c r="DF140" s="52">
        <v>0</v>
      </c>
      <c r="DG140" s="52">
        <v>0</v>
      </c>
      <c r="DH140" s="52">
        <v>0</v>
      </c>
      <c r="DI140" s="52">
        <v>0</v>
      </c>
      <c r="DJ140" s="52">
        <v>0</v>
      </c>
      <c r="DK140" s="52">
        <v>0</v>
      </c>
      <c r="DL140" s="52">
        <v>0</v>
      </c>
      <c r="DM140" s="52">
        <v>0</v>
      </c>
      <c r="DN140" s="52">
        <v>0</v>
      </c>
      <c r="DO140" s="52">
        <v>0</v>
      </c>
      <c r="DP140" s="52">
        <v>0</v>
      </c>
      <c r="DQ140" s="52">
        <v>0</v>
      </c>
      <c r="DR140" s="52">
        <v>0</v>
      </c>
      <c r="DS140" s="52">
        <v>0</v>
      </c>
      <c r="DT140" s="52">
        <v>0</v>
      </c>
      <c r="DU140" s="52">
        <v>0</v>
      </c>
      <c r="DV140" s="52">
        <v>0</v>
      </c>
      <c r="DW140" s="52">
        <v>0</v>
      </c>
      <c r="DX140" s="52">
        <v>0</v>
      </c>
      <c r="DY140" s="52">
        <v>0</v>
      </c>
      <c r="DZ140" s="52">
        <v>0</v>
      </c>
      <c r="EA140" s="52">
        <v>0</v>
      </c>
      <c r="EB140" s="52">
        <v>0</v>
      </c>
      <c r="EC140" s="52">
        <v>0</v>
      </c>
      <c r="ED140" s="52">
        <v>0</v>
      </c>
      <c r="EE140" s="52">
        <v>0</v>
      </c>
      <c r="EF140" s="52">
        <v>0</v>
      </c>
      <c r="EG140" s="52">
        <v>0</v>
      </c>
      <c r="EH140" s="52">
        <v>0</v>
      </c>
      <c r="EI140" s="52">
        <v>0</v>
      </c>
      <c r="EJ140" s="52">
        <v>0</v>
      </c>
      <c r="EK140" s="52">
        <v>0</v>
      </c>
      <c r="EL140" s="52">
        <v>0</v>
      </c>
      <c r="EM140" s="52">
        <v>0</v>
      </c>
      <c r="EN140" s="52">
        <v>0</v>
      </c>
      <c r="EO140" s="52">
        <v>0</v>
      </c>
      <c r="EP140" s="52">
        <v>0</v>
      </c>
      <c r="EQ140" s="52">
        <v>0</v>
      </c>
      <c r="ER140" s="52">
        <v>0</v>
      </c>
      <c r="ES140" s="52">
        <v>0</v>
      </c>
      <c r="ET140" s="52">
        <v>0</v>
      </c>
      <c r="EU140" s="52">
        <v>0</v>
      </c>
      <c r="EV140" s="52">
        <v>0</v>
      </c>
      <c r="EW140" s="52">
        <v>81.445580000000007</v>
      </c>
      <c r="EX140" s="52">
        <v>79.367350000000002</v>
      </c>
      <c r="EY140" s="52">
        <v>77.700680000000006</v>
      </c>
      <c r="EZ140" s="52">
        <v>76.318020000000004</v>
      </c>
      <c r="FA140" s="52">
        <v>74.838430000000002</v>
      </c>
      <c r="FB140" s="52">
        <v>73.678569999999993</v>
      </c>
      <c r="FC140" s="52">
        <v>73.163269999999997</v>
      </c>
      <c r="FD140" s="52">
        <v>74.916659999999993</v>
      </c>
      <c r="FE140" s="52">
        <v>78.447280000000006</v>
      </c>
      <c r="FF140" s="52">
        <v>82.36224</v>
      </c>
      <c r="FG140" s="52">
        <v>86.035709999999995</v>
      </c>
      <c r="FH140" s="52">
        <v>89.615650000000002</v>
      </c>
      <c r="FI140" s="52">
        <v>92.87415</v>
      </c>
      <c r="FJ140" s="52">
        <v>95.644549999999995</v>
      </c>
      <c r="FK140" s="52">
        <v>97.930269999999993</v>
      </c>
      <c r="FL140" s="52">
        <v>99.715990000000005</v>
      </c>
      <c r="FM140" s="52">
        <v>100.7568</v>
      </c>
      <c r="FN140" s="52">
        <v>100.7347</v>
      </c>
      <c r="FO140" s="52">
        <v>99.311229999999995</v>
      </c>
      <c r="FP140" s="52">
        <v>96.802719999999994</v>
      </c>
      <c r="FQ140" s="52">
        <v>93.176869999999994</v>
      </c>
      <c r="FR140" s="52">
        <v>90.120750000000001</v>
      </c>
      <c r="FS140" s="52">
        <v>87.215990000000005</v>
      </c>
      <c r="FT140" s="52">
        <v>84.331630000000004</v>
      </c>
      <c r="FU140" s="52">
        <v>18</v>
      </c>
      <c r="FV140" s="52">
        <v>364.54</v>
      </c>
      <c r="FW140" s="52">
        <v>120.39230000000001</v>
      </c>
      <c r="FX140" s="52">
        <v>0</v>
      </c>
    </row>
    <row r="141" spans="1:180" x14ac:dyDescent="0.3">
      <c r="A141" t="s">
        <v>174</v>
      </c>
      <c r="B141" t="s">
        <v>249</v>
      </c>
      <c r="C141" t="s">
        <v>180</v>
      </c>
      <c r="D141" t="s">
        <v>244</v>
      </c>
      <c r="E141" t="s">
        <v>187</v>
      </c>
      <c r="F141" t="s">
        <v>227</v>
      </c>
      <c r="G141" t="s">
        <v>240</v>
      </c>
      <c r="H141" s="52">
        <v>21</v>
      </c>
      <c r="I141" s="52">
        <v>0</v>
      </c>
      <c r="J141" s="52">
        <v>0</v>
      </c>
      <c r="K141" s="52">
        <v>0</v>
      </c>
      <c r="L141" s="52">
        <v>0</v>
      </c>
      <c r="M141" s="52">
        <v>0</v>
      </c>
      <c r="N141" s="52">
        <v>0</v>
      </c>
      <c r="O141" s="52">
        <v>0</v>
      </c>
      <c r="P141" s="52">
        <v>0</v>
      </c>
      <c r="Q141" s="52">
        <v>0</v>
      </c>
      <c r="R141" s="52">
        <v>0</v>
      </c>
      <c r="S141" s="52">
        <v>0</v>
      </c>
      <c r="T141" s="52">
        <v>0</v>
      </c>
      <c r="U141" s="52">
        <v>0</v>
      </c>
      <c r="V141" s="52">
        <v>0</v>
      </c>
      <c r="W141" s="52">
        <v>0</v>
      </c>
      <c r="X141" s="52">
        <v>0</v>
      </c>
      <c r="Y141" s="52">
        <v>0</v>
      </c>
      <c r="Z141" s="52">
        <v>0</v>
      </c>
      <c r="AA141" s="52">
        <v>0</v>
      </c>
      <c r="AB141" s="52">
        <v>0</v>
      </c>
      <c r="AC141" s="52">
        <v>0</v>
      </c>
      <c r="AD141" s="52">
        <v>0</v>
      </c>
      <c r="AE141" s="52">
        <v>0</v>
      </c>
      <c r="AF141" s="52">
        <v>0</v>
      </c>
      <c r="AG141" s="52">
        <v>0</v>
      </c>
      <c r="AH141" s="52">
        <v>0</v>
      </c>
      <c r="AI141" s="52">
        <v>0</v>
      </c>
      <c r="AJ141" s="52">
        <v>0</v>
      </c>
      <c r="AK141" s="52">
        <v>0</v>
      </c>
      <c r="AL141" s="52">
        <v>0</v>
      </c>
      <c r="AM141" s="52">
        <v>0</v>
      </c>
      <c r="AN141" s="52">
        <v>0</v>
      </c>
      <c r="AO141" s="52">
        <v>0</v>
      </c>
      <c r="AP141" s="52">
        <v>0</v>
      </c>
      <c r="AQ141" s="52">
        <v>0</v>
      </c>
      <c r="AR141" s="52">
        <v>0</v>
      </c>
      <c r="AS141" s="52">
        <v>0</v>
      </c>
      <c r="AT141" s="52">
        <v>0</v>
      </c>
      <c r="AU141" s="52">
        <v>0</v>
      </c>
      <c r="AV141" s="52">
        <v>0</v>
      </c>
      <c r="AW141" s="52">
        <v>0</v>
      </c>
      <c r="AX141" s="52">
        <v>0</v>
      </c>
      <c r="AY141" s="52">
        <v>0</v>
      </c>
      <c r="AZ141" s="52">
        <v>0</v>
      </c>
      <c r="BA141" s="52">
        <v>0</v>
      </c>
      <c r="BB141" s="52">
        <v>0</v>
      </c>
      <c r="BC141" s="52">
        <v>0</v>
      </c>
      <c r="BD141" s="52">
        <v>0</v>
      </c>
      <c r="BE141" s="52">
        <v>0</v>
      </c>
      <c r="BF141" s="52">
        <v>0</v>
      </c>
      <c r="BG141" s="52">
        <v>0</v>
      </c>
      <c r="BH141" s="52">
        <v>0</v>
      </c>
      <c r="BI141" s="52">
        <v>0</v>
      </c>
      <c r="BJ141" s="52">
        <v>0</v>
      </c>
      <c r="BK141" s="52">
        <v>0</v>
      </c>
      <c r="BL141" s="52">
        <v>0</v>
      </c>
      <c r="BM141" s="52">
        <v>0</v>
      </c>
      <c r="BN141" s="52">
        <v>0</v>
      </c>
      <c r="BO141" s="52">
        <v>0</v>
      </c>
      <c r="BP141" s="52">
        <v>0</v>
      </c>
      <c r="BQ141" s="52">
        <v>0</v>
      </c>
      <c r="BR141" s="52">
        <v>0</v>
      </c>
      <c r="BS141" s="52">
        <v>0</v>
      </c>
      <c r="BT141" s="52">
        <v>0</v>
      </c>
      <c r="BU141" s="52">
        <v>0</v>
      </c>
      <c r="BV141" s="52">
        <v>0</v>
      </c>
      <c r="BW141" s="52">
        <v>0</v>
      </c>
      <c r="BX141" s="52">
        <v>0</v>
      </c>
      <c r="BY141" s="52">
        <v>0</v>
      </c>
      <c r="BZ141" s="52">
        <v>0</v>
      </c>
      <c r="CA141" s="52">
        <v>0</v>
      </c>
      <c r="CB141" s="52">
        <v>0</v>
      </c>
      <c r="CC141" s="52">
        <v>0</v>
      </c>
      <c r="CD141" s="52">
        <v>0</v>
      </c>
      <c r="CE141" s="52">
        <v>0</v>
      </c>
      <c r="CF141" s="52">
        <v>0</v>
      </c>
      <c r="CG141" s="52">
        <v>0</v>
      </c>
      <c r="CH141" s="52">
        <v>0</v>
      </c>
      <c r="CI141" s="52">
        <v>0</v>
      </c>
      <c r="CJ141" s="52">
        <v>0</v>
      </c>
      <c r="CK141" s="52">
        <v>0</v>
      </c>
      <c r="CL141" s="52">
        <v>0</v>
      </c>
      <c r="CM141" s="52">
        <v>0</v>
      </c>
      <c r="CN141" s="52">
        <v>0</v>
      </c>
      <c r="CO141" s="52">
        <v>0</v>
      </c>
      <c r="CP141" s="52">
        <v>0</v>
      </c>
      <c r="CQ141" s="52">
        <v>0</v>
      </c>
      <c r="CR141" s="52">
        <v>0</v>
      </c>
      <c r="CS141" s="52">
        <v>0</v>
      </c>
      <c r="CT141" s="52">
        <v>0</v>
      </c>
      <c r="CU141" s="52">
        <v>0</v>
      </c>
      <c r="CV141" s="52">
        <v>0</v>
      </c>
      <c r="CW141" s="52">
        <v>0</v>
      </c>
      <c r="CX141" s="52">
        <v>0</v>
      </c>
      <c r="CY141" s="52">
        <v>0</v>
      </c>
      <c r="CZ141" s="52">
        <v>0</v>
      </c>
      <c r="DA141" s="52">
        <v>0</v>
      </c>
      <c r="DB141" s="52">
        <v>0</v>
      </c>
      <c r="DC141" s="52">
        <v>0</v>
      </c>
      <c r="DD141" s="52">
        <v>0</v>
      </c>
      <c r="DE141" s="52">
        <v>0</v>
      </c>
      <c r="DF141" s="52">
        <v>0</v>
      </c>
      <c r="DG141" s="52">
        <v>0</v>
      </c>
      <c r="DH141" s="52">
        <v>0</v>
      </c>
      <c r="DI141" s="52">
        <v>0</v>
      </c>
      <c r="DJ141" s="52">
        <v>0</v>
      </c>
      <c r="DK141" s="52">
        <v>0</v>
      </c>
      <c r="DL141" s="52">
        <v>0</v>
      </c>
      <c r="DM141" s="52">
        <v>0</v>
      </c>
      <c r="DN141" s="52">
        <v>0</v>
      </c>
      <c r="DO141" s="52">
        <v>0</v>
      </c>
      <c r="DP141" s="52">
        <v>0</v>
      </c>
      <c r="DQ141" s="52">
        <v>0</v>
      </c>
      <c r="DR141" s="52">
        <v>0</v>
      </c>
      <c r="DS141" s="52">
        <v>0</v>
      </c>
      <c r="DT141" s="52">
        <v>0</v>
      </c>
      <c r="DU141" s="52">
        <v>0</v>
      </c>
      <c r="DV141" s="52">
        <v>0</v>
      </c>
      <c r="DW141" s="52">
        <v>0</v>
      </c>
      <c r="DX141" s="52">
        <v>0</v>
      </c>
      <c r="DY141" s="52">
        <v>0</v>
      </c>
      <c r="DZ141" s="52">
        <v>0</v>
      </c>
      <c r="EA141" s="52">
        <v>0</v>
      </c>
      <c r="EB141" s="52">
        <v>0</v>
      </c>
      <c r="EC141" s="52">
        <v>0</v>
      </c>
      <c r="ED141" s="52">
        <v>0</v>
      </c>
      <c r="EE141" s="52">
        <v>0</v>
      </c>
      <c r="EF141" s="52">
        <v>0</v>
      </c>
      <c r="EG141" s="52">
        <v>0</v>
      </c>
      <c r="EH141" s="52">
        <v>0</v>
      </c>
      <c r="EI141" s="52">
        <v>0</v>
      </c>
      <c r="EJ141" s="52">
        <v>0</v>
      </c>
      <c r="EK141" s="52">
        <v>0</v>
      </c>
      <c r="EL141" s="52">
        <v>0</v>
      </c>
      <c r="EM141" s="52">
        <v>0</v>
      </c>
      <c r="EN141" s="52">
        <v>0</v>
      </c>
      <c r="EO141" s="52">
        <v>0</v>
      </c>
      <c r="EP141" s="52">
        <v>0</v>
      </c>
      <c r="EQ141" s="52">
        <v>0</v>
      </c>
      <c r="ER141" s="52">
        <v>0</v>
      </c>
      <c r="ES141" s="52">
        <v>0</v>
      </c>
      <c r="ET141" s="52">
        <v>0</v>
      </c>
      <c r="EU141" s="52">
        <v>0</v>
      </c>
      <c r="EV141" s="52">
        <v>0</v>
      </c>
      <c r="EW141" s="52">
        <v>79.808040000000005</v>
      </c>
      <c r="EX141" s="52">
        <v>77.834819999999993</v>
      </c>
      <c r="EY141" s="52">
        <v>75.821430000000007</v>
      </c>
      <c r="EZ141" s="52">
        <v>73.982140000000001</v>
      </c>
      <c r="FA141" s="52">
        <v>72.642859999999999</v>
      </c>
      <c r="FB141" s="52">
        <v>71.482140000000001</v>
      </c>
      <c r="FC141" s="52">
        <v>71.352680000000007</v>
      </c>
      <c r="FD141" s="52">
        <v>73.705359999999999</v>
      </c>
      <c r="FE141" s="52">
        <v>77.236609999999999</v>
      </c>
      <c r="FF141" s="52">
        <v>80.933040000000005</v>
      </c>
      <c r="FG141" s="52">
        <v>84.544640000000001</v>
      </c>
      <c r="FH141" s="52">
        <v>87.816959999999995</v>
      </c>
      <c r="FI141" s="52">
        <v>90.919640000000001</v>
      </c>
      <c r="FJ141" s="52">
        <v>93.857140000000001</v>
      </c>
      <c r="FK141" s="52">
        <v>96.227680000000007</v>
      </c>
      <c r="FL141" s="52">
        <v>97.879459999999995</v>
      </c>
      <c r="FM141" s="52">
        <v>98.558040000000005</v>
      </c>
      <c r="FN141" s="52">
        <v>98.035709999999995</v>
      </c>
      <c r="FO141" s="52">
        <v>95.897319999999993</v>
      </c>
      <c r="FP141" s="52">
        <v>93.852680000000007</v>
      </c>
      <c r="FQ141" s="52">
        <v>90.821430000000007</v>
      </c>
      <c r="FR141" s="52">
        <v>87.142859999999999</v>
      </c>
      <c r="FS141" s="52">
        <v>83.638390000000001</v>
      </c>
      <c r="FT141" s="52">
        <v>80.491069999999993</v>
      </c>
      <c r="FU141" s="52">
        <v>18</v>
      </c>
      <c r="FV141" s="52">
        <v>300.98570000000001</v>
      </c>
      <c r="FW141" s="52">
        <v>100.18429999999999</v>
      </c>
      <c r="FX141" s="52">
        <v>0</v>
      </c>
    </row>
    <row r="142" spans="1:180" x14ac:dyDescent="0.3">
      <c r="A142" t="s">
        <v>174</v>
      </c>
      <c r="B142" t="s">
        <v>249</v>
      </c>
      <c r="C142" t="s">
        <v>180</v>
      </c>
      <c r="D142" t="s">
        <v>224</v>
      </c>
      <c r="E142" t="s">
        <v>190</v>
      </c>
      <c r="F142" t="s">
        <v>227</v>
      </c>
      <c r="G142" t="s">
        <v>240</v>
      </c>
      <c r="H142" s="52">
        <v>21</v>
      </c>
      <c r="I142" s="52">
        <v>0</v>
      </c>
      <c r="J142" s="52">
        <v>0</v>
      </c>
      <c r="K142" s="52">
        <v>0</v>
      </c>
      <c r="L142" s="52">
        <v>0</v>
      </c>
      <c r="M142" s="52">
        <v>0</v>
      </c>
      <c r="N142" s="52">
        <v>0</v>
      </c>
      <c r="O142" s="52">
        <v>0</v>
      </c>
      <c r="P142" s="52">
        <v>0</v>
      </c>
      <c r="Q142" s="52">
        <v>0</v>
      </c>
      <c r="R142" s="52">
        <v>0</v>
      </c>
      <c r="S142" s="52">
        <v>0</v>
      </c>
      <c r="T142" s="52">
        <v>0</v>
      </c>
      <c r="U142" s="52">
        <v>0</v>
      </c>
      <c r="V142" s="52">
        <v>0</v>
      </c>
      <c r="W142" s="52">
        <v>0</v>
      </c>
      <c r="X142" s="52">
        <v>0</v>
      </c>
      <c r="Y142" s="52">
        <v>0</v>
      </c>
      <c r="Z142" s="52">
        <v>0</v>
      </c>
      <c r="AA142" s="52">
        <v>0</v>
      </c>
      <c r="AB142" s="52">
        <v>0</v>
      </c>
      <c r="AC142" s="52">
        <v>0</v>
      </c>
      <c r="AD142" s="52">
        <v>0</v>
      </c>
      <c r="AE142" s="52">
        <v>0</v>
      </c>
      <c r="AF142" s="52">
        <v>0</v>
      </c>
      <c r="AG142" s="52">
        <v>0</v>
      </c>
      <c r="AH142" s="52">
        <v>0</v>
      </c>
      <c r="AI142" s="52">
        <v>0</v>
      </c>
      <c r="AJ142" s="52">
        <v>0</v>
      </c>
      <c r="AK142" s="52">
        <v>0</v>
      </c>
      <c r="AL142" s="52">
        <v>0</v>
      </c>
      <c r="AM142" s="52">
        <v>0</v>
      </c>
      <c r="AN142" s="52">
        <v>0</v>
      </c>
      <c r="AO142" s="52">
        <v>0</v>
      </c>
      <c r="AP142" s="52">
        <v>0</v>
      </c>
      <c r="AQ142" s="52">
        <v>0</v>
      </c>
      <c r="AR142" s="52">
        <v>0</v>
      </c>
      <c r="AS142" s="52">
        <v>0</v>
      </c>
      <c r="AT142" s="52">
        <v>0</v>
      </c>
      <c r="AU142" s="52">
        <v>0</v>
      </c>
      <c r="AV142" s="52">
        <v>0</v>
      </c>
      <c r="AW142" s="52">
        <v>0</v>
      </c>
      <c r="AX142" s="52">
        <v>0</v>
      </c>
      <c r="AY142" s="52">
        <v>0</v>
      </c>
      <c r="AZ142" s="52">
        <v>0</v>
      </c>
      <c r="BA142" s="52">
        <v>0</v>
      </c>
      <c r="BB142" s="52">
        <v>0</v>
      </c>
      <c r="BC142" s="52">
        <v>0</v>
      </c>
      <c r="BD142" s="52">
        <v>0</v>
      </c>
      <c r="BE142" s="52">
        <v>0</v>
      </c>
      <c r="BF142" s="52">
        <v>0</v>
      </c>
      <c r="BG142" s="52">
        <v>0</v>
      </c>
      <c r="BH142" s="52">
        <v>0</v>
      </c>
      <c r="BI142" s="52">
        <v>0</v>
      </c>
      <c r="BJ142" s="52">
        <v>0</v>
      </c>
      <c r="BK142" s="52">
        <v>0</v>
      </c>
      <c r="BL142" s="52">
        <v>0</v>
      </c>
      <c r="BM142" s="52">
        <v>0</v>
      </c>
      <c r="BN142" s="52">
        <v>0</v>
      </c>
      <c r="BO142" s="52">
        <v>0</v>
      </c>
      <c r="BP142" s="52">
        <v>0</v>
      </c>
      <c r="BQ142" s="52">
        <v>0</v>
      </c>
      <c r="BR142" s="52">
        <v>0</v>
      </c>
      <c r="BS142" s="52">
        <v>0</v>
      </c>
      <c r="BT142" s="52">
        <v>0</v>
      </c>
      <c r="BU142" s="52">
        <v>0</v>
      </c>
      <c r="BV142" s="52">
        <v>0</v>
      </c>
      <c r="BW142" s="52">
        <v>0</v>
      </c>
      <c r="BX142" s="52">
        <v>0</v>
      </c>
      <c r="BY142" s="52">
        <v>0</v>
      </c>
      <c r="BZ142" s="52">
        <v>0</v>
      </c>
      <c r="CA142" s="52">
        <v>0</v>
      </c>
      <c r="CB142" s="52">
        <v>0</v>
      </c>
      <c r="CC142" s="52">
        <v>0</v>
      </c>
      <c r="CD142" s="52">
        <v>0</v>
      </c>
      <c r="CE142" s="52">
        <v>0</v>
      </c>
      <c r="CF142" s="52">
        <v>0</v>
      </c>
      <c r="CG142" s="52">
        <v>0</v>
      </c>
      <c r="CH142" s="52">
        <v>0</v>
      </c>
      <c r="CI142" s="52">
        <v>0</v>
      </c>
      <c r="CJ142" s="52">
        <v>0</v>
      </c>
      <c r="CK142" s="52">
        <v>0</v>
      </c>
      <c r="CL142" s="52">
        <v>0</v>
      </c>
      <c r="CM142" s="52">
        <v>0</v>
      </c>
      <c r="CN142" s="52">
        <v>0</v>
      </c>
      <c r="CO142" s="52">
        <v>0</v>
      </c>
      <c r="CP142" s="52">
        <v>0</v>
      </c>
      <c r="CQ142" s="52">
        <v>0</v>
      </c>
      <c r="CR142" s="52">
        <v>0</v>
      </c>
      <c r="CS142" s="52">
        <v>0</v>
      </c>
      <c r="CT142" s="52">
        <v>0</v>
      </c>
      <c r="CU142" s="52">
        <v>0</v>
      </c>
      <c r="CV142" s="52">
        <v>0</v>
      </c>
      <c r="CW142" s="52">
        <v>0</v>
      </c>
      <c r="CX142" s="52">
        <v>0</v>
      </c>
      <c r="CY142" s="52">
        <v>0</v>
      </c>
      <c r="CZ142" s="52">
        <v>0</v>
      </c>
      <c r="DA142" s="52">
        <v>0</v>
      </c>
      <c r="DB142" s="52">
        <v>0</v>
      </c>
      <c r="DC142" s="52">
        <v>0</v>
      </c>
      <c r="DD142" s="52">
        <v>0</v>
      </c>
      <c r="DE142" s="52">
        <v>0</v>
      </c>
      <c r="DF142" s="52">
        <v>0</v>
      </c>
      <c r="DG142" s="52">
        <v>0</v>
      </c>
      <c r="DH142" s="52">
        <v>0</v>
      </c>
      <c r="DI142" s="52">
        <v>0</v>
      </c>
      <c r="DJ142" s="52">
        <v>0</v>
      </c>
      <c r="DK142" s="52">
        <v>0</v>
      </c>
      <c r="DL142" s="52">
        <v>0</v>
      </c>
      <c r="DM142" s="52">
        <v>0</v>
      </c>
      <c r="DN142" s="52">
        <v>0</v>
      </c>
      <c r="DO142" s="52">
        <v>0</v>
      </c>
      <c r="DP142" s="52">
        <v>0</v>
      </c>
      <c r="DQ142" s="52">
        <v>0</v>
      </c>
      <c r="DR142" s="52">
        <v>0</v>
      </c>
      <c r="DS142" s="52">
        <v>0</v>
      </c>
      <c r="DT142" s="52">
        <v>0</v>
      </c>
      <c r="DU142" s="52">
        <v>0</v>
      </c>
      <c r="DV142" s="52">
        <v>0</v>
      </c>
      <c r="DW142" s="52">
        <v>0</v>
      </c>
      <c r="DX142" s="52">
        <v>0</v>
      </c>
      <c r="DY142" s="52">
        <v>0</v>
      </c>
      <c r="DZ142" s="52">
        <v>0</v>
      </c>
      <c r="EA142" s="52">
        <v>0</v>
      </c>
      <c r="EB142" s="52">
        <v>0</v>
      </c>
      <c r="EC142" s="52">
        <v>0</v>
      </c>
      <c r="ED142" s="52">
        <v>0</v>
      </c>
      <c r="EE142" s="52">
        <v>0</v>
      </c>
      <c r="EF142" s="52">
        <v>0</v>
      </c>
      <c r="EG142" s="52">
        <v>0</v>
      </c>
      <c r="EH142" s="52">
        <v>0</v>
      </c>
      <c r="EI142" s="52">
        <v>0</v>
      </c>
      <c r="EJ142" s="52">
        <v>0</v>
      </c>
      <c r="EK142" s="52">
        <v>0</v>
      </c>
      <c r="EL142" s="52">
        <v>0</v>
      </c>
      <c r="EM142" s="52">
        <v>0</v>
      </c>
      <c r="EN142" s="52">
        <v>0</v>
      </c>
      <c r="EO142" s="52">
        <v>0</v>
      </c>
      <c r="EP142" s="52">
        <v>0</v>
      </c>
      <c r="EQ142" s="52">
        <v>0</v>
      </c>
      <c r="ER142" s="52">
        <v>0</v>
      </c>
      <c r="ES142" s="52">
        <v>0</v>
      </c>
      <c r="ET142" s="52">
        <v>0</v>
      </c>
      <c r="EU142" s="52">
        <v>0</v>
      </c>
      <c r="EV142" s="52">
        <v>0</v>
      </c>
      <c r="EW142" s="52">
        <v>74.613950000000003</v>
      </c>
      <c r="EX142" s="52">
        <v>72.712590000000006</v>
      </c>
      <c r="EY142" s="52">
        <v>70.819730000000007</v>
      </c>
      <c r="EZ142" s="52">
        <v>69.047619999999995</v>
      </c>
      <c r="FA142" s="52">
        <v>67.724490000000003</v>
      </c>
      <c r="FB142" s="52">
        <v>66.681979999999996</v>
      </c>
      <c r="FC142" s="52">
        <v>65.734700000000004</v>
      </c>
      <c r="FD142" s="52">
        <v>66.197280000000006</v>
      </c>
      <c r="FE142" s="52">
        <v>69.209180000000003</v>
      </c>
      <c r="FF142" s="52">
        <v>73.576530000000005</v>
      </c>
      <c r="FG142" s="52">
        <v>77.906459999999996</v>
      </c>
      <c r="FH142" s="52">
        <v>81.739800000000002</v>
      </c>
      <c r="FI142" s="52">
        <v>85.096940000000004</v>
      </c>
      <c r="FJ142" s="52">
        <v>88.215990000000005</v>
      </c>
      <c r="FK142" s="52">
        <v>90.477890000000002</v>
      </c>
      <c r="FL142" s="52">
        <v>92.064629999999994</v>
      </c>
      <c r="FM142" s="52">
        <v>92.797619999999995</v>
      </c>
      <c r="FN142" s="52">
        <v>92.163269999999997</v>
      </c>
      <c r="FO142" s="52">
        <v>90.256810000000002</v>
      </c>
      <c r="FP142" s="52">
        <v>86.840130000000002</v>
      </c>
      <c r="FQ142" s="52">
        <v>83.797619999999995</v>
      </c>
      <c r="FR142" s="52">
        <v>81.166659999999993</v>
      </c>
      <c r="FS142" s="52">
        <v>78.629249999999999</v>
      </c>
      <c r="FT142" s="52">
        <v>76.25</v>
      </c>
      <c r="FU142" s="52">
        <v>18</v>
      </c>
      <c r="FV142" s="52">
        <v>422.69470000000001</v>
      </c>
      <c r="FW142" s="52">
        <v>152.8597</v>
      </c>
      <c r="FX142" s="52">
        <v>0</v>
      </c>
    </row>
    <row r="143" spans="1:180" x14ac:dyDescent="0.3">
      <c r="A143" t="s">
        <v>174</v>
      </c>
      <c r="B143" t="s">
        <v>249</v>
      </c>
      <c r="C143" t="s">
        <v>180</v>
      </c>
      <c r="D143" t="s">
        <v>224</v>
      </c>
      <c r="E143" t="s">
        <v>189</v>
      </c>
      <c r="F143" t="s">
        <v>227</v>
      </c>
      <c r="G143" t="s">
        <v>240</v>
      </c>
      <c r="H143" s="52">
        <v>21</v>
      </c>
      <c r="I143" s="52">
        <v>0</v>
      </c>
      <c r="J143" s="52">
        <v>0</v>
      </c>
      <c r="K143" s="52">
        <v>0</v>
      </c>
      <c r="L143" s="52">
        <v>0</v>
      </c>
      <c r="M143" s="52">
        <v>0</v>
      </c>
      <c r="N143" s="52">
        <v>0</v>
      </c>
      <c r="O143" s="52">
        <v>0</v>
      </c>
      <c r="P143" s="52">
        <v>0</v>
      </c>
      <c r="Q143" s="52">
        <v>0</v>
      </c>
      <c r="R143" s="52">
        <v>0</v>
      </c>
      <c r="S143" s="52">
        <v>0</v>
      </c>
      <c r="T143" s="52">
        <v>0</v>
      </c>
      <c r="U143" s="52">
        <v>0</v>
      </c>
      <c r="V143" s="52">
        <v>0</v>
      </c>
      <c r="W143" s="52">
        <v>0</v>
      </c>
      <c r="X143" s="52">
        <v>0</v>
      </c>
      <c r="Y143" s="52">
        <v>0</v>
      </c>
      <c r="Z143" s="52">
        <v>0</v>
      </c>
      <c r="AA143" s="52">
        <v>0</v>
      </c>
      <c r="AB143" s="52">
        <v>0</v>
      </c>
      <c r="AC143" s="52">
        <v>0</v>
      </c>
      <c r="AD143" s="52">
        <v>0</v>
      </c>
      <c r="AE143" s="52">
        <v>0</v>
      </c>
      <c r="AF143" s="52">
        <v>0</v>
      </c>
      <c r="AG143" s="52">
        <v>0</v>
      </c>
      <c r="AH143" s="52">
        <v>0</v>
      </c>
      <c r="AI143" s="52">
        <v>0</v>
      </c>
      <c r="AJ143" s="52">
        <v>0</v>
      </c>
      <c r="AK143" s="52">
        <v>0</v>
      </c>
      <c r="AL143" s="52">
        <v>0</v>
      </c>
      <c r="AM143" s="52">
        <v>0</v>
      </c>
      <c r="AN143" s="52">
        <v>0</v>
      </c>
      <c r="AO143" s="52">
        <v>0</v>
      </c>
      <c r="AP143" s="52">
        <v>0</v>
      </c>
      <c r="AQ143" s="52">
        <v>0</v>
      </c>
      <c r="AR143" s="52">
        <v>0</v>
      </c>
      <c r="AS143" s="52">
        <v>0</v>
      </c>
      <c r="AT143" s="52">
        <v>0</v>
      </c>
      <c r="AU143" s="52">
        <v>0</v>
      </c>
      <c r="AV143" s="52">
        <v>0</v>
      </c>
      <c r="AW143" s="52">
        <v>0</v>
      </c>
      <c r="AX143" s="52">
        <v>0</v>
      </c>
      <c r="AY143" s="52">
        <v>0</v>
      </c>
      <c r="AZ143" s="52">
        <v>0</v>
      </c>
      <c r="BA143" s="52">
        <v>0</v>
      </c>
      <c r="BB143" s="52">
        <v>0</v>
      </c>
      <c r="BC143" s="52">
        <v>0</v>
      </c>
      <c r="BD143" s="52">
        <v>0</v>
      </c>
      <c r="BE143" s="52">
        <v>0</v>
      </c>
      <c r="BF143" s="52">
        <v>0</v>
      </c>
      <c r="BG143" s="52">
        <v>0</v>
      </c>
      <c r="BH143" s="52">
        <v>0</v>
      </c>
      <c r="BI143" s="52">
        <v>0</v>
      </c>
      <c r="BJ143" s="52">
        <v>0</v>
      </c>
      <c r="BK143" s="52">
        <v>0</v>
      </c>
      <c r="BL143" s="52">
        <v>0</v>
      </c>
      <c r="BM143" s="52">
        <v>0</v>
      </c>
      <c r="BN143" s="52">
        <v>0</v>
      </c>
      <c r="BO143" s="52">
        <v>0</v>
      </c>
      <c r="BP143" s="52">
        <v>0</v>
      </c>
      <c r="BQ143" s="52">
        <v>0</v>
      </c>
      <c r="BR143" s="52">
        <v>0</v>
      </c>
      <c r="BS143" s="52">
        <v>0</v>
      </c>
      <c r="BT143" s="52">
        <v>0</v>
      </c>
      <c r="BU143" s="52">
        <v>0</v>
      </c>
      <c r="BV143" s="52">
        <v>0</v>
      </c>
      <c r="BW143" s="52">
        <v>0</v>
      </c>
      <c r="BX143" s="52">
        <v>0</v>
      </c>
      <c r="BY143" s="52">
        <v>0</v>
      </c>
      <c r="BZ143" s="52">
        <v>0</v>
      </c>
      <c r="CA143" s="52">
        <v>0</v>
      </c>
      <c r="CB143" s="52">
        <v>0</v>
      </c>
      <c r="CC143" s="52">
        <v>0</v>
      </c>
      <c r="CD143" s="52">
        <v>0</v>
      </c>
      <c r="CE143" s="52">
        <v>0</v>
      </c>
      <c r="CF143" s="52">
        <v>0</v>
      </c>
      <c r="CG143" s="52">
        <v>0</v>
      </c>
      <c r="CH143" s="52">
        <v>0</v>
      </c>
      <c r="CI143" s="52">
        <v>0</v>
      </c>
      <c r="CJ143" s="52">
        <v>0</v>
      </c>
      <c r="CK143" s="52">
        <v>0</v>
      </c>
      <c r="CL143" s="52">
        <v>0</v>
      </c>
      <c r="CM143" s="52">
        <v>0</v>
      </c>
      <c r="CN143" s="52">
        <v>0</v>
      </c>
      <c r="CO143" s="52">
        <v>0</v>
      </c>
      <c r="CP143" s="52">
        <v>0</v>
      </c>
      <c r="CQ143" s="52">
        <v>0</v>
      </c>
      <c r="CR143" s="52">
        <v>0</v>
      </c>
      <c r="CS143" s="52">
        <v>0</v>
      </c>
      <c r="CT143" s="52">
        <v>0</v>
      </c>
      <c r="CU143" s="52">
        <v>0</v>
      </c>
      <c r="CV143" s="52">
        <v>0</v>
      </c>
      <c r="CW143" s="52">
        <v>0</v>
      </c>
      <c r="CX143" s="52">
        <v>0</v>
      </c>
      <c r="CY143" s="52">
        <v>0</v>
      </c>
      <c r="CZ143" s="52">
        <v>0</v>
      </c>
      <c r="DA143" s="52">
        <v>0</v>
      </c>
      <c r="DB143" s="52">
        <v>0</v>
      </c>
      <c r="DC143" s="52">
        <v>0</v>
      </c>
      <c r="DD143" s="52">
        <v>0</v>
      </c>
      <c r="DE143" s="52">
        <v>0</v>
      </c>
      <c r="DF143" s="52">
        <v>0</v>
      </c>
      <c r="DG143" s="52">
        <v>0</v>
      </c>
      <c r="DH143" s="52">
        <v>0</v>
      </c>
      <c r="DI143" s="52">
        <v>0</v>
      </c>
      <c r="DJ143" s="52">
        <v>0</v>
      </c>
      <c r="DK143" s="52">
        <v>0</v>
      </c>
      <c r="DL143" s="52">
        <v>0</v>
      </c>
      <c r="DM143" s="52">
        <v>0</v>
      </c>
      <c r="DN143" s="52">
        <v>0</v>
      </c>
      <c r="DO143" s="52">
        <v>0</v>
      </c>
      <c r="DP143" s="52">
        <v>0</v>
      </c>
      <c r="DQ143" s="52">
        <v>0</v>
      </c>
      <c r="DR143" s="52">
        <v>0</v>
      </c>
      <c r="DS143" s="52">
        <v>0</v>
      </c>
      <c r="DT143" s="52">
        <v>0</v>
      </c>
      <c r="DU143" s="52">
        <v>0</v>
      </c>
      <c r="DV143" s="52">
        <v>0</v>
      </c>
      <c r="DW143" s="52">
        <v>0</v>
      </c>
      <c r="DX143" s="52">
        <v>0</v>
      </c>
      <c r="DY143" s="52">
        <v>0</v>
      </c>
      <c r="DZ143" s="52">
        <v>0</v>
      </c>
      <c r="EA143" s="52">
        <v>0</v>
      </c>
      <c r="EB143" s="52">
        <v>0</v>
      </c>
      <c r="EC143" s="52">
        <v>0</v>
      </c>
      <c r="ED143" s="52">
        <v>0</v>
      </c>
      <c r="EE143" s="52">
        <v>0</v>
      </c>
      <c r="EF143" s="52">
        <v>0</v>
      </c>
      <c r="EG143" s="52">
        <v>0</v>
      </c>
      <c r="EH143" s="52">
        <v>0</v>
      </c>
      <c r="EI143" s="52">
        <v>0</v>
      </c>
      <c r="EJ143" s="52">
        <v>0</v>
      </c>
      <c r="EK143" s="52">
        <v>0</v>
      </c>
      <c r="EL143" s="52">
        <v>0</v>
      </c>
      <c r="EM143" s="52">
        <v>0</v>
      </c>
      <c r="EN143" s="52">
        <v>0</v>
      </c>
      <c r="EO143" s="52">
        <v>0</v>
      </c>
      <c r="EP143" s="52">
        <v>0</v>
      </c>
      <c r="EQ143" s="52">
        <v>0</v>
      </c>
      <c r="ER143" s="52">
        <v>0</v>
      </c>
      <c r="ES143" s="52">
        <v>0</v>
      </c>
      <c r="ET143" s="52">
        <v>0</v>
      </c>
      <c r="EU143" s="52">
        <v>0</v>
      </c>
      <c r="EV143" s="52">
        <v>0</v>
      </c>
      <c r="EW143" s="52">
        <v>79.149349999999998</v>
      </c>
      <c r="EX143" s="52">
        <v>77.056820000000002</v>
      </c>
      <c r="EY143" s="52">
        <v>75.465909999999994</v>
      </c>
      <c r="EZ143" s="52">
        <v>74.100650000000002</v>
      </c>
      <c r="FA143" s="52">
        <v>72.422079999999994</v>
      </c>
      <c r="FB143" s="52">
        <v>70.925319999999999</v>
      </c>
      <c r="FC143" s="52">
        <v>70.123369999999994</v>
      </c>
      <c r="FD143" s="52">
        <v>71.512990000000002</v>
      </c>
      <c r="FE143" s="52">
        <v>74.840909999999994</v>
      </c>
      <c r="FF143" s="52">
        <v>78.834419999999994</v>
      </c>
      <c r="FG143" s="52">
        <v>82.970780000000005</v>
      </c>
      <c r="FH143" s="52">
        <v>86.516239999999996</v>
      </c>
      <c r="FI143" s="52">
        <v>89.922079999999994</v>
      </c>
      <c r="FJ143" s="52">
        <v>93.042209999999997</v>
      </c>
      <c r="FK143" s="52">
        <v>95.303569999999993</v>
      </c>
      <c r="FL143" s="52">
        <v>97.030850000000001</v>
      </c>
      <c r="FM143" s="52">
        <v>97.928569999999993</v>
      </c>
      <c r="FN143" s="52">
        <v>97.542209999999997</v>
      </c>
      <c r="FO143" s="52">
        <v>95.741879999999995</v>
      </c>
      <c r="FP143" s="52">
        <v>92.866879999999995</v>
      </c>
      <c r="FQ143" s="52">
        <v>89.448049999999995</v>
      </c>
      <c r="FR143" s="52">
        <v>86.566559999999996</v>
      </c>
      <c r="FS143" s="52">
        <v>83.719149999999999</v>
      </c>
      <c r="FT143" s="52">
        <v>81.160709999999995</v>
      </c>
      <c r="FU143" s="52">
        <v>18</v>
      </c>
      <c r="FV143" s="52">
        <v>423.62650000000002</v>
      </c>
      <c r="FW143" s="52">
        <v>148.4573</v>
      </c>
      <c r="FX143" s="52">
        <v>0</v>
      </c>
    </row>
    <row r="144" spans="1:180" x14ac:dyDescent="0.3">
      <c r="A144" t="s">
        <v>174</v>
      </c>
      <c r="B144" t="s">
        <v>249</v>
      </c>
      <c r="C144" t="s">
        <v>180</v>
      </c>
      <c r="D144" t="s">
        <v>244</v>
      </c>
      <c r="E144" t="s">
        <v>190</v>
      </c>
      <c r="F144" t="s">
        <v>227</v>
      </c>
      <c r="G144" t="s">
        <v>240</v>
      </c>
      <c r="H144" s="52">
        <v>21</v>
      </c>
      <c r="I144" s="52">
        <v>0</v>
      </c>
      <c r="J144" s="52">
        <v>0</v>
      </c>
      <c r="K144" s="52">
        <v>0</v>
      </c>
      <c r="L144" s="52">
        <v>0</v>
      </c>
      <c r="M144" s="52">
        <v>0</v>
      </c>
      <c r="N144" s="52">
        <v>0</v>
      </c>
      <c r="O144" s="52">
        <v>0</v>
      </c>
      <c r="P144" s="52">
        <v>0</v>
      </c>
      <c r="Q144" s="52">
        <v>0</v>
      </c>
      <c r="R144" s="52">
        <v>0</v>
      </c>
      <c r="S144" s="52">
        <v>0</v>
      </c>
      <c r="T144" s="52">
        <v>0</v>
      </c>
      <c r="U144" s="52">
        <v>0</v>
      </c>
      <c r="V144" s="52">
        <v>0</v>
      </c>
      <c r="W144" s="52">
        <v>0</v>
      </c>
      <c r="X144" s="52">
        <v>0</v>
      </c>
      <c r="Y144" s="52">
        <v>0</v>
      </c>
      <c r="Z144" s="52">
        <v>0</v>
      </c>
      <c r="AA144" s="52">
        <v>0</v>
      </c>
      <c r="AB144" s="52">
        <v>0</v>
      </c>
      <c r="AC144" s="52">
        <v>0</v>
      </c>
      <c r="AD144" s="52">
        <v>0</v>
      </c>
      <c r="AE144" s="52">
        <v>0</v>
      </c>
      <c r="AF144" s="52">
        <v>0</v>
      </c>
      <c r="AG144" s="52">
        <v>0</v>
      </c>
      <c r="AH144" s="52">
        <v>0</v>
      </c>
      <c r="AI144" s="52">
        <v>0</v>
      </c>
      <c r="AJ144" s="52">
        <v>0</v>
      </c>
      <c r="AK144" s="52">
        <v>0</v>
      </c>
      <c r="AL144" s="52">
        <v>0</v>
      </c>
      <c r="AM144" s="52">
        <v>0</v>
      </c>
      <c r="AN144" s="52">
        <v>0</v>
      </c>
      <c r="AO144" s="52">
        <v>0</v>
      </c>
      <c r="AP144" s="52">
        <v>0</v>
      </c>
      <c r="AQ144" s="52">
        <v>0</v>
      </c>
      <c r="AR144" s="52">
        <v>0</v>
      </c>
      <c r="AS144" s="52">
        <v>0</v>
      </c>
      <c r="AT144" s="52">
        <v>0</v>
      </c>
      <c r="AU144" s="52">
        <v>0</v>
      </c>
      <c r="AV144" s="52">
        <v>0</v>
      </c>
      <c r="AW144" s="52">
        <v>0</v>
      </c>
      <c r="AX144" s="52">
        <v>0</v>
      </c>
      <c r="AY144" s="52">
        <v>0</v>
      </c>
      <c r="AZ144" s="52">
        <v>0</v>
      </c>
      <c r="BA144" s="52">
        <v>0</v>
      </c>
      <c r="BB144" s="52">
        <v>0</v>
      </c>
      <c r="BC144" s="52">
        <v>0</v>
      </c>
      <c r="BD144" s="52">
        <v>0</v>
      </c>
      <c r="BE144" s="52">
        <v>0</v>
      </c>
      <c r="BF144" s="52">
        <v>0</v>
      </c>
      <c r="BG144" s="52">
        <v>0</v>
      </c>
      <c r="BH144" s="52">
        <v>0</v>
      </c>
      <c r="BI144" s="52">
        <v>0</v>
      </c>
      <c r="BJ144" s="52">
        <v>0</v>
      </c>
      <c r="BK144" s="52">
        <v>0</v>
      </c>
      <c r="BL144" s="52">
        <v>0</v>
      </c>
      <c r="BM144" s="52">
        <v>0</v>
      </c>
      <c r="BN144" s="52">
        <v>0</v>
      </c>
      <c r="BO144" s="52">
        <v>0</v>
      </c>
      <c r="BP144" s="52">
        <v>0</v>
      </c>
      <c r="BQ144" s="52">
        <v>0</v>
      </c>
      <c r="BR144" s="52">
        <v>0</v>
      </c>
      <c r="BS144" s="52">
        <v>0</v>
      </c>
      <c r="BT144" s="52">
        <v>0</v>
      </c>
      <c r="BU144" s="52">
        <v>0</v>
      </c>
      <c r="BV144" s="52">
        <v>0</v>
      </c>
      <c r="BW144" s="52">
        <v>0</v>
      </c>
      <c r="BX144" s="52">
        <v>0</v>
      </c>
      <c r="BY144" s="52">
        <v>0</v>
      </c>
      <c r="BZ144" s="52">
        <v>0</v>
      </c>
      <c r="CA144" s="52">
        <v>0</v>
      </c>
      <c r="CB144" s="52">
        <v>0</v>
      </c>
      <c r="CC144" s="52">
        <v>0</v>
      </c>
      <c r="CD144" s="52">
        <v>0</v>
      </c>
      <c r="CE144" s="52">
        <v>0</v>
      </c>
      <c r="CF144" s="52">
        <v>0</v>
      </c>
      <c r="CG144" s="52">
        <v>0</v>
      </c>
      <c r="CH144" s="52">
        <v>0</v>
      </c>
      <c r="CI144" s="52">
        <v>0</v>
      </c>
      <c r="CJ144" s="52">
        <v>0</v>
      </c>
      <c r="CK144" s="52">
        <v>0</v>
      </c>
      <c r="CL144" s="52">
        <v>0</v>
      </c>
      <c r="CM144" s="52">
        <v>0</v>
      </c>
      <c r="CN144" s="52">
        <v>0</v>
      </c>
      <c r="CO144" s="52">
        <v>0</v>
      </c>
      <c r="CP144" s="52">
        <v>0</v>
      </c>
      <c r="CQ144" s="52">
        <v>0</v>
      </c>
      <c r="CR144" s="52">
        <v>0</v>
      </c>
      <c r="CS144" s="52">
        <v>0</v>
      </c>
      <c r="CT144" s="52">
        <v>0</v>
      </c>
      <c r="CU144" s="52">
        <v>0</v>
      </c>
      <c r="CV144" s="52">
        <v>0</v>
      </c>
      <c r="CW144" s="52">
        <v>0</v>
      </c>
      <c r="CX144" s="52">
        <v>0</v>
      </c>
      <c r="CY144" s="52">
        <v>0</v>
      </c>
      <c r="CZ144" s="52">
        <v>0</v>
      </c>
      <c r="DA144" s="52">
        <v>0</v>
      </c>
      <c r="DB144" s="52">
        <v>0</v>
      </c>
      <c r="DC144" s="52">
        <v>0</v>
      </c>
      <c r="DD144" s="52">
        <v>0</v>
      </c>
      <c r="DE144" s="52">
        <v>0</v>
      </c>
      <c r="DF144" s="52">
        <v>0</v>
      </c>
      <c r="DG144" s="52">
        <v>0</v>
      </c>
      <c r="DH144" s="52">
        <v>0</v>
      </c>
      <c r="DI144" s="52">
        <v>0</v>
      </c>
      <c r="DJ144" s="52">
        <v>0</v>
      </c>
      <c r="DK144" s="52">
        <v>0</v>
      </c>
      <c r="DL144" s="52">
        <v>0</v>
      </c>
      <c r="DM144" s="52">
        <v>0</v>
      </c>
      <c r="DN144" s="52">
        <v>0</v>
      </c>
      <c r="DO144" s="52">
        <v>0</v>
      </c>
      <c r="DP144" s="52">
        <v>0</v>
      </c>
      <c r="DQ144" s="52">
        <v>0</v>
      </c>
      <c r="DR144" s="52">
        <v>0</v>
      </c>
      <c r="DS144" s="52">
        <v>0</v>
      </c>
      <c r="DT144" s="52">
        <v>0</v>
      </c>
      <c r="DU144" s="52">
        <v>0</v>
      </c>
      <c r="DV144" s="52">
        <v>0</v>
      </c>
      <c r="DW144" s="52">
        <v>0</v>
      </c>
      <c r="DX144" s="52">
        <v>0</v>
      </c>
      <c r="DY144" s="52">
        <v>0</v>
      </c>
      <c r="DZ144" s="52">
        <v>0</v>
      </c>
      <c r="EA144" s="52">
        <v>0</v>
      </c>
      <c r="EB144" s="52">
        <v>0</v>
      </c>
      <c r="EC144" s="52">
        <v>0</v>
      </c>
      <c r="ED144" s="52">
        <v>0</v>
      </c>
      <c r="EE144" s="52">
        <v>0</v>
      </c>
      <c r="EF144" s="52">
        <v>0</v>
      </c>
      <c r="EG144" s="52">
        <v>0</v>
      </c>
      <c r="EH144" s="52">
        <v>0</v>
      </c>
      <c r="EI144" s="52">
        <v>0</v>
      </c>
      <c r="EJ144" s="52">
        <v>0</v>
      </c>
      <c r="EK144" s="52">
        <v>0</v>
      </c>
      <c r="EL144" s="52">
        <v>0</v>
      </c>
      <c r="EM144" s="52">
        <v>0</v>
      </c>
      <c r="EN144" s="52">
        <v>0</v>
      </c>
      <c r="EO144" s="52">
        <v>0</v>
      </c>
      <c r="EP144" s="52">
        <v>0</v>
      </c>
      <c r="EQ144" s="52">
        <v>0</v>
      </c>
      <c r="ER144" s="52">
        <v>0</v>
      </c>
      <c r="ES144" s="52">
        <v>0</v>
      </c>
      <c r="ET144" s="52">
        <v>0</v>
      </c>
      <c r="EU144" s="52">
        <v>0</v>
      </c>
      <c r="EV144" s="52">
        <v>0</v>
      </c>
      <c r="EW144" s="52">
        <v>74.964290000000005</v>
      </c>
      <c r="EX144" s="52">
        <v>72.980159999999998</v>
      </c>
      <c r="EY144" s="52">
        <v>71.246030000000005</v>
      </c>
      <c r="EZ144" s="52">
        <v>70.126980000000003</v>
      </c>
      <c r="FA144" s="52">
        <v>69.107140000000001</v>
      </c>
      <c r="FB144" s="52">
        <v>67.646829999999994</v>
      </c>
      <c r="FC144" s="52">
        <v>66.246030000000005</v>
      </c>
      <c r="FD144" s="52">
        <v>66.551590000000004</v>
      </c>
      <c r="FE144" s="52">
        <v>69.603170000000006</v>
      </c>
      <c r="FF144" s="52">
        <v>74.230159999999998</v>
      </c>
      <c r="FG144" s="52">
        <v>78.579369999999997</v>
      </c>
      <c r="FH144" s="52">
        <v>82.285709999999995</v>
      </c>
      <c r="FI144" s="52">
        <v>85.876980000000003</v>
      </c>
      <c r="FJ144" s="52">
        <v>88.837299999999999</v>
      </c>
      <c r="FK144" s="52">
        <v>91.138890000000004</v>
      </c>
      <c r="FL144" s="52">
        <v>92.146829999999994</v>
      </c>
      <c r="FM144" s="52">
        <v>92.472219999999993</v>
      </c>
      <c r="FN144" s="52">
        <v>91.738100000000003</v>
      </c>
      <c r="FO144" s="52">
        <v>90.107140000000001</v>
      </c>
      <c r="FP144" s="52">
        <v>87.273809999999997</v>
      </c>
      <c r="FQ144" s="52">
        <v>84.257930000000002</v>
      </c>
      <c r="FR144" s="52">
        <v>81.710319999999996</v>
      </c>
      <c r="FS144" s="52">
        <v>79.507930000000002</v>
      </c>
      <c r="FT144" s="52">
        <v>77.317459999999997</v>
      </c>
      <c r="FU144" s="52">
        <v>18</v>
      </c>
      <c r="FV144" s="52">
        <v>422.69470000000001</v>
      </c>
      <c r="FW144" s="52">
        <v>152.8597</v>
      </c>
      <c r="FX144" s="52">
        <v>0</v>
      </c>
    </row>
    <row r="145" spans="1:180" x14ac:dyDescent="0.3">
      <c r="A145" t="s">
        <v>174</v>
      </c>
      <c r="B145" t="s">
        <v>249</v>
      </c>
      <c r="C145" t="s">
        <v>180</v>
      </c>
      <c r="D145" t="s">
        <v>224</v>
      </c>
      <c r="E145" t="s">
        <v>187</v>
      </c>
      <c r="F145" t="s">
        <v>227</v>
      </c>
      <c r="G145" t="s">
        <v>240</v>
      </c>
      <c r="H145" s="52">
        <v>21</v>
      </c>
      <c r="I145" s="52">
        <v>0</v>
      </c>
      <c r="J145" s="52">
        <v>0</v>
      </c>
      <c r="K145" s="52">
        <v>0</v>
      </c>
      <c r="L145" s="52">
        <v>0</v>
      </c>
      <c r="M145" s="52">
        <v>0</v>
      </c>
      <c r="N145" s="52">
        <v>0</v>
      </c>
      <c r="O145" s="52">
        <v>0</v>
      </c>
      <c r="P145" s="52">
        <v>0</v>
      </c>
      <c r="Q145" s="52">
        <v>0</v>
      </c>
      <c r="R145" s="52">
        <v>0</v>
      </c>
      <c r="S145" s="52">
        <v>0</v>
      </c>
      <c r="T145" s="52">
        <v>0</v>
      </c>
      <c r="U145" s="52">
        <v>0</v>
      </c>
      <c r="V145" s="52">
        <v>0</v>
      </c>
      <c r="W145" s="52">
        <v>0</v>
      </c>
      <c r="X145" s="52">
        <v>0</v>
      </c>
      <c r="Y145" s="52">
        <v>0</v>
      </c>
      <c r="Z145" s="52">
        <v>0</v>
      </c>
      <c r="AA145" s="52">
        <v>0</v>
      </c>
      <c r="AB145" s="52">
        <v>0</v>
      </c>
      <c r="AC145" s="52">
        <v>0</v>
      </c>
      <c r="AD145" s="52">
        <v>0</v>
      </c>
      <c r="AE145" s="52">
        <v>0</v>
      </c>
      <c r="AF145" s="52">
        <v>0</v>
      </c>
      <c r="AG145" s="52">
        <v>0</v>
      </c>
      <c r="AH145" s="52">
        <v>0</v>
      </c>
      <c r="AI145" s="52">
        <v>0</v>
      </c>
      <c r="AJ145" s="52">
        <v>0</v>
      </c>
      <c r="AK145" s="52">
        <v>0</v>
      </c>
      <c r="AL145" s="52">
        <v>0</v>
      </c>
      <c r="AM145" s="52">
        <v>0</v>
      </c>
      <c r="AN145" s="52">
        <v>0</v>
      </c>
      <c r="AO145" s="52">
        <v>0</v>
      </c>
      <c r="AP145" s="52">
        <v>0</v>
      </c>
      <c r="AQ145" s="52">
        <v>0</v>
      </c>
      <c r="AR145" s="52">
        <v>0</v>
      </c>
      <c r="AS145" s="52">
        <v>0</v>
      </c>
      <c r="AT145" s="52">
        <v>0</v>
      </c>
      <c r="AU145" s="52">
        <v>0</v>
      </c>
      <c r="AV145" s="52">
        <v>0</v>
      </c>
      <c r="AW145" s="52">
        <v>0</v>
      </c>
      <c r="AX145" s="52">
        <v>0</v>
      </c>
      <c r="AY145" s="52">
        <v>0</v>
      </c>
      <c r="AZ145" s="52">
        <v>0</v>
      </c>
      <c r="BA145" s="52">
        <v>0</v>
      </c>
      <c r="BB145" s="52">
        <v>0</v>
      </c>
      <c r="BC145" s="52">
        <v>0</v>
      </c>
      <c r="BD145" s="52">
        <v>0</v>
      </c>
      <c r="BE145" s="52">
        <v>0</v>
      </c>
      <c r="BF145" s="52">
        <v>0</v>
      </c>
      <c r="BG145" s="52">
        <v>0</v>
      </c>
      <c r="BH145" s="52">
        <v>0</v>
      </c>
      <c r="BI145" s="52">
        <v>0</v>
      </c>
      <c r="BJ145" s="52">
        <v>0</v>
      </c>
      <c r="BK145" s="52">
        <v>0</v>
      </c>
      <c r="BL145" s="52">
        <v>0</v>
      </c>
      <c r="BM145" s="52">
        <v>0</v>
      </c>
      <c r="BN145" s="52">
        <v>0</v>
      </c>
      <c r="BO145" s="52">
        <v>0</v>
      </c>
      <c r="BP145" s="52">
        <v>0</v>
      </c>
      <c r="BQ145" s="52">
        <v>0</v>
      </c>
      <c r="BR145" s="52">
        <v>0</v>
      </c>
      <c r="BS145" s="52">
        <v>0</v>
      </c>
      <c r="BT145" s="52">
        <v>0</v>
      </c>
      <c r="BU145" s="52">
        <v>0</v>
      </c>
      <c r="BV145" s="52">
        <v>0</v>
      </c>
      <c r="BW145" s="52">
        <v>0</v>
      </c>
      <c r="BX145" s="52">
        <v>0</v>
      </c>
      <c r="BY145" s="52">
        <v>0</v>
      </c>
      <c r="BZ145" s="52">
        <v>0</v>
      </c>
      <c r="CA145" s="52">
        <v>0</v>
      </c>
      <c r="CB145" s="52">
        <v>0</v>
      </c>
      <c r="CC145" s="52">
        <v>0</v>
      </c>
      <c r="CD145" s="52">
        <v>0</v>
      </c>
      <c r="CE145" s="52">
        <v>0</v>
      </c>
      <c r="CF145" s="52">
        <v>0</v>
      </c>
      <c r="CG145" s="52">
        <v>0</v>
      </c>
      <c r="CH145" s="52">
        <v>0</v>
      </c>
      <c r="CI145" s="52">
        <v>0</v>
      </c>
      <c r="CJ145" s="52">
        <v>0</v>
      </c>
      <c r="CK145" s="52">
        <v>0</v>
      </c>
      <c r="CL145" s="52">
        <v>0</v>
      </c>
      <c r="CM145" s="52">
        <v>0</v>
      </c>
      <c r="CN145" s="52">
        <v>0</v>
      </c>
      <c r="CO145" s="52">
        <v>0</v>
      </c>
      <c r="CP145" s="52">
        <v>0</v>
      </c>
      <c r="CQ145" s="52">
        <v>0</v>
      </c>
      <c r="CR145" s="52">
        <v>0</v>
      </c>
      <c r="CS145" s="52">
        <v>0</v>
      </c>
      <c r="CT145" s="52">
        <v>0</v>
      </c>
      <c r="CU145" s="52">
        <v>0</v>
      </c>
      <c r="CV145" s="52">
        <v>0</v>
      </c>
      <c r="CW145" s="52">
        <v>0</v>
      </c>
      <c r="CX145" s="52">
        <v>0</v>
      </c>
      <c r="CY145" s="52">
        <v>0</v>
      </c>
      <c r="CZ145" s="52">
        <v>0</v>
      </c>
      <c r="DA145" s="52">
        <v>0</v>
      </c>
      <c r="DB145" s="52">
        <v>0</v>
      </c>
      <c r="DC145" s="52">
        <v>0</v>
      </c>
      <c r="DD145" s="52">
        <v>0</v>
      </c>
      <c r="DE145" s="52">
        <v>0</v>
      </c>
      <c r="DF145" s="52">
        <v>0</v>
      </c>
      <c r="DG145" s="52">
        <v>0</v>
      </c>
      <c r="DH145" s="52">
        <v>0</v>
      </c>
      <c r="DI145" s="52">
        <v>0</v>
      </c>
      <c r="DJ145" s="52">
        <v>0</v>
      </c>
      <c r="DK145" s="52">
        <v>0</v>
      </c>
      <c r="DL145" s="52">
        <v>0</v>
      </c>
      <c r="DM145" s="52">
        <v>0</v>
      </c>
      <c r="DN145" s="52">
        <v>0</v>
      </c>
      <c r="DO145" s="52">
        <v>0</v>
      </c>
      <c r="DP145" s="52">
        <v>0</v>
      </c>
      <c r="DQ145" s="52">
        <v>0</v>
      </c>
      <c r="DR145" s="52">
        <v>0</v>
      </c>
      <c r="DS145" s="52">
        <v>0</v>
      </c>
      <c r="DT145" s="52">
        <v>0</v>
      </c>
      <c r="DU145" s="52">
        <v>0</v>
      </c>
      <c r="DV145" s="52">
        <v>0</v>
      </c>
      <c r="DW145" s="52">
        <v>0</v>
      </c>
      <c r="DX145" s="52">
        <v>0</v>
      </c>
      <c r="DY145" s="52">
        <v>0</v>
      </c>
      <c r="DZ145" s="52">
        <v>0</v>
      </c>
      <c r="EA145" s="52">
        <v>0</v>
      </c>
      <c r="EB145" s="52">
        <v>0</v>
      </c>
      <c r="EC145" s="52">
        <v>0</v>
      </c>
      <c r="ED145" s="52">
        <v>0</v>
      </c>
      <c r="EE145" s="52">
        <v>0</v>
      </c>
      <c r="EF145" s="52">
        <v>0</v>
      </c>
      <c r="EG145" s="52">
        <v>0</v>
      </c>
      <c r="EH145" s="52">
        <v>0</v>
      </c>
      <c r="EI145" s="52">
        <v>0</v>
      </c>
      <c r="EJ145" s="52">
        <v>0</v>
      </c>
      <c r="EK145" s="52">
        <v>0</v>
      </c>
      <c r="EL145" s="52">
        <v>0</v>
      </c>
      <c r="EM145" s="52">
        <v>0</v>
      </c>
      <c r="EN145" s="52">
        <v>0</v>
      </c>
      <c r="EO145" s="52">
        <v>0</v>
      </c>
      <c r="EP145" s="52">
        <v>0</v>
      </c>
      <c r="EQ145" s="52">
        <v>0</v>
      </c>
      <c r="ER145" s="52">
        <v>0</v>
      </c>
      <c r="ES145" s="52">
        <v>0</v>
      </c>
      <c r="ET145" s="52">
        <v>0</v>
      </c>
      <c r="EU145" s="52">
        <v>0</v>
      </c>
      <c r="EV145" s="52">
        <v>0</v>
      </c>
      <c r="EW145" s="52">
        <v>75.064930000000004</v>
      </c>
      <c r="EX145" s="52">
        <v>73.209419999999994</v>
      </c>
      <c r="EY145" s="52">
        <v>71.444810000000004</v>
      </c>
      <c r="EZ145" s="52">
        <v>70.105519999999999</v>
      </c>
      <c r="FA145" s="52">
        <v>68.866879999999995</v>
      </c>
      <c r="FB145" s="52">
        <v>67.46266</v>
      </c>
      <c r="FC145" s="52">
        <v>66.96266</v>
      </c>
      <c r="FD145" s="52">
        <v>69.253249999999994</v>
      </c>
      <c r="FE145" s="52">
        <v>72.683440000000004</v>
      </c>
      <c r="FF145" s="52">
        <v>76.639610000000005</v>
      </c>
      <c r="FG145" s="52">
        <v>80.194810000000004</v>
      </c>
      <c r="FH145" s="52">
        <v>83.461039999999997</v>
      </c>
      <c r="FI145" s="52">
        <v>86.542209999999997</v>
      </c>
      <c r="FJ145" s="52">
        <v>89.159090000000006</v>
      </c>
      <c r="FK145" s="52">
        <v>91.152600000000007</v>
      </c>
      <c r="FL145" s="52">
        <v>92.569810000000004</v>
      </c>
      <c r="FM145" s="52">
        <v>93.470780000000005</v>
      </c>
      <c r="FN145" s="52">
        <v>93.305189999999996</v>
      </c>
      <c r="FO145" s="52">
        <v>91.797079999999994</v>
      </c>
      <c r="FP145" s="52">
        <v>89.730519999999999</v>
      </c>
      <c r="FQ145" s="52">
        <v>86.506489999999999</v>
      </c>
      <c r="FR145" s="52">
        <v>83.108760000000004</v>
      </c>
      <c r="FS145" s="52">
        <v>80.149349999999998</v>
      </c>
      <c r="FT145" s="52">
        <v>77.435069999999996</v>
      </c>
      <c r="FU145" s="52">
        <v>18</v>
      </c>
      <c r="FV145" s="52">
        <v>300.98570000000001</v>
      </c>
      <c r="FW145" s="52">
        <v>100.18429999999999</v>
      </c>
      <c r="FX145" s="52">
        <v>0</v>
      </c>
    </row>
    <row r="146" spans="1:180" x14ac:dyDescent="0.3">
      <c r="A146" t="s">
        <v>174</v>
      </c>
      <c r="B146" t="s">
        <v>249</v>
      </c>
      <c r="C146" t="s">
        <v>180</v>
      </c>
      <c r="D146" t="s">
        <v>224</v>
      </c>
      <c r="E146" t="s">
        <v>187</v>
      </c>
      <c r="F146" t="s">
        <v>229</v>
      </c>
      <c r="G146" t="s">
        <v>240</v>
      </c>
      <c r="H146" s="52">
        <v>2</v>
      </c>
      <c r="I146" s="52">
        <v>19.107582000000001</v>
      </c>
      <c r="J146" s="52">
        <v>18.536856</v>
      </c>
      <c r="K146" s="52">
        <v>17.633492</v>
      </c>
      <c r="L146" s="52">
        <v>17.268591000000001</v>
      </c>
      <c r="M146" s="52">
        <v>16.58466</v>
      </c>
      <c r="N146" s="52">
        <v>19.557735000000001</v>
      </c>
      <c r="O146" s="52">
        <v>20.110851</v>
      </c>
      <c r="P146" s="52">
        <v>13.718349</v>
      </c>
      <c r="Q146" s="52">
        <v>11.461441000000001</v>
      </c>
      <c r="R146" s="52">
        <v>8.1605138999999998</v>
      </c>
      <c r="S146" s="52">
        <v>5.6297693000000004</v>
      </c>
      <c r="T146" s="52">
        <v>5.9634441999999996</v>
      </c>
      <c r="U146" s="52">
        <v>4.5818458</v>
      </c>
      <c r="V146" s="52">
        <v>4.2282704999999998</v>
      </c>
      <c r="W146" s="52">
        <v>5.1783866999999999</v>
      </c>
      <c r="X146" s="52">
        <v>7.7969169999999997</v>
      </c>
      <c r="Y146" s="52">
        <v>8.3091411999999991</v>
      </c>
      <c r="Z146" s="52">
        <v>10.634066000000001</v>
      </c>
      <c r="AA146" s="52">
        <v>15.65781</v>
      </c>
      <c r="AB146" s="52">
        <v>22.386032</v>
      </c>
      <c r="AC146" s="52">
        <v>24.632328000000001</v>
      </c>
      <c r="AD146" s="52">
        <v>22.887837999999999</v>
      </c>
      <c r="AE146" s="52">
        <v>21.224751999999999</v>
      </c>
      <c r="AF146" s="52">
        <v>19.678581000000001</v>
      </c>
      <c r="AG146" s="52">
        <v>-2.9313741000000002</v>
      </c>
      <c r="AH146" s="52">
        <v>-2.8202259999999999</v>
      </c>
      <c r="AI146" s="52">
        <v>-3.0774840000000001</v>
      </c>
      <c r="AJ146" s="52">
        <v>-3.4249010000000002</v>
      </c>
      <c r="AK146" s="52">
        <v>-4.1562359999999998</v>
      </c>
      <c r="AL146" s="52">
        <v>-3.7918560000000001</v>
      </c>
      <c r="AM146" s="52">
        <v>-4.7999460000000003</v>
      </c>
      <c r="AN146" s="52">
        <v>-7.1797240000000002</v>
      </c>
      <c r="AO146" s="52">
        <v>-6.2990339999999998</v>
      </c>
      <c r="AP146" s="52">
        <v>-5.5336790000000002</v>
      </c>
      <c r="AQ146" s="52">
        <v>-5.2913969999999999</v>
      </c>
      <c r="AR146" s="52">
        <v>-3.1188570000000002</v>
      </c>
      <c r="AS146" s="52">
        <v>-4.9474099999999996</v>
      </c>
      <c r="AT146" s="52">
        <v>-5.092956</v>
      </c>
      <c r="AU146" s="52">
        <v>-5.1423420000000002</v>
      </c>
      <c r="AV146" s="52">
        <v>-4.6035399999999997</v>
      </c>
      <c r="AW146" s="52">
        <v>-5.4771450000000002</v>
      </c>
      <c r="AX146" s="52">
        <v>-4.981217</v>
      </c>
      <c r="AY146" s="52">
        <v>-2.6949489999999998</v>
      </c>
      <c r="AZ146" s="52">
        <v>-2.3890210000000001</v>
      </c>
      <c r="BA146" s="52">
        <v>-2.9342329999999999</v>
      </c>
      <c r="BB146" s="52">
        <v>-3.5661480000000001</v>
      </c>
      <c r="BC146" s="52">
        <v>-3.8479160000000001</v>
      </c>
      <c r="BD146" s="52">
        <v>-3.9366020000000002</v>
      </c>
      <c r="BE146" s="52">
        <v>0.23942751000000001</v>
      </c>
      <c r="BF146" s="52">
        <v>0.32791189999999998</v>
      </c>
      <c r="BG146" s="52">
        <v>-4.0068600000000003E-2</v>
      </c>
      <c r="BH146" s="52">
        <v>-0.39277109999999998</v>
      </c>
      <c r="BI146" s="52">
        <v>-1.2727200000000001</v>
      </c>
      <c r="BJ146" s="52">
        <v>-0.65561239999999998</v>
      </c>
      <c r="BK146" s="52">
        <v>-1.4867079999999999</v>
      </c>
      <c r="BL146" s="52">
        <v>-4.0916860000000002</v>
      </c>
      <c r="BM146" s="52">
        <v>-2.860449</v>
      </c>
      <c r="BN146" s="52">
        <v>-1.7405360000000001</v>
      </c>
      <c r="BO146" s="52">
        <v>-1.6539360000000001</v>
      </c>
      <c r="BP146" s="52">
        <v>2.9283900000000002E-2</v>
      </c>
      <c r="BQ146" s="52">
        <v>-1.440949</v>
      </c>
      <c r="BR146" s="52">
        <v>-1.893661</v>
      </c>
      <c r="BS146" s="52">
        <v>-1.7337940000000001</v>
      </c>
      <c r="BT146" s="52">
        <v>-0.46693210000000002</v>
      </c>
      <c r="BU146" s="52">
        <v>-1.379802</v>
      </c>
      <c r="BV146" s="52">
        <v>-0.9096379</v>
      </c>
      <c r="BW146" s="52">
        <v>1.1518379999999999</v>
      </c>
      <c r="BX146" s="52">
        <v>1.536618</v>
      </c>
      <c r="BY146" s="52">
        <v>0.81857809999999998</v>
      </c>
      <c r="BZ146" s="52">
        <v>-0.1072731</v>
      </c>
      <c r="CA146" s="52">
        <v>-0.40205030000000003</v>
      </c>
      <c r="CB146" s="52">
        <v>-0.51326150000000004</v>
      </c>
      <c r="CC146" s="52">
        <v>2.4355148999999998</v>
      </c>
      <c r="CD146" s="52">
        <v>2.5083030000000002</v>
      </c>
      <c r="CE146" s="52">
        <v>2.0636359999999998</v>
      </c>
      <c r="CF146" s="52">
        <v>1.707273</v>
      </c>
      <c r="CG146" s="52">
        <v>0.72439399999999998</v>
      </c>
      <c r="CH146" s="52">
        <v>1.51654</v>
      </c>
      <c r="CI146" s="52">
        <v>0.80803000000000003</v>
      </c>
      <c r="CJ146" s="52">
        <v>-1.95292</v>
      </c>
      <c r="CK146" s="52">
        <v>-0.47889589999999999</v>
      </c>
      <c r="CL146" s="52">
        <v>0.88658409999999999</v>
      </c>
      <c r="CM146" s="52">
        <v>0.86535810000000002</v>
      </c>
      <c r="CN146" s="52">
        <v>2.2096770000000001</v>
      </c>
      <c r="CO146" s="52">
        <v>0.98761469999999996</v>
      </c>
      <c r="CP146" s="52">
        <v>0.32216060000000002</v>
      </c>
      <c r="CQ146" s="52">
        <v>0.62695630000000002</v>
      </c>
      <c r="CR146" s="52">
        <v>2.3980700000000001</v>
      </c>
      <c r="CS146" s="52">
        <v>1.4580059999999999</v>
      </c>
      <c r="CT146" s="52">
        <v>1.9103250000000001</v>
      </c>
      <c r="CU146" s="52">
        <v>3.8161109999999998</v>
      </c>
      <c r="CV146" s="52">
        <v>4.255503</v>
      </c>
      <c r="CW146" s="52">
        <v>3.417764</v>
      </c>
      <c r="CX146" s="52">
        <v>2.2883330000000002</v>
      </c>
      <c r="CY146" s="52">
        <v>1.984545</v>
      </c>
      <c r="CZ146" s="52">
        <v>1.857734</v>
      </c>
      <c r="DA146" s="52">
        <v>4.6316027999999996</v>
      </c>
      <c r="DB146" s="52">
        <v>4.6886939999999999</v>
      </c>
      <c r="DC146" s="52">
        <v>4.1673410000000004</v>
      </c>
      <c r="DD146" s="52">
        <v>3.8073169999999998</v>
      </c>
      <c r="DE146" s="52">
        <v>2.721508</v>
      </c>
      <c r="DF146" s="52">
        <v>3.6886930000000002</v>
      </c>
      <c r="DG146" s="52">
        <v>3.1027680000000002</v>
      </c>
      <c r="DH146" s="52">
        <v>0.1858457</v>
      </c>
      <c r="DI146" s="52">
        <v>1.902658</v>
      </c>
      <c r="DJ146" s="52">
        <v>3.5137040000000002</v>
      </c>
      <c r="DK146" s="52">
        <v>3.384652</v>
      </c>
      <c r="DL146" s="52">
        <v>4.3900699999999997</v>
      </c>
      <c r="DM146" s="52">
        <v>3.4161779999999999</v>
      </c>
      <c r="DN146" s="52">
        <v>2.537982</v>
      </c>
      <c r="DO146" s="52">
        <v>2.9877060000000002</v>
      </c>
      <c r="DP146" s="52">
        <v>5.2630730000000003</v>
      </c>
      <c r="DQ146" s="52">
        <v>4.295814</v>
      </c>
      <c r="DR146" s="52">
        <v>4.730289</v>
      </c>
      <c r="DS146" s="52">
        <v>6.4803839999999999</v>
      </c>
      <c r="DT146" s="52">
        <v>6.9743890000000004</v>
      </c>
      <c r="DU146" s="52">
        <v>6.0169490000000003</v>
      </c>
      <c r="DV146" s="52">
        <v>4.6839399999999998</v>
      </c>
      <c r="DW146" s="52">
        <v>4.3711409999999997</v>
      </c>
      <c r="DX146" s="52">
        <v>4.2287290000000004</v>
      </c>
      <c r="DY146" s="52">
        <v>7.8024049</v>
      </c>
      <c r="DZ146" s="52">
        <v>7.8368330000000004</v>
      </c>
      <c r="EA146" s="52">
        <v>7.2047569999999999</v>
      </c>
      <c r="EB146" s="52">
        <v>6.8394469999999998</v>
      </c>
      <c r="EC146" s="52">
        <v>5.6050240000000002</v>
      </c>
      <c r="ED146" s="52">
        <v>6.8249370000000003</v>
      </c>
      <c r="EE146" s="52">
        <v>6.4160060000000003</v>
      </c>
      <c r="EF146" s="52">
        <v>3.2738839999999998</v>
      </c>
      <c r="EG146" s="52">
        <v>5.3412420000000003</v>
      </c>
      <c r="EH146" s="52">
        <v>7.3068470000000003</v>
      </c>
      <c r="EI146" s="52">
        <v>7.0221119999999999</v>
      </c>
      <c r="EJ146" s="52">
        <v>7.5382110000000004</v>
      </c>
      <c r="EK146" s="52">
        <v>6.9226390000000002</v>
      </c>
      <c r="EL146" s="52">
        <v>5.7372769999999997</v>
      </c>
      <c r="EM146" s="52">
        <v>6.396255</v>
      </c>
      <c r="EN146" s="52">
        <v>9.3996809999999993</v>
      </c>
      <c r="EO146" s="52">
        <v>8.3931579999999997</v>
      </c>
      <c r="EP146" s="52">
        <v>8.8018669999999997</v>
      </c>
      <c r="EQ146" s="52">
        <v>10.327170000000001</v>
      </c>
      <c r="ER146" s="52">
        <v>10.900029999999999</v>
      </c>
      <c r="ES146" s="52">
        <v>9.7697610000000008</v>
      </c>
      <c r="ET146" s="52">
        <v>8.1428159999999998</v>
      </c>
      <c r="EU146" s="52">
        <v>7.8170070000000003</v>
      </c>
      <c r="EV146" s="52">
        <v>7.6520710000000003</v>
      </c>
      <c r="EW146" s="52">
        <v>59.054220000000001</v>
      </c>
      <c r="EX146" s="52">
        <v>57.901299999999999</v>
      </c>
      <c r="EY146" s="52">
        <v>56.968179999999997</v>
      </c>
      <c r="EZ146" s="52">
        <v>56.244799999999998</v>
      </c>
      <c r="FA146" s="52">
        <v>55.613309999999998</v>
      </c>
      <c r="FB146" s="52">
        <v>55.045780000000001</v>
      </c>
      <c r="FC146" s="52">
        <v>55.492530000000002</v>
      </c>
      <c r="FD146" s="52">
        <v>58.456490000000002</v>
      </c>
      <c r="FE146" s="52">
        <v>61.784089999999999</v>
      </c>
      <c r="FF146" s="52">
        <v>65.646749999999997</v>
      </c>
      <c r="FG146" s="52">
        <v>69.712990000000005</v>
      </c>
      <c r="FH146" s="52">
        <v>73.944149999999993</v>
      </c>
      <c r="FI146" s="52">
        <v>77.212010000000006</v>
      </c>
      <c r="FJ146" s="52">
        <v>79.219149999999999</v>
      </c>
      <c r="FK146" s="52">
        <v>79.998369999999994</v>
      </c>
      <c r="FL146" s="52">
        <v>79.960719999999995</v>
      </c>
      <c r="FM146" s="52">
        <v>78.748369999999994</v>
      </c>
      <c r="FN146" s="52">
        <v>77.031809999999993</v>
      </c>
      <c r="FO146" s="52">
        <v>74.420779999999993</v>
      </c>
      <c r="FP146" s="52">
        <v>70.539609999999996</v>
      </c>
      <c r="FQ146" s="52">
        <v>66.123699999999999</v>
      </c>
      <c r="FR146" s="52">
        <v>63.054870000000001</v>
      </c>
      <c r="FS146" s="52">
        <v>61.233440000000002</v>
      </c>
      <c r="FT146" s="52">
        <v>60.001629999999999</v>
      </c>
      <c r="FU146" s="52">
        <v>85</v>
      </c>
      <c r="FV146" s="52">
        <v>1297.28</v>
      </c>
      <c r="FW146" s="52">
        <v>78.5124</v>
      </c>
      <c r="FX146" s="52">
        <v>1</v>
      </c>
    </row>
    <row r="147" spans="1:180" x14ac:dyDescent="0.3">
      <c r="A147" t="s">
        <v>174</v>
      </c>
      <c r="B147" t="s">
        <v>249</v>
      </c>
      <c r="C147" t="s">
        <v>180</v>
      </c>
      <c r="D147" t="s">
        <v>224</v>
      </c>
      <c r="E147" t="s">
        <v>188</v>
      </c>
      <c r="F147" t="s">
        <v>229</v>
      </c>
      <c r="G147" t="s">
        <v>240</v>
      </c>
      <c r="H147" s="52">
        <v>2</v>
      </c>
      <c r="I147" s="52">
        <v>16.377562000000001</v>
      </c>
      <c r="J147" s="52">
        <v>15.525069</v>
      </c>
      <c r="K147" s="52">
        <v>15.051914</v>
      </c>
      <c r="L147" s="52">
        <v>15.188179999999999</v>
      </c>
      <c r="M147" s="52">
        <v>14.720643000000001</v>
      </c>
      <c r="N147" s="52">
        <v>17.495203</v>
      </c>
      <c r="O147" s="52">
        <v>17.344926999999998</v>
      </c>
      <c r="P147" s="52">
        <v>13.620380000000001</v>
      </c>
      <c r="Q147" s="52">
        <v>14.678032999999999</v>
      </c>
      <c r="R147" s="52">
        <v>9.9052935000000009</v>
      </c>
      <c r="S147" s="52">
        <v>5.6559229000000002</v>
      </c>
      <c r="T147" s="52">
        <v>2.6706796000000002</v>
      </c>
      <c r="U147" s="52">
        <v>3.5950449</v>
      </c>
      <c r="V147" s="52">
        <v>4.5950908999999998</v>
      </c>
      <c r="W147" s="52">
        <v>5.5871449000000002</v>
      </c>
      <c r="X147" s="52">
        <v>6.4625567999999998</v>
      </c>
      <c r="Y147" s="52">
        <v>4.8117156000000003</v>
      </c>
      <c r="Z147" s="52">
        <v>9.8154125000000008</v>
      </c>
      <c r="AA147" s="52">
        <v>13.234234000000001</v>
      </c>
      <c r="AB147" s="52">
        <v>18.880019999999998</v>
      </c>
      <c r="AC147" s="52">
        <v>20.923756000000001</v>
      </c>
      <c r="AD147" s="52">
        <v>19.132052999999999</v>
      </c>
      <c r="AE147" s="52">
        <v>17.268082</v>
      </c>
      <c r="AF147" s="52">
        <v>16.237984000000001</v>
      </c>
      <c r="AG147" s="52">
        <v>-3.4028399</v>
      </c>
      <c r="AH147" s="52">
        <v>-3.4746450000000002</v>
      </c>
      <c r="AI147" s="52">
        <v>-3.7274419999999999</v>
      </c>
      <c r="AJ147" s="52">
        <v>-3.3714209999999998</v>
      </c>
      <c r="AK147" s="52">
        <v>-3.7396539999999998</v>
      </c>
      <c r="AL147" s="52">
        <v>-5.0924300000000002</v>
      </c>
      <c r="AM147" s="52">
        <v>-6.6708080000000001</v>
      </c>
      <c r="AN147" s="52">
        <v>-8.3594030000000004</v>
      </c>
      <c r="AO147" s="52">
        <v>-4.6991800000000001</v>
      </c>
      <c r="AP147" s="52">
        <v>-4.6108060000000002</v>
      </c>
      <c r="AQ147" s="52">
        <v>-6.1122670000000001</v>
      </c>
      <c r="AR147" s="52">
        <v>-7.7022190000000004</v>
      </c>
      <c r="AS147" s="52">
        <v>-5.6118329999999998</v>
      </c>
      <c r="AT147" s="52">
        <v>-5.5205650000000004</v>
      </c>
      <c r="AU147" s="52">
        <v>-6.1871320000000001</v>
      </c>
      <c r="AV147" s="52">
        <v>-7.2781200000000004</v>
      </c>
      <c r="AW147" s="52">
        <v>-9.2766289999999998</v>
      </c>
      <c r="AX147" s="52">
        <v>-4.0680800000000001</v>
      </c>
      <c r="AY147" s="52">
        <v>-3.0231279999999998</v>
      </c>
      <c r="AZ147" s="52">
        <v>-3.6112120000000001</v>
      </c>
      <c r="BA147" s="52">
        <v>-4.4868129999999997</v>
      </c>
      <c r="BB147" s="52">
        <v>-4.9980229999999999</v>
      </c>
      <c r="BC147" s="52">
        <v>-5.3164550000000004</v>
      </c>
      <c r="BD147" s="52">
        <v>-4.923756</v>
      </c>
      <c r="BE147" s="52">
        <v>-1.6889991</v>
      </c>
      <c r="BF147" s="52">
        <v>-1.7438610000000001</v>
      </c>
      <c r="BG147" s="52">
        <v>-1.899554</v>
      </c>
      <c r="BH147" s="52">
        <v>-1.6872149999999999</v>
      </c>
      <c r="BI147" s="52">
        <v>-2.3326229999999999</v>
      </c>
      <c r="BJ147" s="52">
        <v>-2.6052140000000001</v>
      </c>
      <c r="BK147" s="52">
        <v>-4.0124279999999999</v>
      </c>
      <c r="BL147" s="52">
        <v>-5.7763710000000001</v>
      </c>
      <c r="BM147" s="52">
        <v>-1.7891760000000001</v>
      </c>
      <c r="BN147" s="52">
        <v>-1.564676</v>
      </c>
      <c r="BO147" s="52">
        <v>-2.862743</v>
      </c>
      <c r="BP147" s="52">
        <v>-4.4234809999999998</v>
      </c>
      <c r="BQ147" s="52">
        <v>-2.7528839999999999</v>
      </c>
      <c r="BR147" s="52">
        <v>-2.453856</v>
      </c>
      <c r="BS147" s="52">
        <v>-2.6829900000000002</v>
      </c>
      <c r="BT147" s="52">
        <v>-3.2175340000000001</v>
      </c>
      <c r="BU147" s="52">
        <v>-5.7673949999999996</v>
      </c>
      <c r="BV147" s="52">
        <v>-1.7058610000000001</v>
      </c>
      <c r="BW147" s="52">
        <v>-1.161165</v>
      </c>
      <c r="BX147" s="52">
        <v>-1.6694929999999999</v>
      </c>
      <c r="BY147" s="52">
        <v>-2.5574819999999998</v>
      </c>
      <c r="BZ147" s="52">
        <v>-3.222639</v>
      </c>
      <c r="CA147" s="52">
        <v>-3.5224929999999999</v>
      </c>
      <c r="CB147" s="52">
        <v>-3.1308099999999999</v>
      </c>
      <c r="CC147" s="52">
        <v>-0.50199841999999995</v>
      </c>
      <c r="CD147" s="52">
        <v>-0.54512430000000001</v>
      </c>
      <c r="CE147" s="52">
        <v>-0.63356420000000002</v>
      </c>
      <c r="CF147" s="52">
        <v>-0.52073879999999995</v>
      </c>
      <c r="CG147" s="52">
        <v>-1.3581179999999999</v>
      </c>
      <c r="CH147" s="52">
        <v>-0.88257620000000003</v>
      </c>
      <c r="CI147" s="52">
        <v>-2.171243</v>
      </c>
      <c r="CJ147" s="52">
        <v>-3.9873720000000001</v>
      </c>
      <c r="CK147" s="52">
        <v>0.22628300000000001</v>
      </c>
      <c r="CL147" s="52">
        <v>0.54506379999999999</v>
      </c>
      <c r="CM147" s="52">
        <v>-0.61213329999999999</v>
      </c>
      <c r="CN147" s="52">
        <v>-2.1526380000000001</v>
      </c>
      <c r="CO147" s="52">
        <v>-0.7727849</v>
      </c>
      <c r="CP147" s="52">
        <v>-0.3298624</v>
      </c>
      <c r="CQ147" s="52">
        <v>-0.25603179999999998</v>
      </c>
      <c r="CR147" s="52">
        <v>-0.40518409999999999</v>
      </c>
      <c r="CS147" s="52">
        <v>-3.33691</v>
      </c>
      <c r="CT147" s="52">
        <v>-6.97961E-2</v>
      </c>
      <c r="CU147" s="52">
        <v>0.1284245</v>
      </c>
      <c r="CV147" s="52">
        <v>-0.32466479999999998</v>
      </c>
      <c r="CW147" s="52">
        <v>-1.221233</v>
      </c>
      <c r="CX147" s="52">
        <v>-1.9930129999999999</v>
      </c>
      <c r="CY147" s="52">
        <v>-2.2800009999999999</v>
      </c>
      <c r="CZ147" s="52">
        <v>-1.8890210000000001</v>
      </c>
      <c r="DA147" s="52">
        <v>0.68500238999999996</v>
      </c>
      <c r="DB147" s="52">
        <v>0.65361199999999997</v>
      </c>
      <c r="DC147" s="52">
        <v>0.63242520000000002</v>
      </c>
      <c r="DD147" s="52">
        <v>0.64573720000000001</v>
      </c>
      <c r="DE147" s="52">
        <v>-0.38361319999999999</v>
      </c>
      <c r="DF147" s="52">
        <v>0.84006170000000002</v>
      </c>
      <c r="DG147" s="52">
        <v>-0.33005689999999999</v>
      </c>
      <c r="DH147" s="52">
        <v>-2.198372</v>
      </c>
      <c r="DI147" s="52">
        <v>2.2417419999999999</v>
      </c>
      <c r="DJ147" s="52">
        <v>2.6548039999999999</v>
      </c>
      <c r="DK147" s="52">
        <v>1.638477</v>
      </c>
      <c r="DL147" s="52">
        <v>0.1182048</v>
      </c>
      <c r="DM147" s="52">
        <v>1.207314</v>
      </c>
      <c r="DN147" s="52">
        <v>1.7941309999999999</v>
      </c>
      <c r="DO147" s="52">
        <v>2.1709269999999998</v>
      </c>
      <c r="DP147" s="52">
        <v>2.407165</v>
      </c>
      <c r="DQ147" s="52">
        <v>-0.90642429999999996</v>
      </c>
      <c r="DR147" s="52">
        <v>1.5662689999999999</v>
      </c>
      <c r="DS147" s="52">
        <v>1.4180140000000001</v>
      </c>
      <c r="DT147" s="52">
        <v>1.0201640000000001</v>
      </c>
      <c r="DU147" s="52">
        <v>0.1150159</v>
      </c>
      <c r="DV147" s="52">
        <v>-0.76338729999999999</v>
      </c>
      <c r="DW147" s="52">
        <v>-1.0375080000000001</v>
      </c>
      <c r="DX147" s="52">
        <v>-0.64723180000000002</v>
      </c>
      <c r="DY147" s="52">
        <v>2.3988431000000001</v>
      </c>
      <c r="DZ147" s="52">
        <v>2.3843969999999999</v>
      </c>
      <c r="EA147" s="52">
        <v>2.4603130000000002</v>
      </c>
      <c r="EB147" s="52">
        <v>2.3299430000000001</v>
      </c>
      <c r="EC147" s="52">
        <v>1.023417</v>
      </c>
      <c r="ED147" s="52">
        <v>3.327277</v>
      </c>
      <c r="EE147" s="52">
        <v>2.3283230000000001</v>
      </c>
      <c r="EF147" s="52">
        <v>0.38465860000000002</v>
      </c>
      <c r="EG147" s="52">
        <v>5.151745</v>
      </c>
      <c r="EH147" s="52">
        <v>5.700933</v>
      </c>
      <c r="EI147" s="52">
        <v>4.8879999999999999</v>
      </c>
      <c r="EJ147" s="52">
        <v>3.3969420000000001</v>
      </c>
      <c r="EK147" s="52">
        <v>4.0662630000000002</v>
      </c>
      <c r="EL147" s="52">
        <v>4.8608399999999996</v>
      </c>
      <c r="EM147" s="52">
        <v>5.6750689999999997</v>
      </c>
      <c r="EN147" s="52">
        <v>6.4677509999999998</v>
      </c>
      <c r="EO147" s="52">
        <v>2.6028099999999998</v>
      </c>
      <c r="EP147" s="52">
        <v>3.9284880000000002</v>
      </c>
      <c r="EQ147" s="52">
        <v>3.2799770000000001</v>
      </c>
      <c r="ER147" s="52">
        <v>2.9618820000000001</v>
      </c>
      <c r="ES147" s="52">
        <v>2.0443470000000001</v>
      </c>
      <c r="ET147" s="52">
        <v>1.011997</v>
      </c>
      <c r="EU147" s="52">
        <v>0.7564533</v>
      </c>
      <c r="EV147" s="52">
        <v>1.1457139999999999</v>
      </c>
      <c r="EW147" s="52">
        <v>57.42313</v>
      </c>
      <c r="EX147" s="52">
        <v>56.777209999999997</v>
      </c>
      <c r="EY147" s="52">
        <v>56.196599999999997</v>
      </c>
      <c r="EZ147" s="52">
        <v>55.809519999999999</v>
      </c>
      <c r="FA147" s="52">
        <v>55.388770000000001</v>
      </c>
      <c r="FB147" s="52">
        <v>55.06429</v>
      </c>
      <c r="FC147" s="52">
        <v>55.012250000000002</v>
      </c>
      <c r="FD147" s="52">
        <v>56.692860000000003</v>
      </c>
      <c r="FE147" s="52">
        <v>59.633670000000002</v>
      </c>
      <c r="FF147" s="52">
        <v>63.41769</v>
      </c>
      <c r="FG147" s="52">
        <v>68.185040000000001</v>
      </c>
      <c r="FH147" s="52">
        <v>73.130619999999993</v>
      </c>
      <c r="FI147" s="52">
        <v>77.836399999999998</v>
      </c>
      <c r="FJ147" s="52">
        <v>80.939800000000005</v>
      </c>
      <c r="FK147" s="52">
        <v>82.618369999999999</v>
      </c>
      <c r="FL147" s="52">
        <v>83.072450000000003</v>
      </c>
      <c r="FM147" s="52">
        <v>82.344560000000001</v>
      </c>
      <c r="FN147" s="52">
        <v>80.087069999999997</v>
      </c>
      <c r="FO147" s="52">
        <v>76.294899999999998</v>
      </c>
      <c r="FP147" s="52">
        <v>70.939120000000003</v>
      </c>
      <c r="FQ147" s="52">
        <v>65.139790000000005</v>
      </c>
      <c r="FR147" s="52">
        <v>61.500680000000003</v>
      </c>
      <c r="FS147" s="52">
        <v>59.721769999999999</v>
      </c>
      <c r="FT147" s="52">
        <v>58.501359999999998</v>
      </c>
      <c r="FU147" s="52">
        <v>85</v>
      </c>
      <c r="FV147" s="52">
        <v>1367.64</v>
      </c>
      <c r="FW147" s="52">
        <v>83.616519999999994</v>
      </c>
      <c r="FX147" s="52">
        <v>1</v>
      </c>
    </row>
    <row r="148" spans="1:180" x14ac:dyDescent="0.3">
      <c r="A148" t="s">
        <v>174</v>
      </c>
      <c r="B148" t="s">
        <v>249</v>
      </c>
      <c r="C148" t="s">
        <v>180</v>
      </c>
      <c r="D148" t="s">
        <v>224</v>
      </c>
      <c r="E148" t="s">
        <v>190</v>
      </c>
      <c r="F148" t="s">
        <v>229</v>
      </c>
      <c r="G148" t="s">
        <v>240</v>
      </c>
      <c r="H148" s="52">
        <v>2</v>
      </c>
      <c r="I148" s="52">
        <v>20.8797</v>
      </c>
      <c r="J148" s="52">
        <v>19.950880000000002</v>
      </c>
      <c r="K148" s="52">
        <v>19.405207000000001</v>
      </c>
      <c r="L148" s="52">
        <v>18.27422</v>
      </c>
      <c r="M148" s="52">
        <v>16.761568</v>
      </c>
      <c r="N148" s="52">
        <v>15.204679</v>
      </c>
      <c r="O148" s="52">
        <v>19.813406000000001</v>
      </c>
      <c r="P148" s="52">
        <v>22.058928000000002</v>
      </c>
      <c r="Q148" s="52">
        <v>21.179487000000002</v>
      </c>
      <c r="R148" s="52">
        <v>13.603315</v>
      </c>
      <c r="S148" s="52">
        <v>8.1614161000000003</v>
      </c>
      <c r="T148" s="52">
        <v>5.6540622999999997</v>
      </c>
      <c r="U148" s="52">
        <v>5.0819793000000004</v>
      </c>
      <c r="V148" s="52">
        <v>6.7696033</v>
      </c>
      <c r="W148" s="52">
        <v>9.1926354999999997</v>
      </c>
      <c r="X148" s="52">
        <v>12.824453</v>
      </c>
      <c r="Y148" s="52">
        <v>13.819081000000001</v>
      </c>
      <c r="Z148" s="52">
        <v>18.992820999999999</v>
      </c>
      <c r="AA148" s="52">
        <v>28.926870000000001</v>
      </c>
      <c r="AB148" s="52">
        <v>30.643651999999999</v>
      </c>
      <c r="AC148" s="52">
        <v>29.045411999999999</v>
      </c>
      <c r="AD148" s="52">
        <v>25.768647999999999</v>
      </c>
      <c r="AE148" s="52">
        <v>24.081606000000001</v>
      </c>
      <c r="AF148" s="52">
        <v>22.505707000000001</v>
      </c>
      <c r="AG148" s="52">
        <v>-0.25554748999999999</v>
      </c>
      <c r="AH148" s="52">
        <v>-0.49452430000000003</v>
      </c>
      <c r="AI148" s="52">
        <v>-0.69638029999999995</v>
      </c>
      <c r="AJ148" s="52">
        <v>-1.3895200000000001</v>
      </c>
      <c r="AK148" s="52">
        <v>-3.754883</v>
      </c>
      <c r="AL148" s="52">
        <v>-9.4378770000000003</v>
      </c>
      <c r="AM148" s="52">
        <v>-7.8859009999999996</v>
      </c>
      <c r="AN148" s="52">
        <v>-6.1758790000000001</v>
      </c>
      <c r="AO148" s="52">
        <v>-5.1250960000000001</v>
      </c>
      <c r="AP148" s="52">
        <v>-6.2818940000000003</v>
      </c>
      <c r="AQ148" s="52">
        <v>-6.8884679999999996</v>
      </c>
      <c r="AR148" s="52">
        <v>-6.6710440000000002</v>
      </c>
      <c r="AS148" s="52">
        <v>-6.3608060000000002</v>
      </c>
      <c r="AT148" s="52">
        <v>-5.9677179999999996</v>
      </c>
      <c r="AU148" s="52">
        <v>-5.9537380000000004</v>
      </c>
      <c r="AV148" s="52">
        <v>-6.6679940000000002</v>
      </c>
      <c r="AW148" s="52">
        <v>-8.4716349999999991</v>
      </c>
      <c r="AX148" s="52">
        <v>-6.6549750000000003</v>
      </c>
      <c r="AY148" s="52">
        <v>-0.4422604</v>
      </c>
      <c r="AZ148" s="52">
        <v>-0.17413580000000001</v>
      </c>
      <c r="BA148" s="52">
        <v>0.48522660000000001</v>
      </c>
      <c r="BB148" s="52">
        <v>-0.94994619999999996</v>
      </c>
      <c r="BC148" s="52">
        <v>-0.51896730000000002</v>
      </c>
      <c r="BD148" s="52">
        <v>-0.56772579999999995</v>
      </c>
      <c r="BE148" s="52">
        <v>0.80158609000000003</v>
      </c>
      <c r="BF148" s="52">
        <v>0.66078870000000001</v>
      </c>
      <c r="BG148" s="52">
        <v>0.55812660000000003</v>
      </c>
      <c r="BH148" s="52">
        <v>-0.3682569</v>
      </c>
      <c r="BI148" s="52">
        <v>-2.484845</v>
      </c>
      <c r="BJ148" s="52">
        <v>-7.1073009999999996</v>
      </c>
      <c r="BK148" s="52">
        <v>-5.5180600000000002</v>
      </c>
      <c r="BL148" s="52">
        <v>-4.3370139999999999</v>
      </c>
      <c r="BM148" s="52">
        <v>-3.1636150000000001</v>
      </c>
      <c r="BN148" s="52">
        <v>-4.5647529999999996</v>
      </c>
      <c r="BO148" s="52">
        <v>-5.1666559999999997</v>
      </c>
      <c r="BP148" s="52">
        <v>-4.7743000000000002</v>
      </c>
      <c r="BQ148" s="52">
        <v>-4.3291579999999996</v>
      </c>
      <c r="BR148" s="52">
        <v>-3.9204940000000001</v>
      </c>
      <c r="BS148" s="52">
        <v>-3.6771859999999998</v>
      </c>
      <c r="BT148" s="52">
        <v>-3.261835</v>
      </c>
      <c r="BU148" s="52">
        <v>-5.5071479999999999</v>
      </c>
      <c r="BV148" s="52">
        <v>-4.1562200000000002</v>
      </c>
      <c r="BW148" s="52">
        <v>1.015941</v>
      </c>
      <c r="BX148" s="52">
        <v>1.463004</v>
      </c>
      <c r="BY148" s="52">
        <v>2.0527129999999998</v>
      </c>
      <c r="BZ148" s="52">
        <v>0.61191240000000002</v>
      </c>
      <c r="CA148" s="52">
        <v>0.93546099999999999</v>
      </c>
      <c r="CB148" s="52">
        <v>0.84067369999999997</v>
      </c>
      <c r="CC148" s="52">
        <v>1.5337540000000001</v>
      </c>
      <c r="CD148" s="52">
        <v>1.460955</v>
      </c>
      <c r="CE148" s="52">
        <v>1.4269940000000001</v>
      </c>
      <c r="CF148" s="52">
        <v>0.3390667</v>
      </c>
      <c r="CG148" s="52">
        <v>-1.6052200000000001</v>
      </c>
      <c r="CH148" s="52">
        <v>-5.4931520000000003</v>
      </c>
      <c r="CI148" s="52">
        <v>-3.8780999999999999</v>
      </c>
      <c r="CJ148" s="52">
        <v>-3.0634209999999999</v>
      </c>
      <c r="CK148" s="52">
        <v>-1.805099</v>
      </c>
      <c r="CL148" s="52">
        <v>-3.375467</v>
      </c>
      <c r="CM148" s="52">
        <v>-3.9741339999999998</v>
      </c>
      <c r="CN148" s="52">
        <v>-3.4606219999999999</v>
      </c>
      <c r="CO148" s="52">
        <v>-2.9220449999999998</v>
      </c>
      <c r="CP148" s="52">
        <v>-2.5025919999999999</v>
      </c>
      <c r="CQ148" s="52">
        <v>-2.1004529999999999</v>
      </c>
      <c r="CR148" s="52">
        <v>-0.90274019999999999</v>
      </c>
      <c r="CS148" s="52">
        <v>-3.4539529999999998</v>
      </c>
      <c r="CT148" s="52">
        <v>-2.4255900000000001</v>
      </c>
      <c r="CU148" s="52">
        <v>2.025887</v>
      </c>
      <c r="CV148" s="52">
        <v>2.5968830000000001</v>
      </c>
      <c r="CW148" s="52">
        <v>3.1383489999999998</v>
      </c>
      <c r="CX148" s="52">
        <v>1.693651</v>
      </c>
      <c r="CY148" s="52">
        <v>1.9427939999999999</v>
      </c>
      <c r="CZ148" s="52">
        <v>1.816127</v>
      </c>
      <c r="DA148" s="52">
        <v>2.2659210999999999</v>
      </c>
      <c r="DB148" s="52">
        <v>2.2611210000000002</v>
      </c>
      <c r="DC148" s="52">
        <v>2.2958620000000001</v>
      </c>
      <c r="DD148" s="52">
        <v>1.0463899999999999</v>
      </c>
      <c r="DE148" s="52">
        <v>-0.72559580000000001</v>
      </c>
      <c r="DF148" s="52">
        <v>-3.8790019999999998</v>
      </c>
      <c r="DG148" s="52">
        <v>-2.2381410000000002</v>
      </c>
      <c r="DH148" s="52">
        <v>-1.789828</v>
      </c>
      <c r="DI148" s="52">
        <v>-0.44658360000000002</v>
      </c>
      <c r="DJ148" s="52">
        <v>-2.1861809999999999</v>
      </c>
      <c r="DK148" s="52">
        <v>-2.781612</v>
      </c>
      <c r="DL148" s="52">
        <v>-2.1469429999999998</v>
      </c>
      <c r="DM148" s="52">
        <v>-1.5149319999999999</v>
      </c>
      <c r="DN148" s="52">
        <v>-1.0846910000000001</v>
      </c>
      <c r="DO148" s="52">
        <v>-0.52372019999999997</v>
      </c>
      <c r="DP148" s="52">
        <v>1.4563550000000001</v>
      </c>
      <c r="DQ148" s="52">
        <v>-1.4007590000000001</v>
      </c>
      <c r="DR148" s="52">
        <v>-0.69495949999999995</v>
      </c>
      <c r="DS148" s="52">
        <v>3.0358329999999998</v>
      </c>
      <c r="DT148" s="52">
        <v>3.7307610000000002</v>
      </c>
      <c r="DU148" s="52">
        <v>4.223986</v>
      </c>
      <c r="DV148" s="52">
        <v>2.7753890000000001</v>
      </c>
      <c r="DW148" s="52">
        <v>2.950126</v>
      </c>
      <c r="DX148" s="52">
        <v>2.7915800000000002</v>
      </c>
      <c r="DY148" s="52">
        <v>3.3230550000000001</v>
      </c>
      <c r="DZ148" s="52">
        <v>3.4164340000000002</v>
      </c>
      <c r="EA148" s="52">
        <v>3.5503689999999999</v>
      </c>
      <c r="EB148" s="52">
        <v>2.067653</v>
      </c>
      <c r="EC148" s="52">
        <v>0.54444219999999999</v>
      </c>
      <c r="ED148" s="52">
        <v>-1.548427</v>
      </c>
      <c r="EE148" s="52">
        <v>0.12970039999999999</v>
      </c>
      <c r="EF148" s="52">
        <v>4.9037400000000002E-2</v>
      </c>
      <c r="EG148" s="52">
        <v>1.5148969999999999</v>
      </c>
      <c r="EH148" s="52">
        <v>-0.46904050000000003</v>
      </c>
      <c r="EI148" s="52">
        <v>-1.059801</v>
      </c>
      <c r="EJ148" s="52">
        <v>-0.25019940000000002</v>
      </c>
      <c r="EK148" s="52">
        <v>0.51671579999999995</v>
      </c>
      <c r="EL148" s="52">
        <v>0.96253339999999998</v>
      </c>
      <c r="EM148" s="52">
        <v>1.7528319999999999</v>
      </c>
      <c r="EN148" s="52">
        <v>4.862514</v>
      </c>
      <c r="EO148" s="52">
        <v>1.563728</v>
      </c>
      <c r="EP148" s="52">
        <v>1.803796</v>
      </c>
      <c r="EQ148" s="52">
        <v>4.4940340000000001</v>
      </c>
      <c r="ER148" s="52">
        <v>5.3679009999999998</v>
      </c>
      <c r="ES148" s="52">
        <v>5.7914719999999997</v>
      </c>
      <c r="ET148" s="52">
        <v>4.3372479999999998</v>
      </c>
      <c r="EU148" s="52">
        <v>4.4045540000000001</v>
      </c>
      <c r="EV148" s="52">
        <v>4.19998</v>
      </c>
      <c r="EW148" s="52">
        <v>58.86327</v>
      </c>
      <c r="EX148" s="52">
        <v>57.665990000000001</v>
      </c>
      <c r="EY148" s="52">
        <v>56.73809</v>
      </c>
      <c r="EZ148" s="52">
        <v>56.08775</v>
      </c>
      <c r="FA148" s="52">
        <v>55.514969999999998</v>
      </c>
      <c r="FB148" s="52">
        <v>55.11871</v>
      </c>
      <c r="FC148" s="52">
        <v>54.737749999999998</v>
      </c>
      <c r="FD148" s="52">
        <v>55.268709999999999</v>
      </c>
      <c r="FE148" s="52">
        <v>58.558160000000001</v>
      </c>
      <c r="FF148" s="52">
        <v>62.698639999999997</v>
      </c>
      <c r="FG148" s="52">
        <v>67.215990000000005</v>
      </c>
      <c r="FH148" s="52">
        <v>72.122789999999995</v>
      </c>
      <c r="FI148" s="52">
        <v>76.641490000000005</v>
      </c>
      <c r="FJ148" s="52">
        <v>80.691500000000005</v>
      </c>
      <c r="FK148" s="52">
        <v>83.016670000000005</v>
      </c>
      <c r="FL148" s="52">
        <v>82.815309999999997</v>
      </c>
      <c r="FM148" s="52">
        <v>80.443879999999993</v>
      </c>
      <c r="FN148" s="52">
        <v>76.910200000000003</v>
      </c>
      <c r="FO148" s="52">
        <v>72.360889999999998</v>
      </c>
      <c r="FP148" s="52">
        <v>67.743189999999998</v>
      </c>
      <c r="FQ148" s="52">
        <v>64.657820000000001</v>
      </c>
      <c r="FR148" s="52">
        <v>62.522790000000001</v>
      </c>
      <c r="FS148" s="52">
        <v>60.744219999999999</v>
      </c>
      <c r="FT148" s="52">
        <v>59.44932</v>
      </c>
      <c r="FU148" s="52">
        <v>85</v>
      </c>
      <c r="FV148" s="52">
        <v>2056.8580000000002</v>
      </c>
      <c r="FW148" s="52">
        <v>140.89789999999999</v>
      </c>
      <c r="FX148" s="52">
        <v>1</v>
      </c>
    </row>
    <row r="149" spans="1:180" x14ac:dyDescent="0.3">
      <c r="A149" t="s">
        <v>174</v>
      </c>
      <c r="B149" t="s">
        <v>249</v>
      </c>
      <c r="C149" t="s">
        <v>180</v>
      </c>
      <c r="D149" t="s">
        <v>224</v>
      </c>
      <c r="E149" t="s">
        <v>189</v>
      </c>
      <c r="F149" t="s">
        <v>229</v>
      </c>
      <c r="G149" t="s">
        <v>240</v>
      </c>
      <c r="H149" s="52">
        <v>2</v>
      </c>
      <c r="I149" s="52">
        <v>12.010451</v>
      </c>
      <c r="J149" s="52">
        <v>11.346653999999999</v>
      </c>
      <c r="K149" s="52">
        <v>11.140355</v>
      </c>
      <c r="L149" s="52">
        <v>11.224826999999999</v>
      </c>
      <c r="M149" s="52">
        <v>9.8000126000000005</v>
      </c>
      <c r="N149" s="52">
        <v>13.243083</v>
      </c>
      <c r="O149" s="52">
        <v>16.568041000000001</v>
      </c>
      <c r="P149" s="52">
        <v>14.635092999999999</v>
      </c>
      <c r="Q149" s="52">
        <v>14.27875</v>
      </c>
      <c r="R149" s="52">
        <v>7.7895732000000004</v>
      </c>
      <c r="S149" s="52">
        <v>1.2888615999999999</v>
      </c>
      <c r="T149" s="52">
        <v>-1.9274267</v>
      </c>
      <c r="U149" s="52">
        <v>-3.4261903999999999</v>
      </c>
      <c r="V149" s="52">
        <v>-2.9590711999999999</v>
      </c>
      <c r="W149" s="52">
        <v>-2.6860436999999999</v>
      </c>
      <c r="X149" s="52">
        <v>-1.8395215</v>
      </c>
      <c r="Y149" s="52">
        <v>-1.0251737000000001</v>
      </c>
      <c r="Z149" s="52">
        <v>4.5463747999999997</v>
      </c>
      <c r="AA149" s="52">
        <v>9.2401361000000009</v>
      </c>
      <c r="AB149" s="52">
        <v>14.442906000000001</v>
      </c>
      <c r="AC149" s="52">
        <v>15.181196</v>
      </c>
      <c r="AD149" s="52">
        <v>13.036299</v>
      </c>
      <c r="AE149" s="52">
        <v>12.401291000000001</v>
      </c>
      <c r="AF149" s="52">
        <v>11.714231</v>
      </c>
      <c r="AG149" s="52">
        <v>-9.0219535999999998</v>
      </c>
      <c r="AH149" s="52">
        <v>-9.1745450000000002</v>
      </c>
      <c r="AI149" s="52">
        <v>-8.9939119999999999</v>
      </c>
      <c r="AJ149" s="52">
        <v>-8.4384099999999993</v>
      </c>
      <c r="AK149" s="52">
        <v>-10.11763</v>
      </c>
      <c r="AL149" s="52">
        <v>-11.290290000000001</v>
      </c>
      <c r="AM149" s="52">
        <v>-11.703519999999999</v>
      </c>
      <c r="AN149" s="52">
        <v>-12.11914</v>
      </c>
      <c r="AO149" s="52">
        <v>-10.943339999999999</v>
      </c>
      <c r="AP149" s="52">
        <v>-11.7834</v>
      </c>
      <c r="AQ149" s="52">
        <v>-15.47795</v>
      </c>
      <c r="AR149" s="52">
        <v>-17.031169999999999</v>
      </c>
      <c r="AS149" s="52">
        <v>-18.562149999999999</v>
      </c>
      <c r="AT149" s="52">
        <v>-19.075410000000002</v>
      </c>
      <c r="AU149" s="52">
        <v>-20.152819999999998</v>
      </c>
      <c r="AV149" s="52">
        <v>-20.853909999999999</v>
      </c>
      <c r="AW149" s="52">
        <v>-20.12322</v>
      </c>
      <c r="AX149" s="52">
        <v>-15.611370000000001</v>
      </c>
      <c r="AY149" s="52">
        <v>-14.314399999999999</v>
      </c>
      <c r="AZ149" s="52">
        <v>-13.728669999999999</v>
      </c>
      <c r="BA149" s="52">
        <v>-12.538040000000001</v>
      </c>
      <c r="BB149" s="52">
        <v>-12.991160000000001</v>
      </c>
      <c r="BC149" s="52">
        <v>-12.01956</v>
      </c>
      <c r="BD149" s="52">
        <v>-11.08751</v>
      </c>
      <c r="BE149" s="52">
        <v>-6.5067481999999996</v>
      </c>
      <c r="BF149" s="52">
        <v>-6.5238199999999997</v>
      </c>
      <c r="BG149" s="52">
        <v>-6.3767860000000001</v>
      </c>
      <c r="BH149" s="52">
        <v>-6.1081839999999996</v>
      </c>
      <c r="BI149" s="52">
        <v>-7.8145429999999996</v>
      </c>
      <c r="BJ149" s="52">
        <v>-7.5276870000000002</v>
      </c>
      <c r="BK149" s="52">
        <v>-7.2628009999999996</v>
      </c>
      <c r="BL149" s="52">
        <v>-8.2720769999999995</v>
      </c>
      <c r="BM149" s="52">
        <v>-6.4671190000000003</v>
      </c>
      <c r="BN149" s="52">
        <v>-7.5493389999999998</v>
      </c>
      <c r="BO149" s="52">
        <v>-10.58845</v>
      </c>
      <c r="BP149" s="52">
        <v>-11.92512</v>
      </c>
      <c r="BQ149" s="52">
        <v>-13.123849999999999</v>
      </c>
      <c r="BR149" s="52">
        <v>-13.487769999999999</v>
      </c>
      <c r="BS149" s="52">
        <v>-14.332229999999999</v>
      </c>
      <c r="BT149" s="52">
        <v>-14.73527</v>
      </c>
      <c r="BU149" s="52">
        <v>-14.945600000000001</v>
      </c>
      <c r="BV149" s="52">
        <v>-11.498250000000001</v>
      </c>
      <c r="BW149" s="52">
        <v>-10.674390000000001</v>
      </c>
      <c r="BX149" s="52">
        <v>-10.481680000000001</v>
      </c>
      <c r="BY149" s="52">
        <v>-9.4726269999999992</v>
      </c>
      <c r="BZ149" s="52">
        <v>-10.059699999999999</v>
      </c>
      <c r="CA149" s="52">
        <v>-9.0494280000000007</v>
      </c>
      <c r="CB149" s="52">
        <v>-8.3383699999999994</v>
      </c>
      <c r="CC149" s="52">
        <v>-4.7647237999999996</v>
      </c>
      <c r="CD149" s="52">
        <v>-4.6879359999999997</v>
      </c>
      <c r="CE149" s="52">
        <v>-4.5641730000000003</v>
      </c>
      <c r="CF149" s="52">
        <v>-4.4942770000000003</v>
      </c>
      <c r="CG149" s="52">
        <v>-6.2194310000000002</v>
      </c>
      <c r="CH149" s="52">
        <v>-4.9217230000000001</v>
      </c>
      <c r="CI149" s="52">
        <v>-4.1871720000000003</v>
      </c>
      <c r="CJ149" s="52">
        <v>-5.6076119999999996</v>
      </c>
      <c r="CK149" s="52">
        <v>-3.3668999999999998</v>
      </c>
      <c r="CL149" s="52">
        <v>-4.6168389999999997</v>
      </c>
      <c r="CM149" s="52">
        <v>-7.2020020000000002</v>
      </c>
      <c r="CN149" s="52">
        <v>-8.3886800000000008</v>
      </c>
      <c r="CO149" s="52">
        <v>-9.3573059999999995</v>
      </c>
      <c r="CP149" s="52">
        <v>-9.6177820000000001</v>
      </c>
      <c r="CQ149" s="52">
        <v>-10.30091</v>
      </c>
      <c r="CR149" s="52">
        <v>-10.49752</v>
      </c>
      <c r="CS149" s="52">
        <v>-11.359590000000001</v>
      </c>
      <c r="CT149" s="52">
        <v>-8.649521</v>
      </c>
      <c r="CU149" s="52">
        <v>-8.1533359999999995</v>
      </c>
      <c r="CV149" s="52">
        <v>-8.2328209999999995</v>
      </c>
      <c r="CW149" s="52">
        <v>-7.3495299999999997</v>
      </c>
      <c r="CX149" s="52">
        <v>-8.029382</v>
      </c>
      <c r="CY149" s="52">
        <v>-6.992324</v>
      </c>
      <c r="CZ149" s="52">
        <v>-6.4343260000000004</v>
      </c>
      <c r="DA149" s="52">
        <v>-3.0227010000000001</v>
      </c>
      <c r="DB149" s="52">
        <v>-2.852052</v>
      </c>
      <c r="DC149" s="52">
        <v>-2.75156</v>
      </c>
      <c r="DD149" s="52">
        <v>-2.8803700000000001</v>
      </c>
      <c r="DE149" s="52">
        <v>-4.62432</v>
      </c>
      <c r="DF149" s="52">
        <v>-2.3157589999999999</v>
      </c>
      <c r="DG149" s="52">
        <v>-1.1115440000000001</v>
      </c>
      <c r="DH149" s="52">
        <v>-2.9431479999999999</v>
      </c>
      <c r="DI149" s="52">
        <v>-0.2666808</v>
      </c>
      <c r="DJ149" s="52">
        <v>-1.6843399999999999</v>
      </c>
      <c r="DK149" s="52">
        <v>-3.8155519999999998</v>
      </c>
      <c r="DL149" s="52">
        <v>-4.8522429999999996</v>
      </c>
      <c r="DM149" s="52">
        <v>-5.5907590000000003</v>
      </c>
      <c r="DN149" s="52">
        <v>-5.7477960000000001</v>
      </c>
      <c r="DO149" s="52">
        <v>-6.2695809999999996</v>
      </c>
      <c r="DP149" s="52">
        <v>-6.2597690000000004</v>
      </c>
      <c r="DQ149" s="52">
        <v>-7.773587</v>
      </c>
      <c r="DR149" s="52">
        <v>-5.800789</v>
      </c>
      <c r="DS149" s="52">
        <v>-5.6322770000000002</v>
      </c>
      <c r="DT149" s="52">
        <v>-5.9839650000000004</v>
      </c>
      <c r="DU149" s="52">
        <v>-5.2264330000000001</v>
      </c>
      <c r="DV149" s="52">
        <v>-5.9990629999999996</v>
      </c>
      <c r="DW149" s="52">
        <v>-4.9352210000000003</v>
      </c>
      <c r="DX149" s="52">
        <v>-4.5302819999999997</v>
      </c>
      <c r="DY149" s="52">
        <v>-0.50749522000000002</v>
      </c>
      <c r="DZ149" s="52">
        <v>-0.2013276</v>
      </c>
      <c r="EA149" s="52">
        <v>-0.1344352</v>
      </c>
      <c r="EB149" s="52">
        <v>-0.55014399999999997</v>
      </c>
      <c r="EC149" s="52">
        <v>-2.3212320000000002</v>
      </c>
      <c r="ED149" s="52">
        <v>1.446839</v>
      </c>
      <c r="EE149" s="52">
        <v>3.3291750000000002</v>
      </c>
      <c r="EF149" s="52">
        <v>0.90391509999999997</v>
      </c>
      <c r="EG149" s="52">
        <v>4.209543</v>
      </c>
      <c r="EH149" s="52">
        <v>2.5497230000000002</v>
      </c>
      <c r="EI149" s="52">
        <v>1.0739449999999999</v>
      </c>
      <c r="EJ149" s="52">
        <v>0.25380900000000001</v>
      </c>
      <c r="EK149" s="52">
        <v>-0.15246499999999999</v>
      </c>
      <c r="EL149" s="52">
        <v>-0.1601503</v>
      </c>
      <c r="EM149" s="52">
        <v>-0.44898919999999998</v>
      </c>
      <c r="EN149" s="52">
        <v>-0.14113100000000001</v>
      </c>
      <c r="EO149" s="52">
        <v>-2.5959650000000001</v>
      </c>
      <c r="EP149" s="52">
        <v>-1.6876739999999999</v>
      </c>
      <c r="EQ149" s="52">
        <v>-1.9922679999999999</v>
      </c>
      <c r="ER149" s="52">
        <v>-2.736974</v>
      </c>
      <c r="ES149" s="52">
        <v>-2.1610179999999999</v>
      </c>
      <c r="ET149" s="52">
        <v>-3.0676049999999999</v>
      </c>
      <c r="EU149" s="52">
        <v>-1.96509</v>
      </c>
      <c r="EV149" s="52">
        <v>-1.781145</v>
      </c>
      <c r="EW149" s="52">
        <v>58.589939999999999</v>
      </c>
      <c r="EX149" s="52">
        <v>57.923050000000003</v>
      </c>
      <c r="EY149" s="52">
        <v>57.33117</v>
      </c>
      <c r="EZ149" s="52">
        <v>56.694479999999999</v>
      </c>
      <c r="FA149" s="52">
        <v>56.16883</v>
      </c>
      <c r="FB149" s="52">
        <v>55.926949999999998</v>
      </c>
      <c r="FC149" s="52">
        <v>55.774349999999998</v>
      </c>
      <c r="FD149" s="52">
        <v>56.695129999999999</v>
      </c>
      <c r="FE149" s="52">
        <v>59.099350000000001</v>
      </c>
      <c r="FF149" s="52">
        <v>62.489939999999997</v>
      </c>
      <c r="FG149" s="52">
        <v>67.059089999999998</v>
      </c>
      <c r="FH149" s="52">
        <v>72.16234</v>
      </c>
      <c r="FI149" s="52">
        <v>76.763959999999997</v>
      </c>
      <c r="FJ149" s="52">
        <v>80.667850000000001</v>
      </c>
      <c r="FK149" s="52">
        <v>82.656809999999993</v>
      </c>
      <c r="FL149" s="52">
        <v>82.792209999999997</v>
      </c>
      <c r="FM149" s="52">
        <v>81.873050000000006</v>
      </c>
      <c r="FN149" s="52">
        <v>79.572730000000007</v>
      </c>
      <c r="FO149" s="52">
        <v>76.109089999999995</v>
      </c>
      <c r="FP149" s="52">
        <v>70.941559999999996</v>
      </c>
      <c r="FQ149" s="52">
        <v>66.020449999999997</v>
      </c>
      <c r="FR149" s="52">
        <v>63.20487</v>
      </c>
      <c r="FS149" s="52">
        <v>61.542859999999997</v>
      </c>
      <c r="FT149" s="52">
        <v>60.229550000000003</v>
      </c>
      <c r="FU149" s="52">
        <v>85</v>
      </c>
      <c r="FV149" s="52">
        <v>1547.6379999999999</v>
      </c>
      <c r="FW149" s="52">
        <v>107.0086</v>
      </c>
      <c r="FX149" s="52">
        <v>1</v>
      </c>
    </row>
    <row r="150" spans="1:180" x14ac:dyDescent="0.3">
      <c r="A150" t="s">
        <v>174</v>
      </c>
      <c r="B150" t="s">
        <v>249</v>
      </c>
      <c r="C150" t="s">
        <v>180</v>
      </c>
      <c r="D150" t="s">
        <v>244</v>
      </c>
      <c r="E150" t="s">
        <v>188</v>
      </c>
      <c r="F150" t="s">
        <v>229</v>
      </c>
      <c r="G150" t="s">
        <v>240</v>
      </c>
      <c r="H150" s="52">
        <v>2</v>
      </c>
      <c r="I150" s="52">
        <v>16.420662</v>
      </c>
      <c r="J150" s="52">
        <v>15.708085000000001</v>
      </c>
      <c r="K150" s="52">
        <v>15.238690999999999</v>
      </c>
      <c r="L150" s="52">
        <v>15.131034</v>
      </c>
      <c r="M150" s="52">
        <v>14.998426</v>
      </c>
      <c r="N150" s="52">
        <v>15.239172999999999</v>
      </c>
      <c r="O150" s="52">
        <v>13.840271</v>
      </c>
      <c r="P150" s="52">
        <v>10.167154999999999</v>
      </c>
      <c r="Q150" s="52">
        <v>4.3719039000000004</v>
      </c>
      <c r="R150" s="52">
        <v>3.5550163000000001</v>
      </c>
      <c r="S150" s="52">
        <v>1.0313478</v>
      </c>
      <c r="T150" s="52">
        <v>1.0177541999999999</v>
      </c>
      <c r="U150" s="52">
        <v>1.5983692</v>
      </c>
      <c r="V150" s="52">
        <v>1.9761291999999999</v>
      </c>
      <c r="W150" s="52">
        <v>2.3970360999999998</v>
      </c>
      <c r="X150" s="52">
        <v>3.2895699</v>
      </c>
      <c r="Y150" s="52">
        <v>1.7214038</v>
      </c>
      <c r="Z150" s="52">
        <v>1.3337781</v>
      </c>
      <c r="AA150" s="52">
        <v>4.4426950999999999</v>
      </c>
      <c r="AB150" s="52">
        <v>11.966780999999999</v>
      </c>
      <c r="AC150" s="52">
        <v>17.379145000000001</v>
      </c>
      <c r="AD150" s="52">
        <v>20.010940999999999</v>
      </c>
      <c r="AE150" s="52">
        <v>18.465748000000001</v>
      </c>
      <c r="AF150" s="52">
        <v>17.009709999999998</v>
      </c>
      <c r="AG150" s="52">
        <v>-3.6644038999999999</v>
      </c>
      <c r="AH150" s="52">
        <v>-3.1996980000000002</v>
      </c>
      <c r="AI150" s="52">
        <v>-3.3323369999999999</v>
      </c>
      <c r="AJ150" s="52">
        <v>-3.111491</v>
      </c>
      <c r="AK150" s="52">
        <v>-2.9901080000000002</v>
      </c>
      <c r="AL150" s="52">
        <v>-3.6149339999999999</v>
      </c>
      <c r="AM150" s="52">
        <v>-4.1914999999999996</v>
      </c>
      <c r="AN150" s="52">
        <v>-3.4374470000000001</v>
      </c>
      <c r="AO150" s="52">
        <v>-4.7808900000000003</v>
      </c>
      <c r="AP150" s="52">
        <v>-3.221384</v>
      </c>
      <c r="AQ150" s="52">
        <v>-4.8850860000000003</v>
      </c>
      <c r="AR150" s="52">
        <v>-4.2504980000000003</v>
      </c>
      <c r="AS150" s="52">
        <v>-3.9082970000000001</v>
      </c>
      <c r="AT150" s="52">
        <v>-4.0612510000000004</v>
      </c>
      <c r="AU150" s="52">
        <v>-4.1528119999999999</v>
      </c>
      <c r="AV150" s="52">
        <v>-4.0524209999999998</v>
      </c>
      <c r="AW150" s="52">
        <v>-6.0293270000000003</v>
      </c>
      <c r="AX150" s="52">
        <v>-10.07816</v>
      </c>
      <c r="AY150" s="52">
        <v>-11.577260000000001</v>
      </c>
      <c r="AZ150" s="52">
        <v>-9.0749429999999993</v>
      </c>
      <c r="BA150" s="52">
        <v>-7.2133909999999997</v>
      </c>
      <c r="BB150" s="52">
        <v>-3.5983170000000002</v>
      </c>
      <c r="BC150" s="52">
        <v>-3.4103159999999999</v>
      </c>
      <c r="BD150" s="52">
        <v>-3.3992640000000001</v>
      </c>
      <c r="BE150" s="52">
        <v>-1.7180260000000001</v>
      </c>
      <c r="BF150" s="52">
        <v>-1.495268</v>
      </c>
      <c r="BG150" s="52">
        <v>-1.622409</v>
      </c>
      <c r="BH150" s="52">
        <v>-1.4905440000000001</v>
      </c>
      <c r="BI150" s="52">
        <v>-1.4629939999999999</v>
      </c>
      <c r="BJ150" s="52">
        <v>-2.0464169999999999</v>
      </c>
      <c r="BK150" s="52">
        <v>-2.4241640000000002</v>
      </c>
      <c r="BL150" s="52">
        <v>-1.504016</v>
      </c>
      <c r="BM150" s="52">
        <v>-2.9901170000000001</v>
      </c>
      <c r="BN150" s="52">
        <v>-1.274132</v>
      </c>
      <c r="BO150" s="52">
        <v>-2.7511030000000001</v>
      </c>
      <c r="BP150" s="52">
        <v>-2.387222</v>
      </c>
      <c r="BQ150" s="52">
        <v>-1.897772</v>
      </c>
      <c r="BR150" s="52">
        <v>-1.9159079999999999</v>
      </c>
      <c r="BS150" s="52">
        <v>-1.987816</v>
      </c>
      <c r="BT150" s="52">
        <v>-1.720286</v>
      </c>
      <c r="BU150" s="52">
        <v>-4.1703570000000001</v>
      </c>
      <c r="BV150" s="52">
        <v>-7.4036109999999997</v>
      </c>
      <c r="BW150" s="52">
        <v>-8.3025169999999999</v>
      </c>
      <c r="BX150" s="52">
        <v>-6.4821410000000004</v>
      </c>
      <c r="BY150" s="52">
        <v>-4.4973000000000001</v>
      </c>
      <c r="BZ150" s="52">
        <v>-1.2126999999999999</v>
      </c>
      <c r="CA150" s="52">
        <v>-1.269557</v>
      </c>
      <c r="CB150" s="52">
        <v>-1.4204829999999999</v>
      </c>
      <c r="CC150" s="52">
        <v>-0.36997041000000003</v>
      </c>
      <c r="CD150" s="52">
        <v>-0.31478519999999999</v>
      </c>
      <c r="CE150" s="52">
        <v>-0.43811850000000002</v>
      </c>
      <c r="CF150" s="52">
        <v>-0.36788149999999997</v>
      </c>
      <c r="CG150" s="52">
        <v>-0.40531850000000003</v>
      </c>
      <c r="CH150" s="52">
        <v>-0.960067</v>
      </c>
      <c r="CI150" s="52">
        <v>-1.2001120000000001</v>
      </c>
      <c r="CJ150" s="52">
        <v>-0.1649273</v>
      </c>
      <c r="CK150" s="52">
        <v>-1.7498320000000001</v>
      </c>
      <c r="CL150" s="52">
        <v>7.4529100000000001E-2</v>
      </c>
      <c r="CM150" s="52">
        <v>-1.2731140000000001</v>
      </c>
      <c r="CN150" s="52">
        <v>-1.0967229999999999</v>
      </c>
      <c r="CO150" s="52">
        <v>-0.50528790000000001</v>
      </c>
      <c r="CP150" s="52">
        <v>-0.43004940000000003</v>
      </c>
      <c r="CQ150" s="52">
        <v>-0.48834689999999997</v>
      </c>
      <c r="CR150" s="52">
        <v>-0.1050566</v>
      </c>
      <c r="CS150" s="52">
        <v>-2.8828399999999998</v>
      </c>
      <c r="CT150" s="52">
        <v>-5.5512280000000001</v>
      </c>
      <c r="CU150" s="52">
        <v>-6.0344369999999996</v>
      </c>
      <c r="CV150" s="52">
        <v>-4.6863739999999998</v>
      </c>
      <c r="CW150" s="52">
        <v>-2.6161430000000001</v>
      </c>
      <c r="CX150" s="52">
        <v>0.43957039999999997</v>
      </c>
      <c r="CY150" s="52">
        <v>0.21312590000000001</v>
      </c>
      <c r="CZ150" s="52">
        <v>-4.99852E-2</v>
      </c>
      <c r="DA150" s="52">
        <v>0.97808527999999995</v>
      </c>
      <c r="DB150" s="52">
        <v>0.86569799999999997</v>
      </c>
      <c r="DC150" s="52">
        <v>0.7461721</v>
      </c>
      <c r="DD150" s="52">
        <v>0.75478149999999999</v>
      </c>
      <c r="DE150" s="52">
        <v>0.65235650000000001</v>
      </c>
      <c r="DF150" s="52">
        <v>0.1262829</v>
      </c>
      <c r="DG150" s="52">
        <v>2.3939200000000001E-2</v>
      </c>
      <c r="DH150" s="52">
        <v>1.174161</v>
      </c>
      <c r="DI150" s="52">
        <v>-0.50954710000000003</v>
      </c>
      <c r="DJ150" s="52">
        <v>1.42319</v>
      </c>
      <c r="DK150" s="52">
        <v>0.2048759</v>
      </c>
      <c r="DL150" s="52">
        <v>0.19377639999999999</v>
      </c>
      <c r="DM150" s="52">
        <v>0.88719590000000004</v>
      </c>
      <c r="DN150" s="52">
        <v>1.055809</v>
      </c>
      <c r="DO150" s="52">
        <v>1.011123</v>
      </c>
      <c r="DP150" s="52">
        <v>1.510173</v>
      </c>
      <c r="DQ150" s="52">
        <v>-1.595323</v>
      </c>
      <c r="DR150" s="52">
        <v>-3.6988439999999998</v>
      </c>
      <c r="DS150" s="52">
        <v>-3.7663570000000002</v>
      </c>
      <c r="DT150" s="52">
        <v>-2.8906070000000001</v>
      </c>
      <c r="DU150" s="52">
        <v>-0.73498680000000005</v>
      </c>
      <c r="DV150" s="52">
        <v>2.0918410000000001</v>
      </c>
      <c r="DW150" s="52">
        <v>1.6958089999999999</v>
      </c>
      <c r="DX150" s="52">
        <v>1.320513</v>
      </c>
      <c r="DY150" s="52">
        <v>2.924464</v>
      </c>
      <c r="DZ150" s="52">
        <v>2.570128</v>
      </c>
      <c r="EA150" s="52">
        <v>2.4561000000000002</v>
      </c>
      <c r="EB150" s="52">
        <v>2.3757290000000002</v>
      </c>
      <c r="EC150" s="52">
        <v>2.1794709999999999</v>
      </c>
      <c r="ED150" s="52">
        <v>1.6948000000000001</v>
      </c>
      <c r="EE150" s="52">
        <v>1.791275</v>
      </c>
      <c r="EF150" s="52">
        <v>3.107593</v>
      </c>
      <c r="EG150" s="52">
        <v>1.2812269999999999</v>
      </c>
      <c r="EH150" s="52">
        <v>3.3704420000000002</v>
      </c>
      <c r="EI150" s="52">
        <v>2.3388580000000001</v>
      </c>
      <c r="EJ150" s="52">
        <v>2.0570529999999998</v>
      </c>
      <c r="EK150" s="52">
        <v>2.8977219999999999</v>
      </c>
      <c r="EL150" s="52">
        <v>3.201152</v>
      </c>
      <c r="EM150" s="52">
        <v>3.1761180000000002</v>
      </c>
      <c r="EN150" s="52">
        <v>3.8423069999999999</v>
      </c>
      <c r="EO150" s="52">
        <v>0.26364660000000001</v>
      </c>
      <c r="EP150" s="52">
        <v>-1.0242960000000001</v>
      </c>
      <c r="EQ150" s="52">
        <v>-0.4916102</v>
      </c>
      <c r="ER150" s="52">
        <v>-0.29780519999999999</v>
      </c>
      <c r="ES150" s="52">
        <v>1.981104</v>
      </c>
      <c r="ET150" s="52">
        <v>4.4774580000000004</v>
      </c>
      <c r="EU150" s="52">
        <v>3.8365680000000002</v>
      </c>
      <c r="EV150" s="52">
        <v>3.2992940000000002</v>
      </c>
      <c r="EW150" s="52">
        <v>57.485709999999997</v>
      </c>
      <c r="EX150" s="52">
        <v>56.687860000000001</v>
      </c>
      <c r="EY150" s="52">
        <v>56.06</v>
      </c>
      <c r="EZ150" s="52">
        <v>55.590710000000001</v>
      </c>
      <c r="FA150" s="52">
        <v>55.237859999999998</v>
      </c>
      <c r="FB150" s="52">
        <v>54.54</v>
      </c>
      <c r="FC150" s="52">
        <v>54.735709999999997</v>
      </c>
      <c r="FD150" s="52">
        <v>56.205719999999999</v>
      </c>
      <c r="FE150" s="52">
        <v>59.22786</v>
      </c>
      <c r="FF150" s="52">
        <v>63.57</v>
      </c>
      <c r="FG150" s="52">
        <v>68.381429999999995</v>
      </c>
      <c r="FH150" s="52">
        <v>73.596429999999998</v>
      </c>
      <c r="FI150" s="52">
        <v>78.20214</v>
      </c>
      <c r="FJ150" s="52">
        <v>81.364289999999997</v>
      </c>
      <c r="FK150" s="52">
        <v>82.795720000000003</v>
      </c>
      <c r="FL150" s="52">
        <v>82.247860000000003</v>
      </c>
      <c r="FM150" s="52">
        <v>80.639279999999999</v>
      </c>
      <c r="FN150" s="52">
        <v>78.309290000000004</v>
      </c>
      <c r="FO150" s="52">
        <v>74.95</v>
      </c>
      <c r="FP150" s="52">
        <v>70.187860000000001</v>
      </c>
      <c r="FQ150" s="52">
        <v>64.503569999999996</v>
      </c>
      <c r="FR150" s="52">
        <v>61.043570000000003</v>
      </c>
      <c r="FS150" s="52">
        <v>59.32</v>
      </c>
      <c r="FT150" s="52">
        <v>58.049289999999999</v>
      </c>
      <c r="FU150" s="52">
        <v>85</v>
      </c>
      <c r="FV150" s="52">
        <v>1367.64</v>
      </c>
      <c r="FW150" s="52">
        <v>83.616519999999994</v>
      </c>
      <c r="FX150" s="52">
        <v>1</v>
      </c>
    </row>
    <row r="151" spans="1:180" x14ac:dyDescent="0.3">
      <c r="A151" t="s">
        <v>174</v>
      </c>
      <c r="B151" t="s">
        <v>249</v>
      </c>
      <c r="C151" t="s">
        <v>180</v>
      </c>
      <c r="D151" t="s">
        <v>244</v>
      </c>
      <c r="E151" t="s">
        <v>190</v>
      </c>
      <c r="F151" t="s">
        <v>229</v>
      </c>
      <c r="G151" t="s">
        <v>240</v>
      </c>
      <c r="H151" s="52">
        <v>2</v>
      </c>
      <c r="I151" s="52">
        <v>21.652103</v>
      </c>
      <c r="J151" s="52">
        <v>20.588511</v>
      </c>
      <c r="K151" s="52">
        <v>20.093762999999999</v>
      </c>
      <c r="L151" s="52">
        <v>19.463260999999999</v>
      </c>
      <c r="M151" s="52">
        <v>19.609030000000001</v>
      </c>
      <c r="N151" s="52">
        <v>20.675293</v>
      </c>
      <c r="O151" s="52">
        <v>17.952476999999998</v>
      </c>
      <c r="P151" s="52">
        <v>17.457225999999999</v>
      </c>
      <c r="Q151" s="52">
        <v>14.934856</v>
      </c>
      <c r="R151" s="52">
        <v>10.895331000000001</v>
      </c>
      <c r="S151" s="52">
        <v>9.1909065000000005</v>
      </c>
      <c r="T151" s="52">
        <v>9.1421480000000006</v>
      </c>
      <c r="U151" s="52">
        <v>9.3385639000000005</v>
      </c>
      <c r="V151" s="52">
        <v>11.915158999999999</v>
      </c>
      <c r="W151" s="52">
        <v>12.788434000000001</v>
      </c>
      <c r="X151" s="52">
        <v>15.110393999999999</v>
      </c>
      <c r="Y151" s="52">
        <v>16.033106</v>
      </c>
      <c r="Z151" s="52">
        <v>14.475524</v>
      </c>
      <c r="AA151" s="52">
        <v>19.578537000000001</v>
      </c>
      <c r="AB151" s="52">
        <v>23.764097</v>
      </c>
      <c r="AC151" s="52">
        <v>25.002507999999999</v>
      </c>
      <c r="AD151" s="52">
        <v>24.997114</v>
      </c>
      <c r="AE151" s="52">
        <v>23.758420999999998</v>
      </c>
      <c r="AF151" s="52">
        <v>22.287251000000001</v>
      </c>
      <c r="AG151" s="52">
        <v>-2.0358040000000002</v>
      </c>
      <c r="AH151" s="52">
        <v>-2.262302</v>
      </c>
      <c r="AI151" s="52">
        <v>-2.190394</v>
      </c>
      <c r="AJ151" s="52">
        <v>-2.5809250000000001</v>
      </c>
      <c r="AK151" s="52">
        <v>-2.4155600000000002</v>
      </c>
      <c r="AL151" s="52">
        <v>-2.0081959999999999</v>
      </c>
      <c r="AM151" s="52">
        <v>-6.3886479999999999</v>
      </c>
      <c r="AN151" s="52">
        <v>-6.6467520000000002</v>
      </c>
      <c r="AO151" s="52">
        <v>-3.9227500000000002</v>
      </c>
      <c r="AP151" s="52">
        <v>-3.5643769999999999</v>
      </c>
      <c r="AQ151" s="52">
        <v>-2.8670369999999998</v>
      </c>
      <c r="AR151" s="52">
        <v>-2.1296119999999998</v>
      </c>
      <c r="AS151" s="52">
        <v>-1.601872</v>
      </c>
      <c r="AT151" s="52">
        <v>4.4497099999999998E-2</v>
      </c>
      <c r="AU151" s="52">
        <v>-0.72795739999999998</v>
      </c>
      <c r="AV151" s="52">
        <v>-0.68811109999999998</v>
      </c>
      <c r="AW151" s="52">
        <v>-2.647974</v>
      </c>
      <c r="AX151" s="52">
        <v>-10.66905</v>
      </c>
      <c r="AY151" s="52">
        <v>-12.412649999999999</v>
      </c>
      <c r="AZ151" s="52">
        <v>-9.0138479999999994</v>
      </c>
      <c r="BA151" s="52">
        <v>-4.8807539999999996</v>
      </c>
      <c r="BB151" s="52">
        <v>-2.6949420000000002</v>
      </c>
      <c r="BC151" s="52">
        <v>-2.2224560000000002</v>
      </c>
      <c r="BD151" s="52">
        <v>-2.03905</v>
      </c>
      <c r="BE151" s="52">
        <v>0.51646398999999998</v>
      </c>
      <c r="BF151" s="52">
        <v>0.2283568</v>
      </c>
      <c r="BG151" s="52">
        <v>0.30308669999999999</v>
      </c>
      <c r="BH151" s="52">
        <v>-0.1723953</v>
      </c>
      <c r="BI151" s="52">
        <v>-7.2543499999999997E-2</v>
      </c>
      <c r="BJ151" s="52">
        <v>0.37720910000000002</v>
      </c>
      <c r="BK151" s="52">
        <v>-3.5885570000000002</v>
      </c>
      <c r="BL151" s="52">
        <v>-3.5909080000000002</v>
      </c>
      <c r="BM151" s="52">
        <v>-1.2772509999999999</v>
      </c>
      <c r="BN151" s="52">
        <v>-0.64509269999999996</v>
      </c>
      <c r="BO151" s="52">
        <v>0.19473579999999999</v>
      </c>
      <c r="BP151" s="52">
        <v>1.0905530000000001</v>
      </c>
      <c r="BQ151" s="52">
        <v>1.6638770000000001</v>
      </c>
      <c r="BR151" s="52">
        <v>3.2724690000000001</v>
      </c>
      <c r="BS151" s="52">
        <v>2.6973940000000001</v>
      </c>
      <c r="BT151" s="52">
        <v>2.9680230000000001</v>
      </c>
      <c r="BU151" s="52">
        <v>1.0230669999999999</v>
      </c>
      <c r="BV151" s="52">
        <v>-6.0785739999999997</v>
      </c>
      <c r="BW151" s="52">
        <v>-7.3830869999999997</v>
      </c>
      <c r="BX151" s="52">
        <v>-4.8828639999999996</v>
      </c>
      <c r="BY151" s="52">
        <v>-1.671179</v>
      </c>
      <c r="BZ151" s="52">
        <v>0.28466160000000001</v>
      </c>
      <c r="CA151" s="52">
        <v>0.61789879999999997</v>
      </c>
      <c r="CB151" s="52">
        <v>0.66736289999999998</v>
      </c>
      <c r="CC151" s="52">
        <v>2.284157</v>
      </c>
      <c r="CD151" s="52">
        <v>1.953379</v>
      </c>
      <c r="CE151" s="52">
        <v>2.0300639999999999</v>
      </c>
      <c r="CF151" s="52">
        <v>1.4957450000000001</v>
      </c>
      <c r="CG151" s="52">
        <v>1.550222</v>
      </c>
      <c r="CH151" s="52">
        <v>2.0293329999999998</v>
      </c>
      <c r="CI151" s="52">
        <v>-1.649224</v>
      </c>
      <c r="CJ151" s="52">
        <v>-1.4744390000000001</v>
      </c>
      <c r="CK151" s="52">
        <v>0.55501370000000005</v>
      </c>
      <c r="CL151" s="52">
        <v>1.3767940000000001</v>
      </c>
      <c r="CM151" s="52">
        <v>2.3153100000000002</v>
      </c>
      <c r="CN151" s="52">
        <v>3.3208299999999999</v>
      </c>
      <c r="CO151" s="52">
        <v>3.9257249999999999</v>
      </c>
      <c r="CP151" s="52">
        <v>5.5081530000000001</v>
      </c>
      <c r="CQ151" s="52">
        <v>5.0697830000000002</v>
      </c>
      <c r="CR151" s="52">
        <v>5.5002509999999996</v>
      </c>
      <c r="CS151" s="52">
        <v>3.56562</v>
      </c>
      <c r="CT151" s="52">
        <v>-2.8992239999999998</v>
      </c>
      <c r="CU151" s="52">
        <v>-3.899629</v>
      </c>
      <c r="CV151" s="52">
        <v>-2.021757</v>
      </c>
      <c r="CW151" s="52">
        <v>0.55176289999999995</v>
      </c>
      <c r="CX151" s="52">
        <v>2.3483260000000001</v>
      </c>
      <c r="CY151" s="52">
        <v>2.5851199999999999</v>
      </c>
      <c r="CZ151" s="52">
        <v>2.5418159999999999</v>
      </c>
      <c r="DA151" s="52">
        <v>4.0518498000000003</v>
      </c>
      <c r="DB151" s="52">
        <v>3.6784020000000002</v>
      </c>
      <c r="DC151" s="52">
        <v>3.7570410000000001</v>
      </c>
      <c r="DD151" s="52">
        <v>3.1638860000000002</v>
      </c>
      <c r="DE151" s="52">
        <v>3.1729880000000001</v>
      </c>
      <c r="DF151" s="52">
        <v>3.6814580000000001</v>
      </c>
      <c r="DG151" s="52">
        <v>0.29011019999999998</v>
      </c>
      <c r="DH151" s="52">
        <v>0.64202970000000004</v>
      </c>
      <c r="DI151" s="52">
        <v>2.3872789999999999</v>
      </c>
      <c r="DJ151" s="52">
        <v>3.398682</v>
      </c>
      <c r="DK151" s="52">
        <v>4.4358849999999999</v>
      </c>
      <c r="DL151" s="52">
        <v>5.551107</v>
      </c>
      <c r="DM151" s="52">
        <v>6.1875730000000004</v>
      </c>
      <c r="DN151" s="52">
        <v>7.7438359999999999</v>
      </c>
      <c r="DO151" s="52">
        <v>7.4421710000000001</v>
      </c>
      <c r="DP151" s="52">
        <v>8.0324779999999993</v>
      </c>
      <c r="DQ151" s="52">
        <v>6.1081719999999997</v>
      </c>
      <c r="DR151" s="52">
        <v>0.28012629999999999</v>
      </c>
      <c r="DS151" s="52">
        <v>-0.4161705</v>
      </c>
      <c r="DT151" s="52">
        <v>0.83935070000000001</v>
      </c>
      <c r="DU151" s="52">
        <v>2.774705</v>
      </c>
      <c r="DV151" s="52">
        <v>4.4119900000000003</v>
      </c>
      <c r="DW151" s="52">
        <v>4.5523410000000002</v>
      </c>
      <c r="DX151" s="52">
        <v>4.4162689999999998</v>
      </c>
      <c r="DY151" s="52">
        <v>6.6041179000000003</v>
      </c>
      <c r="DZ151" s="52">
        <v>6.16906</v>
      </c>
      <c r="EA151" s="52">
        <v>6.250521</v>
      </c>
      <c r="EB151" s="52">
        <v>5.5724159999999996</v>
      </c>
      <c r="EC151" s="52">
        <v>5.5160039999999997</v>
      </c>
      <c r="ED151" s="52">
        <v>6.0668629999999997</v>
      </c>
      <c r="EE151" s="52">
        <v>3.0901999999999998</v>
      </c>
      <c r="EF151" s="52">
        <v>3.6978740000000001</v>
      </c>
      <c r="EG151" s="52">
        <v>5.0327780000000004</v>
      </c>
      <c r="EH151" s="52">
        <v>6.3179660000000002</v>
      </c>
      <c r="EI151" s="52">
        <v>7.4976580000000004</v>
      </c>
      <c r="EJ151" s="52">
        <v>8.771274</v>
      </c>
      <c r="EK151" s="52">
        <v>9.453322</v>
      </c>
      <c r="EL151" s="52">
        <v>10.97181</v>
      </c>
      <c r="EM151" s="52">
        <v>10.867520000000001</v>
      </c>
      <c r="EN151" s="52">
        <v>11.688610000000001</v>
      </c>
      <c r="EO151" s="52">
        <v>9.7792139999999996</v>
      </c>
      <c r="EP151" s="52">
        <v>4.870603</v>
      </c>
      <c r="EQ151" s="52">
        <v>4.6133899999999999</v>
      </c>
      <c r="ER151" s="52">
        <v>4.9703350000000004</v>
      </c>
      <c r="ES151" s="52">
        <v>5.9842789999999999</v>
      </c>
      <c r="ET151" s="52">
        <v>7.3915940000000004</v>
      </c>
      <c r="EU151" s="52">
        <v>7.3926959999999999</v>
      </c>
      <c r="EV151" s="52">
        <v>7.1226830000000003</v>
      </c>
      <c r="EW151" s="52">
        <v>57.719050000000003</v>
      </c>
      <c r="EX151" s="52">
        <v>56.969839999999998</v>
      </c>
      <c r="EY151" s="52">
        <v>56.335709999999999</v>
      </c>
      <c r="EZ151" s="52">
        <v>55.677779999999998</v>
      </c>
      <c r="FA151" s="52">
        <v>55.282539999999997</v>
      </c>
      <c r="FB151" s="52">
        <v>54.75714</v>
      </c>
      <c r="FC151" s="52">
        <v>54.70317</v>
      </c>
      <c r="FD151" s="52">
        <v>54.780949999999997</v>
      </c>
      <c r="FE151" s="52">
        <v>56.994450000000001</v>
      </c>
      <c r="FF151" s="52">
        <v>60.728569999999998</v>
      </c>
      <c r="FG151" s="52">
        <v>65.826189999999997</v>
      </c>
      <c r="FH151" s="52">
        <v>71.192059999999998</v>
      </c>
      <c r="FI151" s="52">
        <v>76.228570000000005</v>
      </c>
      <c r="FJ151" s="52">
        <v>80.587299999999999</v>
      </c>
      <c r="FK151" s="52">
        <v>83.427779999999998</v>
      </c>
      <c r="FL151" s="52">
        <v>83.532539999999997</v>
      </c>
      <c r="FM151" s="52">
        <v>82.22381</v>
      </c>
      <c r="FN151" s="52">
        <v>79.41825</v>
      </c>
      <c r="FO151" s="52">
        <v>75.007140000000007</v>
      </c>
      <c r="FP151" s="52">
        <v>70.104759999999999</v>
      </c>
      <c r="FQ151" s="52">
        <v>66.25</v>
      </c>
      <c r="FR151" s="52">
        <v>63.557940000000002</v>
      </c>
      <c r="FS151" s="52">
        <v>62.005549999999999</v>
      </c>
      <c r="FT151" s="52">
        <v>60.47381</v>
      </c>
      <c r="FU151" s="52">
        <v>85</v>
      </c>
      <c r="FV151" s="52">
        <v>2056.8580000000002</v>
      </c>
      <c r="FW151" s="52">
        <v>140.89789999999999</v>
      </c>
      <c r="FX151" s="52">
        <v>1</v>
      </c>
    </row>
    <row r="152" spans="1:180" x14ac:dyDescent="0.3">
      <c r="A152" t="s">
        <v>174</v>
      </c>
      <c r="B152" t="s">
        <v>249</v>
      </c>
      <c r="C152" t="s">
        <v>180</v>
      </c>
      <c r="D152" t="s">
        <v>244</v>
      </c>
      <c r="E152" t="s">
        <v>189</v>
      </c>
      <c r="F152" t="s">
        <v>229</v>
      </c>
      <c r="G152" t="s">
        <v>240</v>
      </c>
      <c r="H152" s="52">
        <v>2</v>
      </c>
      <c r="I152" s="52">
        <v>15.082300999999999</v>
      </c>
      <c r="J152" s="52">
        <v>14.177242</v>
      </c>
      <c r="K152" s="52">
        <v>13.396561</v>
      </c>
      <c r="L152" s="52">
        <v>13.38228</v>
      </c>
      <c r="M152" s="52">
        <v>12.819177</v>
      </c>
      <c r="N152" s="52">
        <v>14.387791</v>
      </c>
      <c r="O152" s="52">
        <v>11.561431000000001</v>
      </c>
      <c r="P152" s="52">
        <v>9.2767134000000002</v>
      </c>
      <c r="Q152" s="52">
        <v>6.8107895999999997</v>
      </c>
      <c r="R152" s="52">
        <v>5.3667315999999996</v>
      </c>
      <c r="S152" s="52">
        <v>3.0788655</v>
      </c>
      <c r="T152" s="52">
        <v>1.6844686</v>
      </c>
      <c r="U152" s="52">
        <v>2.4187590999999999</v>
      </c>
      <c r="V152" s="52">
        <v>1.0172783999999999</v>
      </c>
      <c r="W152" s="52">
        <v>2.4888922999999998</v>
      </c>
      <c r="X152" s="52">
        <v>5.3310145999999996</v>
      </c>
      <c r="Y152" s="52">
        <v>4.3467301999999997</v>
      </c>
      <c r="Z152" s="52">
        <v>2.3164253000000001</v>
      </c>
      <c r="AA152" s="52">
        <v>5.0639953999999996</v>
      </c>
      <c r="AB152" s="52">
        <v>12.088977</v>
      </c>
      <c r="AC152" s="52">
        <v>16.339821000000001</v>
      </c>
      <c r="AD152" s="52">
        <v>18.552776000000001</v>
      </c>
      <c r="AE152" s="52">
        <v>16.391468</v>
      </c>
      <c r="AF152" s="52">
        <v>15.521020999999999</v>
      </c>
      <c r="AG152" s="52">
        <v>-4.6652560000000003</v>
      </c>
      <c r="AH152" s="52">
        <v>-4.9962369999999998</v>
      </c>
      <c r="AI152" s="52">
        <v>-5.4414119999999997</v>
      </c>
      <c r="AJ152" s="52">
        <v>-5.1343269999999999</v>
      </c>
      <c r="AK152" s="52">
        <v>-5.5743330000000002</v>
      </c>
      <c r="AL152" s="52">
        <v>-4.9888180000000002</v>
      </c>
      <c r="AM152" s="52">
        <v>-7.244173</v>
      </c>
      <c r="AN152" s="52">
        <v>-6.9759140000000004</v>
      </c>
      <c r="AO152" s="52">
        <v>-5.1411340000000001</v>
      </c>
      <c r="AP152" s="52">
        <v>-4.1744479999999999</v>
      </c>
      <c r="AQ152" s="52">
        <v>-5.297561</v>
      </c>
      <c r="AR152" s="52">
        <v>-5.6889760000000003</v>
      </c>
      <c r="AS152" s="52">
        <v>-5.04223</v>
      </c>
      <c r="AT152" s="52">
        <v>-6.667198</v>
      </c>
      <c r="AU152" s="52">
        <v>-6.6540590000000002</v>
      </c>
      <c r="AV152" s="52">
        <v>-5.8910330000000002</v>
      </c>
      <c r="AW152" s="52">
        <v>-7.6563290000000004</v>
      </c>
      <c r="AX152" s="52">
        <v>-12.735379999999999</v>
      </c>
      <c r="AY152" s="52">
        <v>-15.384399999999999</v>
      </c>
      <c r="AZ152" s="52">
        <v>-12.89963</v>
      </c>
      <c r="BA152" s="52">
        <v>-7.3390230000000001</v>
      </c>
      <c r="BB152" s="52">
        <v>-4.1460920000000003</v>
      </c>
      <c r="BC152" s="52">
        <v>-5.1488620000000003</v>
      </c>
      <c r="BD152" s="52">
        <v>-4.392963</v>
      </c>
      <c r="BE152" s="52">
        <v>-3.053026</v>
      </c>
      <c r="BF152" s="52">
        <v>-3.2846090000000001</v>
      </c>
      <c r="BG152" s="52">
        <v>-3.7296589999999998</v>
      </c>
      <c r="BH152" s="52">
        <v>-3.4185409999999998</v>
      </c>
      <c r="BI152" s="52">
        <v>-3.8922669999999999</v>
      </c>
      <c r="BJ152" s="52">
        <v>-3.2232889999999998</v>
      </c>
      <c r="BK152" s="52">
        <v>-5.5983049999999999</v>
      </c>
      <c r="BL152" s="52">
        <v>-5.2299340000000001</v>
      </c>
      <c r="BM152" s="52">
        <v>-3.7891469999999998</v>
      </c>
      <c r="BN152" s="52">
        <v>-2.5884179999999999</v>
      </c>
      <c r="BO152" s="52">
        <v>-3.4157130000000002</v>
      </c>
      <c r="BP152" s="52">
        <v>-3.8302510000000001</v>
      </c>
      <c r="BQ152" s="52">
        <v>-3.0287289999999998</v>
      </c>
      <c r="BR152" s="52">
        <v>-4.625572</v>
      </c>
      <c r="BS152" s="52">
        <v>-3.937764</v>
      </c>
      <c r="BT152" s="52">
        <v>-2.3935469999999999</v>
      </c>
      <c r="BU152" s="52">
        <v>-4.744408</v>
      </c>
      <c r="BV152" s="52">
        <v>-9.9156200000000005</v>
      </c>
      <c r="BW152" s="52">
        <v>-11.86016</v>
      </c>
      <c r="BX152" s="52">
        <v>-9.8824939999999994</v>
      </c>
      <c r="BY152" s="52">
        <v>-5.5265979999999999</v>
      </c>
      <c r="BZ152" s="52">
        <v>-2.2573599999999998</v>
      </c>
      <c r="CA152" s="52">
        <v>-3.3137759999999998</v>
      </c>
      <c r="CB152" s="52">
        <v>-2.8002760000000002</v>
      </c>
      <c r="CC152" s="52">
        <v>-1.9364001</v>
      </c>
      <c r="CD152" s="52">
        <v>-2.0991409999999999</v>
      </c>
      <c r="CE152" s="52">
        <v>-2.5441039999999999</v>
      </c>
      <c r="CF152" s="52">
        <v>-2.2301929999999999</v>
      </c>
      <c r="CG152" s="52">
        <v>-2.727274</v>
      </c>
      <c r="CH152" s="52">
        <v>-2.000489</v>
      </c>
      <c r="CI152" s="52">
        <v>-4.4583820000000003</v>
      </c>
      <c r="CJ152" s="52">
        <v>-4.0206749999999998</v>
      </c>
      <c r="CK152" s="52">
        <v>-2.8527659999999999</v>
      </c>
      <c r="CL152" s="52">
        <v>-1.489938</v>
      </c>
      <c r="CM152" s="52">
        <v>-2.1123500000000002</v>
      </c>
      <c r="CN152" s="52">
        <v>-2.5429029999999999</v>
      </c>
      <c r="CO152" s="52">
        <v>-1.6341840000000001</v>
      </c>
      <c r="CP152" s="52">
        <v>-3.2115490000000002</v>
      </c>
      <c r="CQ152" s="52">
        <v>-2.0564659999999999</v>
      </c>
      <c r="CR152" s="52">
        <v>2.88004E-2</v>
      </c>
      <c r="CS152" s="52">
        <v>-2.7276210000000001</v>
      </c>
      <c r="CT152" s="52">
        <v>-7.962663</v>
      </c>
      <c r="CU152" s="52">
        <v>-9.419276</v>
      </c>
      <c r="CV152" s="52">
        <v>-7.7928309999999996</v>
      </c>
      <c r="CW152" s="52">
        <v>-4.2713179999999999</v>
      </c>
      <c r="CX152" s="52">
        <v>-0.94922969999999995</v>
      </c>
      <c r="CY152" s="52">
        <v>-2.0428000000000002</v>
      </c>
      <c r="CZ152" s="52">
        <v>-1.6971849999999999</v>
      </c>
      <c r="DA152" s="52">
        <v>-0.81977420999999995</v>
      </c>
      <c r="DB152" s="52">
        <v>-0.91367229999999999</v>
      </c>
      <c r="DC152" s="52">
        <v>-1.358549</v>
      </c>
      <c r="DD152" s="52">
        <v>-1.041844</v>
      </c>
      <c r="DE152" s="52">
        <v>-1.562281</v>
      </c>
      <c r="DF152" s="52">
        <v>-0.77768890000000002</v>
      </c>
      <c r="DG152" s="52">
        <v>-3.3184589999999998</v>
      </c>
      <c r="DH152" s="52">
        <v>-2.8114150000000002</v>
      </c>
      <c r="DI152" s="52">
        <v>-1.9163840000000001</v>
      </c>
      <c r="DJ152" s="52">
        <v>-0.39145819999999998</v>
      </c>
      <c r="DK152" s="52">
        <v>-0.80898829999999999</v>
      </c>
      <c r="DL152" s="52">
        <v>-1.2555559999999999</v>
      </c>
      <c r="DM152" s="52">
        <v>-0.23963989999999999</v>
      </c>
      <c r="DN152" s="52">
        <v>-1.797525</v>
      </c>
      <c r="DO152" s="52">
        <v>-0.1751685</v>
      </c>
      <c r="DP152" s="52">
        <v>2.4511479999999999</v>
      </c>
      <c r="DQ152" s="52">
        <v>-0.71083339999999995</v>
      </c>
      <c r="DR152" s="52">
        <v>-6.0097050000000003</v>
      </c>
      <c r="DS152" s="52">
        <v>-6.9783949999999999</v>
      </c>
      <c r="DT152" s="52">
        <v>-5.7031689999999999</v>
      </c>
      <c r="DU152" s="52">
        <v>-3.0160390000000001</v>
      </c>
      <c r="DV152" s="52">
        <v>0.35890060000000001</v>
      </c>
      <c r="DW152" s="52">
        <v>-0.77182439999999997</v>
      </c>
      <c r="DX152" s="52">
        <v>-0.59409449999999997</v>
      </c>
      <c r="DY152" s="52">
        <v>0.79245608999999995</v>
      </c>
      <c r="DZ152" s="52">
        <v>0.79795570000000005</v>
      </c>
      <c r="EA152" s="52">
        <v>0.35320479999999999</v>
      </c>
      <c r="EB152" s="52">
        <v>0.67394160000000003</v>
      </c>
      <c r="EC152" s="52">
        <v>0.1197845</v>
      </c>
      <c r="ED152" s="52">
        <v>0.98784019999999995</v>
      </c>
      <c r="EE152" s="52">
        <v>-1.67259</v>
      </c>
      <c r="EF152" s="52">
        <v>-1.065436</v>
      </c>
      <c r="EG152" s="52">
        <v>-0.5643975</v>
      </c>
      <c r="EH152" s="52">
        <v>1.194572</v>
      </c>
      <c r="EI152" s="52">
        <v>1.0728599999999999</v>
      </c>
      <c r="EJ152" s="52">
        <v>0.60316930000000002</v>
      </c>
      <c r="EK152" s="52">
        <v>1.7738609999999999</v>
      </c>
      <c r="EL152" s="52">
        <v>0.24410090000000001</v>
      </c>
      <c r="EM152" s="52">
        <v>2.5411269999999999</v>
      </c>
      <c r="EN152" s="52">
        <v>5.9486340000000002</v>
      </c>
      <c r="EO152" s="52">
        <v>2.2010869999999998</v>
      </c>
      <c r="EP152" s="52">
        <v>-3.1899449999999998</v>
      </c>
      <c r="EQ152" s="52">
        <v>-3.4541499999999998</v>
      </c>
      <c r="ER152" s="52">
        <v>-2.6860279999999999</v>
      </c>
      <c r="ES152" s="52">
        <v>-1.203614</v>
      </c>
      <c r="ET152" s="52">
        <v>2.247633</v>
      </c>
      <c r="EU152" s="52">
        <v>1.0632619999999999</v>
      </c>
      <c r="EV152" s="52">
        <v>0.99859330000000002</v>
      </c>
      <c r="EW152" s="52">
        <v>61.006349999999998</v>
      </c>
      <c r="EX152" s="52">
        <v>59.961910000000003</v>
      </c>
      <c r="EY152" s="52">
        <v>59.111109999999996</v>
      </c>
      <c r="EZ152" s="52">
        <v>58.376190000000001</v>
      </c>
      <c r="FA152" s="52">
        <v>57.992060000000002</v>
      </c>
      <c r="FB152" s="52">
        <v>57.478569999999998</v>
      </c>
      <c r="FC152" s="52">
        <v>56.986510000000003</v>
      </c>
      <c r="FD152" s="52">
        <v>57.945239999999998</v>
      </c>
      <c r="FE152" s="52">
        <v>60.388100000000001</v>
      </c>
      <c r="FF152" s="52">
        <v>63.907139999999998</v>
      </c>
      <c r="FG152" s="52">
        <v>68.307140000000004</v>
      </c>
      <c r="FH152" s="52">
        <v>73.382540000000006</v>
      </c>
      <c r="FI152" s="52">
        <v>78.295230000000004</v>
      </c>
      <c r="FJ152" s="52">
        <v>81.757930000000002</v>
      </c>
      <c r="FK152" s="52">
        <v>83.261899999999997</v>
      </c>
      <c r="FL152" s="52">
        <v>83.169039999999995</v>
      </c>
      <c r="FM152" s="52">
        <v>81.419839999999994</v>
      </c>
      <c r="FN152" s="52">
        <v>78.615880000000004</v>
      </c>
      <c r="FO152" s="52">
        <v>75.247619999999998</v>
      </c>
      <c r="FP152" s="52">
        <v>70.273809999999997</v>
      </c>
      <c r="FQ152" s="52">
        <v>65.969840000000005</v>
      </c>
      <c r="FR152" s="52">
        <v>63.192860000000003</v>
      </c>
      <c r="FS152" s="52">
        <v>61.420639999999999</v>
      </c>
      <c r="FT152" s="52">
        <v>60.178570000000001</v>
      </c>
      <c r="FU152" s="52">
        <v>85</v>
      </c>
      <c r="FV152" s="52">
        <v>1547.6379999999999</v>
      </c>
      <c r="FW152" s="52">
        <v>107.0086</v>
      </c>
      <c r="FX152" s="52">
        <v>1</v>
      </c>
    </row>
    <row r="153" spans="1:180" x14ac:dyDescent="0.3">
      <c r="A153" t="s">
        <v>174</v>
      </c>
      <c r="B153" t="s">
        <v>249</v>
      </c>
      <c r="C153" t="s">
        <v>180</v>
      </c>
      <c r="D153" t="s">
        <v>244</v>
      </c>
      <c r="E153" t="s">
        <v>187</v>
      </c>
      <c r="F153" t="s">
        <v>229</v>
      </c>
      <c r="G153" t="s">
        <v>240</v>
      </c>
      <c r="H153" s="52">
        <v>2</v>
      </c>
      <c r="I153" s="52">
        <v>18.885044000000001</v>
      </c>
      <c r="J153" s="52">
        <v>17.467618999999999</v>
      </c>
      <c r="K153" s="52">
        <v>16.798560999999999</v>
      </c>
      <c r="L153" s="52">
        <v>16.670704000000001</v>
      </c>
      <c r="M153" s="52">
        <v>16.07169</v>
      </c>
      <c r="N153" s="52">
        <v>18.061402999999999</v>
      </c>
      <c r="O153" s="52">
        <v>15.145810000000001</v>
      </c>
      <c r="P153" s="52">
        <v>10.847432</v>
      </c>
      <c r="Q153" s="52">
        <v>7.7836809000000002</v>
      </c>
      <c r="R153" s="52">
        <v>7.8998970999999996</v>
      </c>
      <c r="S153" s="52">
        <v>6.9651718000000002</v>
      </c>
      <c r="T153" s="52">
        <v>7.6006974999999999</v>
      </c>
      <c r="U153" s="52">
        <v>7.0866613000000003</v>
      </c>
      <c r="V153" s="52">
        <v>6.5233315999999997</v>
      </c>
      <c r="W153" s="52">
        <v>7.5692681999999998</v>
      </c>
      <c r="X153" s="52">
        <v>7.9544648999999996</v>
      </c>
      <c r="Y153" s="52">
        <v>7.6175746999999996</v>
      </c>
      <c r="Z153" s="52">
        <v>7.3629894</v>
      </c>
      <c r="AA153" s="52">
        <v>8.8393335000000004</v>
      </c>
      <c r="AB153" s="52">
        <v>17.279881</v>
      </c>
      <c r="AC153" s="52">
        <v>21.147856000000001</v>
      </c>
      <c r="AD153" s="52">
        <v>24.501315999999999</v>
      </c>
      <c r="AE153" s="52">
        <v>22.030080999999999</v>
      </c>
      <c r="AF153" s="52">
        <v>20.954671999999999</v>
      </c>
      <c r="AG153" s="52">
        <v>-1.2445219999999999</v>
      </c>
      <c r="AH153" s="52">
        <v>-2.0091450000000002</v>
      </c>
      <c r="AI153" s="52">
        <v>-2.0624790000000002</v>
      </c>
      <c r="AJ153" s="52">
        <v>-1.8741909999999999</v>
      </c>
      <c r="AK153" s="52">
        <v>-2.3180730000000001</v>
      </c>
      <c r="AL153" s="52">
        <v>-0.80075459999999998</v>
      </c>
      <c r="AM153" s="52">
        <v>-2.4354390000000001</v>
      </c>
      <c r="AN153" s="52">
        <v>-1.397602</v>
      </c>
      <c r="AO153" s="52">
        <v>-0.80728560000000005</v>
      </c>
      <c r="AP153" s="52">
        <v>0.59983710000000001</v>
      </c>
      <c r="AQ153" s="52">
        <v>-0.16401930000000001</v>
      </c>
      <c r="AR153" s="52">
        <v>0.30958790000000003</v>
      </c>
      <c r="AS153" s="52">
        <v>-9.2381000000000005E-2</v>
      </c>
      <c r="AT153" s="52">
        <v>0.33570250000000001</v>
      </c>
      <c r="AU153" s="52">
        <v>0.56975810000000005</v>
      </c>
      <c r="AV153" s="52">
        <v>0.30454389999999998</v>
      </c>
      <c r="AW153" s="52">
        <v>-0.59224339999999998</v>
      </c>
      <c r="AX153" s="52">
        <v>-2.5267840000000001</v>
      </c>
      <c r="AY153" s="52">
        <v>-5.1465860000000001</v>
      </c>
      <c r="AZ153" s="52">
        <v>-2.7749929999999998</v>
      </c>
      <c r="BA153" s="52">
        <v>-2.6257069999999998</v>
      </c>
      <c r="BB153" s="52">
        <v>0.4635418</v>
      </c>
      <c r="BC153" s="52">
        <v>-0.62537149999999997</v>
      </c>
      <c r="BD153" s="52">
        <v>-2.0105000000000001E-2</v>
      </c>
      <c r="BE153" s="52">
        <v>0.95500927999999996</v>
      </c>
      <c r="BF153" s="52">
        <v>0.10869239999999999</v>
      </c>
      <c r="BG153" s="52">
        <v>-1.8591E-2</v>
      </c>
      <c r="BH153" s="52">
        <v>3.4921199999999999E-2</v>
      </c>
      <c r="BI153" s="52">
        <v>-0.44694070000000002</v>
      </c>
      <c r="BJ153" s="52">
        <v>1.0771919999999999</v>
      </c>
      <c r="BK153" s="52">
        <v>-0.3547478</v>
      </c>
      <c r="BL153" s="52">
        <v>0.67316989999999999</v>
      </c>
      <c r="BM153" s="52">
        <v>1.503824</v>
      </c>
      <c r="BN153" s="52">
        <v>3.3084500000000001</v>
      </c>
      <c r="BO153" s="52">
        <v>2.7345830000000002</v>
      </c>
      <c r="BP153" s="52">
        <v>3.4313180000000001</v>
      </c>
      <c r="BQ153" s="52">
        <v>2.9730470000000002</v>
      </c>
      <c r="BR153" s="52">
        <v>2.7601100000000001</v>
      </c>
      <c r="BS153" s="52">
        <v>3.189673</v>
      </c>
      <c r="BT153" s="52">
        <v>3.0595979999999998</v>
      </c>
      <c r="BU153" s="52">
        <v>1.849467</v>
      </c>
      <c r="BV153" s="52">
        <v>-9.2551099999999997E-2</v>
      </c>
      <c r="BW153" s="52">
        <v>-2.224809</v>
      </c>
      <c r="BX153" s="52">
        <v>-0.21374270000000001</v>
      </c>
      <c r="BY153" s="52">
        <v>-0.14923939999999999</v>
      </c>
      <c r="BZ153" s="52">
        <v>3.3978640000000002</v>
      </c>
      <c r="CA153" s="52">
        <v>2.076613</v>
      </c>
      <c r="CB153" s="52">
        <v>2.5079259999999999</v>
      </c>
      <c r="CC153" s="52">
        <v>2.4783981000000002</v>
      </c>
      <c r="CD153" s="52">
        <v>1.5754999999999999</v>
      </c>
      <c r="CE153" s="52">
        <v>1.397</v>
      </c>
      <c r="CF153" s="52">
        <v>1.357167</v>
      </c>
      <c r="CG153" s="52">
        <v>0.84899999999999998</v>
      </c>
      <c r="CH153" s="52">
        <v>2.377853</v>
      </c>
      <c r="CI153" s="52">
        <v>1.086333</v>
      </c>
      <c r="CJ153" s="52">
        <v>2.10738</v>
      </c>
      <c r="CK153" s="52">
        <v>3.1044909999999999</v>
      </c>
      <c r="CL153" s="52">
        <v>5.1844270000000003</v>
      </c>
      <c r="CM153" s="52">
        <v>4.7421470000000001</v>
      </c>
      <c r="CN153" s="52">
        <v>5.5934189999999999</v>
      </c>
      <c r="CO153" s="52">
        <v>5.096152</v>
      </c>
      <c r="CP153" s="52">
        <v>4.4392480000000001</v>
      </c>
      <c r="CQ153" s="52">
        <v>5.0042179999999998</v>
      </c>
      <c r="CR153" s="52">
        <v>4.9677410000000002</v>
      </c>
      <c r="CS153" s="52">
        <v>3.5405890000000002</v>
      </c>
      <c r="CT153" s="52">
        <v>1.593391</v>
      </c>
      <c r="CU153" s="52">
        <v>-0.2011954</v>
      </c>
      <c r="CV153" s="52">
        <v>1.5601719999999999</v>
      </c>
      <c r="CW153" s="52">
        <v>1.5659540000000001</v>
      </c>
      <c r="CX153" s="52">
        <v>5.430167</v>
      </c>
      <c r="CY153" s="52">
        <v>3.948</v>
      </c>
      <c r="CZ153" s="52">
        <v>4.2588330000000001</v>
      </c>
      <c r="DA153" s="52">
        <v>4.0017871999999999</v>
      </c>
      <c r="DB153" s="52">
        <v>3.0423079999999998</v>
      </c>
      <c r="DC153" s="52">
        <v>2.8125909999999998</v>
      </c>
      <c r="DD153" s="52">
        <v>2.6794120000000001</v>
      </c>
      <c r="DE153" s="52">
        <v>2.1449410000000002</v>
      </c>
      <c r="DF153" s="52">
        <v>3.6785130000000001</v>
      </c>
      <c r="DG153" s="52">
        <v>2.5274139999999998</v>
      </c>
      <c r="DH153" s="52">
        <v>3.5415909999999999</v>
      </c>
      <c r="DI153" s="52">
        <v>4.705158</v>
      </c>
      <c r="DJ153" s="52">
        <v>7.0604040000000001</v>
      </c>
      <c r="DK153" s="52">
        <v>6.7497109999999996</v>
      </c>
      <c r="DL153" s="52">
        <v>7.7555199999999997</v>
      </c>
      <c r="DM153" s="52">
        <v>7.219258</v>
      </c>
      <c r="DN153" s="52">
        <v>6.118385</v>
      </c>
      <c r="DO153" s="52">
        <v>6.8187629999999997</v>
      </c>
      <c r="DP153" s="52">
        <v>6.875883</v>
      </c>
      <c r="DQ153" s="52">
        <v>5.2317099999999996</v>
      </c>
      <c r="DR153" s="52">
        <v>3.279334</v>
      </c>
      <c r="DS153" s="52">
        <v>1.8224180000000001</v>
      </c>
      <c r="DT153" s="52">
        <v>3.3340860000000001</v>
      </c>
      <c r="DU153" s="52">
        <v>3.281148</v>
      </c>
      <c r="DV153" s="52">
        <v>7.4624699999999997</v>
      </c>
      <c r="DW153" s="52">
        <v>5.8193859999999997</v>
      </c>
      <c r="DX153" s="52">
        <v>6.0097399999999999</v>
      </c>
      <c r="DY153" s="52">
        <v>6.2013192000000004</v>
      </c>
      <c r="DZ153" s="52">
        <v>5.160145</v>
      </c>
      <c r="EA153" s="52">
        <v>4.8564800000000004</v>
      </c>
      <c r="EB153" s="52">
        <v>4.5885239999999996</v>
      </c>
      <c r="EC153" s="52">
        <v>4.0160729999999996</v>
      </c>
      <c r="ED153" s="52">
        <v>5.5564600000000004</v>
      </c>
      <c r="EE153" s="52">
        <v>4.6081050000000001</v>
      </c>
      <c r="EF153" s="52">
        <v>5.6123630000000002</v>
      </c>
      <c r="EG153" s="52">
        <v>7.016267</v>
      </c>
      <c r="EH153" s="52">
        <v>9.7690169999999998</v>
      </c>
      <c r="EI153" s="52">
        <v>9.6483139999999992</v>
      </c>
      <c r="EJ153" s="52">
        <v>10.87725</v>
      </c>
      <c r="EK153" s="52">
        <v>10.284689999999999</v>
      </c>
      <c r="EL153" s="52">
        <v>8.5427920000000004</v>
      </c>
      <c r="EM153" s="52">
        <v>9.4386779999999995</v>
      </c>
      <c r="EN153" s="52">
        <v>9.6309380000000004</v>
      </c>
      <c r="EO153" s="52">
        <v>7.6734210000000003</v>
      </c>
      <c r="EP153" s="52">
        <v>5.7135670000000003</v>
      </c>
      <c r="EQ153" s="52">
        <v>4.7441950000000004</v>
      </c>
      <c r="ER153" s="52">
        <v>5.8953369999999996</v>
      </c>
      <c r="ES153" s="52">
        <v>5.7576150000000004</v>
      </c>
      <c r="ET153" s="52">
        <v>10.396789999999999</v>
      </c>
      <c r="EU153" s="52">
        <v>8.5213719999999995</v>
      </c>
      <c r="EV153" s="52">
        <v>8.5377720000000004</v>
      </c>
      <c r="EW153" s="52">
        <v>59.375</v>
      </c>
      <c r="EX153" s="52">
        <v>58.697319999999998</v>
      </c>
      <c r="EY153" s="52">
        <v>57.829459999999997</v>
      </c>
      <c r="EZ153" s="52">
        <v>57.168750000000003</v>
      </c>
      <c r="FA153" s="52">
        <v>56.589289999999998</v>
      </c>
      <c r="FB153" s="52">
        <v>56.283929999999998</v>
      </c>
      <c r="FC153" s="52">
        <v>56.535710000000002</v>
      </c>
      <c r="FD153" s="52">
        <v>59.161610000000003</v>
      </c>
      <c r="FE153" s="52">
        <v>62.975000000000001</v>
      </c>
      <c r="FF153" s="52">
        <v>67.088390000000004</v>
      </c>
      <c r="FG153" s="52">
        <v>71.21875</v>
      </c>
      <c r="FH153" s="52">
        <v>75.5625</v>
      </c>
      <c r="FI153" s="52">
        <v>79.186610000000002</v>
      </c>
      <c r="FJ153" s="52">
        <v>81.613399999999999</v>
      </c>
      <c r="FK153" s="52">
        <v>82.659819999999996</v>
      </c>
      <c r="FL153" s="52">
        <v>82.180359999999993</v>
      </c>
      <c r="FM153" s="52">
        <v>80.941959999999995</v>
      </c>
      <c r="FN153" s="52">
        <v>79.320530000000005</v>
      </c>
      <c r="FO153" s="52">
        <v>76.483919999999998</v>
      </c>
      <c r="FP153" s="52">
        <v>72.336609999999993</v>
      </c>
      <c r="FQ153" s="52">
        <v>67.587500000000006</v>
      </c>
      <c r="FR153" s="52">
        <v>64.15804</v>
      </c>
      <c r="FS153" s="52">
        <v>62.262500000000003</v>
      </c>
      <c r="FT153" s="52">
        <v>61.262500000000003</v>
      </c>
      <c r="FU153" s="52">
        <v>85</v>
      </c>
      <c r="FV153" s="52">
        <v>1297.28</v>
      </c>
      <c r="FW153" s="52">
        <v>78.5124</v>
      </c>
      <c r="FX153" s="52">
        <v>1</v>
      </c>
    </row>
    <row r="154" spans="1:180" x14ac:dyDescent="0.3">
      <c r="A154" t="s">
        <v>174</v>
      </c>
      <c r="B154" t="s">
        <v>249</v>
      </c>
      <c r="C154" t="s">
        <v>180</v>
      </c>
      <c r="D154" t="s">
        <v>244</v>
      </c>
      <c r="E154" t="s">
        <v>190</v>
      </c>
      <c r="F154" t="s">
        <v>230</v>
      </c>
      <c r="G154" t="s">
        <v>240</v>
      </c>
      <c r="H154" s="52">
        <v>59</v>
      </c>
      <c r="I154" s="52">
        <v>15.205641</v>
      </c>
      <c r="J154" s="52">
        <v>14.304399</v>
      </c>
      <c r="K154" s="52">
        <v>13.952622</v>
      </c>
      <c r="L154" s="52">
        <v>13.294005</v>
      </c>
      <c r="M154" s="52">
        <v>14.112322000000001</v>
      </c>
      <c r="N154" s="52">
        <v>15.147333</v>
      </c>
      <c r="O154" s="52">
        <v>16.457611</v>
      </c>
      <c r="P154" s="52">
        <v>14.86018</v>
      </c>
      <c r="Q154" s="52">
        <v>11.044727</v>
      </c>
      <c r="R154" s="52">
        <v>6.3131285000000004</v>
      </c>
      <c r="S154" s="52">
        <v>4.0837149999999998</v>
      </c>
      <c r="T154" s="52">
        <v>3.2401593000000002</v>
      </c>
      <c r="U154" s="52">
        <v>3.0326160999999998</v>
      </c>
      <c r="V154" s="52">
        <v>2.2203032999999999</v>
      </c>
      <c r="W154" s="52">
        <v>3.3687209999999999</v>
      </c>
      <c r="X154" s="52">
        <v>6.8502026000000003</v>
      </c>
      <c r="Y154" s="52">
        <v>9.8149604999999998</v>
      </c>
      <c r="Z154" s="52">
        <v>12.075056</v>
      </c>
      <c r="AA154" s="52">
        <v>18.751571999999999</v>
      </c>
      <c r="AB154" s="52">
        <v>19.66958</v>
      </c>
      <c r="AC154" s="52">
        <v>19.438869</v>
      </c>
      <c r="AD154" s="52">
        <v>18.238630000000001</v>
      </c>
      <c r="AE154" s="52">
        <v>16.261620000000001</v>
      </c>
      <c r="AF154" s="52">
        <v>15.638268</v>
      </c>
      <c r="AG154" s="52">
        <v>-1.6435158999999999</v>
      </c>
      <c r="AH154" s="52">
        <v>-1.125934</v>
      </c>
      <c r="AI154" s="52">
        <v>-1.2434719999999999</v>
      </c>
      <c r="AJ154" s="52">
        <v>-1.7794829999999999</v>
      </c>
      <c r="AK154" s="52">
        <v>-1.350681</v>
      </c>
      <c r="AL154" s="52">
        <v>-0.56189549999999999</v>
      </c>
      <c r="AM154" s="52">
        <v>0.31982120000000003</v>
      </c>
      <c r="AN154" s="52">
        <v>0.3362038</v>
      </c>
      <c r="AO154" s="52">
        <v>-4.82736E-2</v>
      </c>
      <c r="AP154" s="52">
        <v>-4.6077360000000001</v>
      </c>
      <c r="AQ154" s="52">
        <v>-8.6724879999999995</v>
      </c>
      <c r="AR154" s="52">
        <v>-10.11509</v>
      </c>
      <c r="AS154" s="52">
        <v>-11.158519999999999</v>
      </c>
      <c r="AT154" s="52">
        <v>-13.16465</v>
      </c>
      <c r="AU154" s="52">
        <v>-13.38808</v>
      </c>
      <c r="AV154" s="52">
        <v>-8.9079160000000002</v>
      </c>
      <c r="AW154" s="52">
        <v>-5.9482720000000002</v>
      </c>
      <c r="AX154" s="52">
        <v>-5.2861859999999998</v>
      </c>
      <c r="AY154" s="52">
        <v>2.3963600000000002E-2</v>
      </c>
      <c r="AZ154" s="52">
        <v>0.73477999999999999</v>
      </c>
      <c r="BA154" s="52">
        <v>0.66336139999999999</v>
      </c>
      <c r="BB154" s="52">
        <v>0.4905834</v>
      </c>
      <c r="BC154" s="52">
        <v>-0.31025190000000002</v>
      </c>
      <c r="BD154" s="52">
        <v>-0.89173999999999998</v>
      </c>
      <c r="BE154" s="52">
        <v>-0.53588318999999995</v>
      </c>
      <c r="BF154" s="52">
        <v>-0.14880679999999999</v>
      </c>
      <c r="BG154" s="52">
        <v>-0.2516217</v>
      </c>
      <c r="BH154" s="52">
        <v>-0.75602510000000001</v>
      </c>
      <c r="BI154" s="52">
        <v>-0.36945610000000001</v>
      </c>
      <c r="BJ154" s="52">
        <v>0.36259770000000002</v>
      </c>
      <c r="BK154" s="52">
        <v>1.1002670000000001</v>
      </c>
      <c r="BL154" s="52">
        <v>1.2606919999999999</v>
      </c>
      <c r="BM154" s="52">
        <v>1.1089720000000001</v>
      </c>
      <c r="BN154" s="52">
        <v>-2.1817739999999999</v>
      </c>
      <c r="BO154" s="52">
        <v>-4.7930450000000002</v>
      </c>
      <c r="BP154" s="52">
        <v>-5.7141489999999999</v>
      </c>
      <c r="BQ154" s="52">
        <v>-6.2881580000000001</v>
      </c>
      <c r="BR154" s="52">
        <v>-7.7255549999999999</v>
      </c>
      <c r="BS154" s="52">
        <v>-7.7498519999999997</v>
      </c>
      <c r="BT154" s="52">
        <v>-4.4759380000000002</v>
      </c>
      <c r="BU154" s="52">
        <v>-2.5050089999999998</v>
      </c>
      <c r="BV154" s="52">
        <v>-2.5973769999999998</v>
      </c>
      <c r="BW154" s="52">
        <v>1.41137</v>
      </c>
      <c r="BX154" s="52">
        <v>1.720397</v>
      </c>
      <c r="BY154" s="52">
        <v>1.752737</v>
      </c>
      <c r="BZ154" s="52">
        <v>1.579745</v>
      </c>
      <c r="CA154" s="52">
        <v>0.82078779999999996</v>
      </c>
      <c r="CB154" s="52">
        <v>0.27392850000000002</v>
      </c>
      <c r="CC154" s="52">
        <v>0.23125999999999999</v>
      </c>
      <c r="CD154" s="52">
        <v>0.52794859999999999</v>
      </c>
      <c r="CE154" s="52">
        <v>0.43533060000000001</v>
      </c>
      <c r="CF154" s="52">
        <v>-4.71812E-2</v>
      </c>
      <c r="CG154" s="52">
        <v>0.3101372</v>
      </c>
      <c r="CH154" s="52">
        <v>1.002899</v>
      </c>
      <c r="CI154" s="52">
        <v>1.640801</v>
      </c>
      <c r="CJ154" s="52">
        <v>1.900989</v>
      </c>
      <c r="CK154" s="52">
        <v>1.910477</v>
      </c>
      <c r="CL154" s="52">
        <v>-0.50155989999999995</v>
      </c>
      <c r="CM154" s="52">
        <v>-2.1061550000000002</v>
      </c>
      <c r="CN154" s="52">
        <v>-2.6660710000000001</v>
      </c>
      <c r="CO154" s="52">
        <v>-2.9149620000000001</v>
      </c>
      <c r="CP154" s="52">
        <v>-3.9584519999999999</v>
      </c>
      <c r="CQ154" s="52">
        <v>-3.8448349999999998</v>
      </c>
      <c r="CR154" s="52">
        <v>-1.406363</v>
      </c>
      <c r="CS154" s="52">
        <v>-0.12021610000000001</v>
      </c>
      <c r="CT154" s="52">
        <v>-0.73511539999999997</v>
      </c>
      <c r="CU154" s="52">
        <v>2.3722829999999999</v>
      </c>
      <c r="CV154" s="52">
        <v>2.4030330000000002</v>
      </c>
      <c r="CW154" s="52">
        <v>2.5072350000000001</v>
      </c>
      <c r="CX154" s="52">
        <v>2.3340939999999999</v>
      </c>
      <c r="CY154" s="52">
        <v>1.6041430000000001</v>
      </c>
      <c r="CZ154" s="52">
        <v>1.081267</v>
      </c>
      <c r="DA154" s="52">
        <v>0.99840331000000004</v>
      </c>
      <c r="DB154" s="52">
        <v>1.204704</v>
      </c>
      <c r="DC154" s="52">
        <v>1.1222829999999999</v>
      </c>
      <c r="DD154" s="52">
        <v>0.66166270000000005</v>
      </c>
      <c r="DE154" s="52">
        <v>0.98973060000000002</v>
      </c>
      <c r="DF154" s="52">
        <v>1.6432</v>
      </c>
      <c r="DG154" s="52">
        <v>2.1813359999999999</v>
      </c>
      <c r="DH154" s="52">
        <v>2.5412859999999999</v>
      </c>
      <c r="DI154" s="52">
        <v>2.7119819999999999</v>
      </c>
      <c r="DJ154" s="52">
        <v>1.1786540000000001</v>
      </c>
      <c r="DK154" s="52">
        <v>0.58073529999999995</v>
      </c>
      <c r="DL154" s="52">
        <v>0.38200729999999999</v>
      </c>
      <c r="DM154" s="52">
        <v>0.45823370000000002</v>
      </c>
      <c r="DN154" s="52">
        <v>-0.1913485</v>
      </c>
      <c r="DO154" s="52">
        <v>6.01813E-2</v>
      </c>
      <c r="DP154" s="52">
        <v>1.663211</v>
      </c>
      <c r="DQ154" s="52">
        <v>2.2645770000000001</v>
      </c>
      <c r="DR154" s="52">
        <v>1.127146</v>
      </c>
      <c r="DS154" s="52">
        <v>3.3331970000000002</v>
      </c>
      <c r="DT154" s="52">
        <v>3.0856680000000001</v>
      </c>
      <c r="DU154" s="52">
        <v>3.261733</v>
      </c>
      <c r="DV154" s="52">
        <v>3.088444</v>
      </c>
      <c r="DW154" s="52">
        <v>2.3874970000000002</v>
      </c>
      <c r="DX154" s="52">
        <v>1.8886050000000001</v>
      </c>
      <c r="DY154" s="52">
        <v>2.1060359000000002</v>
      </c>
      <c r="DZ154" s="52">
        <v>2.1818309999999999</v>
      </c>
      <c r="EA154" s="52">
        <v>2.1141329999999998</v>
      </c>
      <c r="EB154" s="52">
        <v>1.6851210000000001</v>
      </c>
      <c r="EC154" s="52">
        <v>1.970955</v>
      </c>
      <c r="ED154" s="52">
        <v>2.5676929999999998</v>
      </c>
      <c r="EE154" s="52">
        <v>2.9617819999999999</v>
      </c>
      <c r="EF154" s="52">
        <v>3.4657740000000001</v>
      </c>
      <c r="EG154" s="52">
        <v>3.869227</v>
      </c>
      <c r="EH154" s="52">
        <v>3.604616</v>
      </c>
      <c r="EI154" s="52">
        <v>4.460178</v>
      </c>
      <c r="EJ154" s="52">
        <v>4.7829480000000002</v>
      </c>
      <c r="EK154" s="52">
        <v>5.3285929999999997</v>
      </c>
      <c r="EL154" s="52">
        <v>5.2477510000000001</v>
      </c>
      <c r="EM154" s="52">
        <v>5.6984050000000002</v>
      </c>
      <c r="EN154" s="52">
        <v>6.0951899999999997</v>
      </c>
      <c r="EO154" s="52">
        <v>5.70784</v>
      </c>
      <c r="EP154" s="52">
        <v>3.8159550000000002</v>
      </c>
      <c r="EQ154" s="52">
        <v>4.7206029999999997</v>
      </c>
      <c r="ER154" s="52">
        <v>4.0712849999999996</v>
      </c>
      <c r="ES154" s="52">
        <v>4.351108</v>
      </c>
      <c r="ET154" s="52">
        <v>4.1776049999999998</v>
      </c>
      <c r="EU154" s="52">
        <v>3.5185369999999998</v>
      </c>
      <c r="EV154" s="52">
        <v>3.0542739999999999</v>
      </c>
      <c r="EW154" s="52">
        <v>66.364199999999997</v>
      </c>
      <c r="EX154" s="52">
        <v>65.231480000000005</v>
      </c>
      <c r="EY154" s="52">
        <v>64.047839999999994</v>
      </c>
      <c r="EZ154" s="52">
        <v>63.19753</v>
      </c>
      <c r="FA154" s="52">
        <v>62.270060000000001</v>
      </c>
      <c r="FB154" s="52">
        <v>61.324069999999999</v>
      </c>
      <c r="FC154" s="52">
        <v>60.591050000000003</v>
      </c>
      <c r="FD154" s="52">
        <v>61.512340000000002</v>
      </c>
      <c r="FE154" s="52">
        <v>64.978390000000005</v>
      </c>
      <c r="FF154" s="52">
        <v>69.05556</v>
      </c>
      <c r="FG154" s="52">
        <v>73.888890000000004</v>
      </c>
      <c r="FH154" s="52">
        <v>78.325609999999998</v>
      </c>
      <c r="FI154" s="52">
        <v>82.163579999999996</v>
      </c>
      <c r="FJ154" s="52">
        <v>84.768519999999995</v>
      </c>
      <c r="FK154" s="52">
        <v>86.104929999999996</v>
      </c>
      <c r="FL154" s="52">
        <v>86.543210000000002</v>
      </c>
      <c r="FM154" s="52">
        <v>86.086420000000004</v>
      </c>
      <c r="FN154" s="52">
        <v>84.441360000000003</v>
      </c>
      <c r="FO154" s="52">
        <v>81.211420000000004</v>
      </c>
      <c r="FP154" s="52">
        <v>77.168210000000002</v>
      </c>
      <c r="FQ154" s="52">
        <v>74.25309</v>
      </c>
      <c r="FR154" s="52">
        <v>71.831789999999998</v>
      </c>
      <c r="FS154" s="52">
        <v>69.905860000000004</v>
      </c>
      <c r="FT154" s="52">
        <v>68.209879999999998</v>
      </c>
      <c r="FU154" s="52">
        <v>51</v>
      </c>
      <c r="FV154" s="52">
        <v>1098.4590000000001</v>
      </c>
      <c r="FW154" s="52">
        <v>125.0603</v>
      </c>
      <c r="FX154" s="52">
        <v>1</v>
      </c>
    </row>
    <row r="155" spans="1:180" x14ac:dyDescent="0.3">
      <c r="A155" t="s">
        <v>174</v>
      </c>
      <c r="B155" t="s">
        <v>249</v>
      </c>
      <c r="C155" t="s">
        <v>180</v>
      </c>
      <c r="D155" t="s">
        <v>244</v>
      </c>
      <c r="E155" t="s">
        <v>187</v>
      </c>
      <c r="F155" t="s">
        <v>230</v>
      </c>
      <c r="G155" t="s">
        <v>240</v>
      </c>
      <c r="H155" s="52">
        <v>59</v>
      </c>
      <c r="I155" s="52">
        <v>14.068258</v>
      </c>
      <c r="J155" s="52">
        <v>13.779121</v>
      </c>
      <c r="K155" s="52">
        <v>13.753519000000001</v>
      </c>
      <c r="L155" s="52">
        <v>13.603434</v>
      </c>
      <c r="M155" s="52">
        <v>13.987527</v>
      </c>
      <c r="N155" s="52">
        <v>14.289056</v>
      </c>
      <c r="O155" s="52">
        <v>13.045158000000001</v>
      </c>
      <c r="P155" s="52">
        <v>9.1898899000000007</v>
      </c>
      <c r="Q155" s="52">
        <v>5.5264616000000002</v>
      </c>
      <c r="R155" s="52">
        <v>5.2587767000000003</v>
      </c>
      <c r="S155" s="52">
        <v>4.4209104000000004</v>
      </c>
      <c r="T155" s="52">
        <v>5.4697661000000002</v>
      </c>
      <c r="U155" s="52">
        <v>4.7634281999999999</v>
      </c>
      <c r="V155" s="52">
        <v>6.1450825</v>
      </c>
      <c r="W155" s="52">
        <v>6.6077675999999999</v>
      </c>
      <c r="X155" s="52">
        <v>6.8190302999999997</v>
      </c>
      <c r="Y155" s="52">
        <v>7.7988252999999998</v>
      </c>
      <c r="Z155" s="52">
        <v>7.7448888</v>
      </c>
      <c r="AA155" s="52">
        <v>11.810385</v>
      </c>
      <c r="AB155" s="52">
        <v>15.761070999999999</v>
      </c>
      <c r="AC155" s="52">
        <v>14.782966</v>
      </c>
      <c r="AD155" s="52">
        <v>14.516146000000001</v>
      </c>
      <c r="AE155" s="52">
        <v>14.120177</v>
      </c>
      <c r="AF155" s="52">
        <v>13.675910999999999</v>
      </c>
      <c r="AG155" s="52">
        <v>-4.299582</v>
      </c>
      <c r="AH155" s="52">
        <v>-4.2854150000000004</v>
      </c>
      <c r="AI155" s="52">
        <v>-3.9859460000000002</v>
      </c>
      <c r="AJ155" s="52">
        <v>-4.1435149999999998</v>
      </c>
      <c r="AK155" s="52">
        <v>-3.796538</v>
      </c>
      <c r="AL155" s="52">
        <v>-3.5645190000000002</v>
      </c>
      <c r="AM155" s="52">
        <v>-2.4862419999999998</v>
      </c>
      <c r="AN155" s="52">
        <v>-1.7409110000000001</v>
      </c>
      <c r="AO155" s="52">
        <v>-1.956901</v>
      </c>
      <c r="AP155" s="52">
        <v>-0.37939390000000001</v>
      </c>
      <c r="AQ155" s="52">
        <v>-0.72885759999999999</v>
      </c>
      <c r="AR155" s="52">
        <v>4.9538899999999997E-2</v>
      </c>
      <c r="AS155" s="52">
        <v>-0.29110459999999999</v>
      </c>
      <c r="AT155" s="52">
        <v>0.3572302</v>
      </c>
      <c r="AU155" s="52">
        <v>4.9453400000000002E-2</v>
      </c>
      <c r="AV155" s="52">
        <v>-5.78959E-2</v>
      </c>
      <c r="AW155" s="52">
        <v>-0.33363150000000003</v>
      </c>
      <c r="AX155" s="52">
        <v>-3.396128</v>
      </c>
      <c r="AY155" s="52">
        <v>-3.5961029999999998</v>
      </c>
      <c r="AZ155" s="52">
        <v>-3.2844890000000002</v>
      </c>
      <c r="BA155" s="52">
        <v>-3.2958639999999999</v>
      </c>
      <c r="BB155" s="52">
        <v>-3.0125769999999998</v>
      </c>
      <c r="BC155" s="52">
        <v>-3.2331129999999999</v>
      </c>
      <c r="BD155" s="52">
        <v>-3.7181389999999999</v>
      </c>
      <c r="BE155" s="52">
        <v>-2.6656699000000001</v>
      </c>
      <c r="BF155" s="52">
        <v>-2.4700169999999999</v>
      </c>
      <c r="BG155" s="52">
        <v>-2.1778710000000001</v>
      </c>
      <c r="BH155" s="52">
        <v>-2.2318539999999998</v>
      </c>
      <c r="BI155" s="52">
        <v>-2.031247</v>
      </c>
      <c r="BJ155" s="52">
        <v>-1.822813</v>
      </c>
      <c r="BK155" s="52">
        <v>-1.1118129999999999</v>
      </c>
      <c r="BL155" s="52">
        <v>-0.76411589999999996</v>
      </c>
      <c r="BM155" s="52">
        <v>-1.1498189999999999</v>
      </c>
      <c r="BN155" s="52">
        <v>0.2153765</v>
      </c>
      <c r="BO155" s="52">
        <v>-0.1087967</v>
      </c>
      <c r="BP155" s="52">
        <v>0.82919290000000001</v>
      </c>
      <c r="BQ155" s="52">
        <v>0.3380474</v>
      </c>
      <c r="BR155" s="52">
        <v>1.1624570000000001</v>
      </c>
      <c r="BS155" s="52">
        <v>0.9984632</v>
      </c>
      <c r="BT155" s="52">
        <v>0.73119449999999997</v>
      </c>
      <c r="BU155" s="52">
        <v>0.51572320000000005</v>
      </c>
      <c r="BV155" s="52">
        <v>-1.9227179999999999</v>
      </c>
      <c r="BW155" s="52">
        <v>-1.7326429999999999</v>
      </c>
      <c r="BX155" s="52">
        <v>-1.2604709999999999</v>
      </c>
      <c r="BY155" s="52">
        <v>-1.761468</v>
      </c>
      <c r="BZ155" s="52">
        <v>-1.570114</v>
      </c>
      <c r="CA155" s="52">
        <v>-1.7352959999999999</v>
      </c>
      <c r="CB155" s="52">
        <v>-2.099739</v>
      </c>
      <c r="CC155" s="52">
        <v>-1.5340281</v>
      </c>
      <c r="CD155" s="52">
        <v>-1.212677</v>
      </c>
      <c r="CE155" s="52">
        <v>-0.92560430000000005</v>
      </c>
      <c r="CF155" s="52">
        <v>-0.90784279999999995</v>
      </c>
      <c r="CG155" s="52">
        <v>-0.80861159999999999</v>
      </c>
      <c r="CH155" s="52">
        <v>-0.61651239999999996</v>
      </c>
      <c r="CI155" s="52">
        <v>-0.159888</v>
      </c>
      <c r="CJ155" s="52">
        <v>-8.7590799999999996E-2</v>
      </c>
      <c r="CK155" s="52">
        <v>-0.59083589999999997</v>
      </c>
      <c r="CL155" s="52">
        <v>0.62731269999999995</v>
      </c>
      <c r="CM155" s="52">
        <v>0.32065549999999998</v>
      </c>
      <c r="CN155" s="52">
        <v>1.3691789999999999</v>
      </c>
      <c r="CO155" s="52">
        <v>0.77379609999999999</v>
      </c>
      <c r="CP155" s="52">
        <v>1.7201550000000001</v>
      </c>
      <c r="CQ155" s="52">
        <v>1.655745</v>
      </c>
      <c r="CR155" s="52">
        <v>1.2777160000000001</v>
      </c>
      <c r="CS155" s="52">
        <v>1.1039840000000001</v>
      </c>
      <c r="CT155" s="52">
        <v>-0.90223940000000002</v>
      </c>
      <c r="CU155" s="52">
        <v>-0.44201699999999999</v>
      </c>
      <c r="CV155" s="52">
        <v>0.1413577</v>
      </c>
      <c r="CW155" s="52">
        <v>-0.69874910000000001</v>
      </c>
      <c r="CX155" s="52">
        <v>-0.57106849999999998</v>
      </c>
      <c r="CY155" s="52">
        <v>-0.69791309999999995</v>
      </c>
      <c r="CZ155" s="52">
        <v>-0.97883960000000003</v>
      </c>
      <c r="DA155" s="52">
        <v>-0.40238610000000002</v>
      </c>
      <c r="DB155" s="52">
        <v>4.4661699999999999E-2</v>
      </c>
      <c r="DC155" s="52">
        <v>0.32666279999999998</v>
      </c>
      <c r="DD155" s="52">
        <v>0.41616819999999999</v>
      </c>
      <c r="DE155" s="52">
        <v>0.41402359999999999</v>
      </c>
      <c r="DF155" s="52">
        <v>0.58978799999999998</v>
      </c>
      <c r="DG155" s="52">
        <v>0.7920372</v>
      </c>
      <c r="DH155" s="52">
        <v>0.58893419999999996</v>
      </c>
      <c r="DI155" s="52">
        <v>-3.1853100000000002E-2</v>
      </c>
      <c r="DJ155" s="52">
        <v>1.0392490000000001</v>
      </c>
      <c r="DK155" s="52">
        <v>0.75010770000000004</v>
      </c>
      <c r="DL155" s="52">
        <v>1.909165</v>
      </c>
      <c r="DM155" s="52">
        <v>1.2095450000000001</v>
      </c>
      <c r="DN155" s="52">
        <v>2.2778529999999999</v>
      </c>
      <c r="DO155" s="52">
        <v>2.3130259999999998</v>
      </c>
      <c r="DP155" s="52">
        <v>1.824238</v>
      </c>
      <c r="DQ155" s="52">
        <v>1.6922440000000001</v>
      </c>
      <c r="DR155" s="52">
        <v>0.1182396</v>
      </c>
      <c r="DS155" s="52">
        <v>0.84860939999999996</v>
      </c>
      <c r="DT155" s="52">
        <v>1.5431870000000001</v>
      </c>
      <c r="DU155" s="52">
        <v>0.3639694</v>
      </c>
      <c r="DV155" s="52">
        <v>0.427977</v>
      </c>
      <c r="DW155" s="52">
        <v>0.33946999999999999</v>
      </c>
      <c r="DX155" s="52">
        <v>0.14205950000000001</v>
      </c>
      <c r="DY155" s="52">
        <v>1.2315248999999999</v>
      </c>
      <c r="DZ155" s="52">
        <v>1.86006</v>
      </c>
      <c r="EA155" s="52">
        <v>2.134738</v>
      </c>
      <c r="EB155" s="52">
        <v>2.3278300000000001</v>
      </c>
      <c r="EC155" s="52">
        <v>2.1793149999999999</v>
      </c>
      <c r="ED155" s="52">
        <v>2.3314940000000002</v>
      </c>
      <c r="EE155" s="52">
        <v>2.1664659999999998</v>
      </c>
      <c r="EF155" s="52">
        <v>1.5657289999999999</v>
      </c>
      <c r="EG155" s="52">
        <v>0.77522919999999995</v>
      </c>
      <c r="EH155" s="52">
        <v>1.6340190000000001</v>
      </c>
      <c r="EI155" s="52">
        <v>1.370169</v>
      </c>
      <c r="EJ155" s="52">
        <v>2.6888190000000001</v>
      </c>
      <c r="EK155" s="52">
        <v>1.838697</v>
      </c>
      <c r="EL155" s="52">
        <v>3.083081</v>
      </c>
      <c r="EM155" s="52">
        <v>3.2620360000000002</v>
      </c>
      <c r="EN155" s="52">
        <v>2.6133280000000001</v>
      </c>
      <c r="EO155" s="52">
        <v>2.5415990000000002</v>
      </c>
      <c r="EP155" s="52">
        <v>1.5916490000000001</v>
      </c>
      <c r="EQ155" s="52">
        <v>2.7120690000000001</v>
      </c>
      <c r="ER155" s="52">
        <v>3.567205</v>
      </c>
      <c r="ES155" s="52">
        <v>1.898366</v>
      </c>
      <c r="ET155" s="52">
        <v>1.8704400000000001</v>
      </c>
      <c r="EU155" s="52">
        <v>1.837286</v>
      </c>
      <c r="EV155" s="52">
        <v>1.7604599999999999</v>
      </c>
      <c r="EW155" s="52">
        <v>71.434030000000007</v>
      </c>
      <c r="EX155" s="52">
        <v>69.831599999999995</v>
      </c>
      <c r="EY155" s="52">
        <v>68.369789999999995</v>
      </c>
      <c r="EZ155" s="52">
        <v>67.13194</v>
      </c>
      <c r="FA155" s="52">
        <v>65.875</v>
      </c>
      <c r="FB155" s="52">
        <v>64.708340000000007</v>
      </c>
      <c r="FC155" s="52">
        <v>65.074650000000005</v>
      </c>
      <c r="FD155" s="52">
        <v>67.934030000000007</v>
      </c>
      <c r="FE155" s="52">
        <v>71.517359999999996</v>
      </c>
      <c r="FF155" s="52">
        <v>75.696179999999998</v>
      </c>
      <c r="FG155" s="52">
        <v>79.526039999999995</v>
      </c>
      <c r="FH155" s="52">
        <v>83.157989999999998</v>
      </c>
      <c r="FI155" s="52">
        <v>86.175349999999995</v>
      </c>
      <c r="FJ155" s="52">
        <v>88.258679999999998</v>
      </c>
      <c r="FK155" s="52">
        <v>89.802090000000007</v>
      </c>
      <c r="FL155" s="52">
        <v>90.491320000000002</v>
      </c>
      <c r="FM155" s="52">
        <v>90.397570000000002</v>
      </c>
      <c r="FN155" s="52">
        <v>89.276039999999995</v>
      </c>
      <c r="FO155" s="52">
        <v>87.369789999999995</v>
      </c>
      <c r="FP155" s="52">
        <v>84.342010000000002</v>
      </c>
      <c r="FQ155" s="52">
        <v>80.145840000000007</v>
      </c>
      <c r="FR155" s="52">
        <v>76.97569</v>
      </c>
      <c r="FS155" s="52">
        <v>74.654510000000002</v>
      </c>
      <c r="FT155" s="52">
        <v>72.746530000000007</v>
      </c>
      <c r="FU155" s="52">
        <v>51</v>
      </c>
      <c r="FV155" s="52">
        <v>787.42420000000004</v>
      </c>
      <c r="FW155" s="52">
        <v>74.042659999999998</v>
      </c>
      <c r="FX155" s="52">
        <v>1</v>
      </c>
    </row>
    <row r="156" spans="1:180" x14ac:dyDescent="0.3">
      <c r="A156" t="s">
        <v>174</v>
      </c>
      <c r="B156" t="s">
        <v>249</v>
      </c>
      <c r="C156" t="s">
        <v>180</v>
      </c>
      <c r="D156" t="s">
        <v>244</v>
      </c>
      <c r="E156" t="s">
        <v>188</v>
      </c>
      <c r="F156" t="s">
        <v>230</v>
      </c>
      <c r="G156" t="s">
        <v>240</v>
      </c>
      <c r="H156" s="52">
        <v>59</v>
      </c>
      <c r="I156" s="52">
        <v>14.260489</v>
      </c>
      <c r="J156" s="52">
        <v>14.255957</v>
      </c>
      <c r="K156" s="52">
        <v>14.346342999999999</v>
      </c>
      <c r="L156" s="52">
        <v>13.985908999999999</v>
      </c>
      <c r="M156" s="52">
        <v>14.093678000000001</v>
      </c>
      <c r="N156" s="52">
        <v>14.838013</v>
      </c>
      <c r="O156" s="52">
        <v>15.345516999999999</v>
      </c>
      <c r="P156" s="52">
        <v>12.532048</v>
      </c>
      <c r="Q156" s="52">
        <v>8.1187210000000007</v>
      </c>
      <c r="R156" s="52">
        <v>6.4870337999999999</v>
      </c>
      <c r="S156" s="52">
        <v>7.0297508000000004</v>
      </c>
      <c r="T156" s="52">
        <v>7.1575040999999997</v>
      </c>
      <c r="U156" s="52">
        <v>7.0228127999999996</v>
      </c>
      <c r="V156" s="52">
        <v>7.2676125000000003</v>
      </c>
      <c r="W156" s="52">
        <v>8.8038320999999993</v>
      </c>
      <c r="X156" s="52">
        <v>9.4324531999999994</v>
      </c>
      <c r="Y156" s="52">
        <v>10.864587</v>
      </c>
      <c r="Z156" s="52">
        <v>11.317297999999999</v>
      </c>
      <c r="AA156" s="52">
        <v>14.201777999999999</v>
      </c>
      <c r="AB156" s="52">
        <v>17.863147999999999</v>
      </c>
      <c r="AC156" s="52">
        <v>18.014724999999999</v>
      </c>
      <c r="AD156" s="52">
        <v>18.186672000000002</v>
      </c>
      <c r="AE156" s="52">
        <v>18.116539</v>
      </c>
      <c r="AF156" s="52">
        <v>17.5961</v>
      </c>
      <c r="AG156" s="52">
        <v>-2.8611021000000001</v>
      </c>
      <c r="AH156" s="52">
        <v>-2.238829</v>
      </c>
      <c r="AI156" s="52">
        <v>-1.8095669999999999</v>
      </c>
      <c r="AJ156" s="52">
        <v>-2.3100100000000001</v>
      </c>
      <c r="AK156" s="52">
        <v>-2.5700059999999998</v>
      </c>
      <c r="AL156" s="52">
        <v>-2.1299459999999999</v>
      </c>
      <c r="AM156" s="52">
        <v>-0.1617509</v>
      </c>
      <c r="AN156" s="52">
        <v>-5.8480200000000003E-2</v>
      </c>
      <c r="AO156" s="52">
        <v>-0.47221049999999998</v>
      </c>
      <c r="AP156" s="52">
        <v>0.26573799999999997</v>
      </c>
      <c r="AQ156" s="52">
        <v>0.99040550000000005</v>
      </c>
      <c r="AR156" s="52">
        <v>0.87841190000000002</v>
      </c>
      <c r="AS156" s="52">
        <v>0.84379210000000004</v>
      </c>
      <c r="AT156" s="52">
        <v>0.66883870000000001</v>
      </c>
      <c r="AU156" s="52">
        <v>0.96138670000000004</v>
      </c>
      <c r="AV156" s="52">
        <v>0.97016000000000002</v>
      </c>
      <c r="AW156" s="52">
        <v>0.96948409999999996</v>
      </c>
      <c r="AX156" s="52">
        <v>-1.205487</v>
      </c>
      <c r="AY156" s="52">
        <v>-1.8670990000000001</v>
      </c>
      <c r="AZ156" s="52">
        <v>-0.55032669999999995</v>
      </c>
      <c r="BA156" s="52">
        <v>-0.83227620000000002</v>
      </c>
      <c r="BB156" s="52">
        <v>-0.45616069999999997</v>
      </c>
      <c r="BC156" s="52">
        <v>-0.39589210000000002</v>
      </c>
      <c r="BD156" s="52">
        <v>-0.73331930000000001</v>
      </c>
      <c r="BE156" s="52">
        <v>-1.77562</v>
      </c>
      <c r="BF156" s="52">
        <v>-1.283444</v>
      </c>
      <c r="BG156" s="52">
        <v>-0.90255160000000001</v>
      </c>
      <c r="BH156" s="52">
        <v>-1.2600659999999999</v>
      </c>
      <c r="BI156" s="52">
        <v>-1.551606</v>
      </c>
      <c r="BJ156" s="52">
        <v>-1.1225149999999999</v>
      </c>
      <c r="BK156" s="52">
        <v>0.63737330000000003</v>
      </c>
      <c r="BL156" s="52">
        <v>0.8700928</v>
      </c>
      <c r="BM156" s="52">
        <v>0.23979590000000001</v>
      </c>
      <c r="BN156" s="52">
        <v>0.98333789999999999</v>
      </c>
      <c r="BO156" s="52">
        <v>2.0127280000000001</v>
      </c>
      <c r="BP156" s="52">
        <v>2.1141610000000002</v>
      </c>
      <c r="BQ156" s="52">
        <v>1.924034</v>
      </c>
      <c r="BR156" s="52">
        <v>1.765436</v>
      </c>
      <c r="BS156" s="52">
        <v>2.324468</v>
      </c>
      <c r="BT156" s="52">
        <v>2.2026840000000001</v>
      </c>
      <c r="BU156" s="52">
        <v>2.2534399999999999</v>
      </c>
      <c r="BV156" s="52">
        <v>1.40468E-2</v>
      </c>
      <c r="BW156" s="52">
        <v>-0.52245070000000005</v>
      </c>
      <c r="BX156" s="52">
        <v>0.58065069999999996</v>
      </c>
      <c r="BY156" s="52">
        <v>0.25550469999999997</v>
      </c>
      <c r="BZ156" s="52">
        <v>0.4624683</v>
      </c>
      <c r="CA156" s="52">
        <v>0.49418780000000001</v>
      </c>
      <c r="CB156" s="52">
        <v>0.163241</v>
      </c>
      <c r="CC156" s="52">
        <v>-1.0238179999999999</v>
      </c>
      <c r="CD156" s="52">
        <v>-0.62174669999999999</v>
      </c>
      <c r="CE156" s="52">
        <v>-0.27435569999999998</v>
      </c>
      <c r="CF156" s="52">
        <v>-0.53287830000000003</v>
      </c>
      <c r="CG156" s="52">
        <v>-0.84626480000000004</v>
      </c>
      <c r="CH156" s="52">
        <v>-0.42477189999999998</v>
      </c>
      <c r="CI156" s="52">
        <v>1.190844</v>
      </c>
      <c r="CJ156" s="52">
        <v>1.51322</v>
      </c>
      <c r="CK156" s="52">
        <v>0.73292930000000001</v>
      </c>
      <c r="CL156" s="52">
        <v>1.480345</v>
      </c>
      <c r="CM156" s="52">
        <v>2.7207849999999998</v>
      </c>
      <c r="CN156" s="52">
        <v>2.970037</v>
      </c>
      <c r="CO156" s="52">
        <v>2.6722060000000001</v>
      </c>
      <c r="CP156" s="52">
        <v>2.524937</v>
      </c>
      <c r="CQ156" s="52">
        <v>3.2685339999999998</v>
      </c>
      <c r="CR156" s="52">
        <v>3.0563259999999999</v>
      </c>
      <c r="CS156" s="52">
        <v>3.1427040000000002</v>
      </c>
      <c r="CT156" s="52">
        <v>0.85869249999999997</v>
      </c>
      <c r="CU156" s="52">
        <v>0.40884890000000002</v>
      </c>
      <c r="CV156" s="52">
        <v>1.3639619999999999</v>
      </c>
      <c r="CW156" s="52">
        <v>1.0088980000000001</v>
      </c>
      <c r="CX156" s="52">
        <v>1.098708</v>
      </c>
      <c r="CY156" s="52">
        <v>1.110654</v>
      </c>
      <c r="CZ156" s="52">
        <v>0.78419589999999995</v>
      </c>
      <c r="DA156" s="52">
        <v>-0.27201628999999999</v>
      </c>
      <c r="DB156" s="52">
        <v>3.9950199999999998E-2</v>
      </c>
      <c r="DC156" s="52">
        <v>0.35384009999999999</v>
      </c>
      <c r="DD156" s="52">
        <v>0.1943096</v>
      </c>
      <c r="DE156" s="52">
        <v>-0.14092399999999999</v>
      </c>
      <c r="DF156" s="52">
        <v>0.27297139999999998</v>
      </c>
      <c r="DG156" s="52">
        <v>1.7443150000000001</v>
      </c>
      <c r="DH156" s="52">
        <v>2.1563460000000001</v>
      </c>
      <c r="DI156" s="52">
        <v>1.2260629999999999</v>
      </c>
      <c r="DJ156" s="52">
        <v>1.9773529999999999</v>
      </c>
      <c r="DK156" s="52">
        <v>3.4288430000000001</v>
      </c>
      <c r="DL156" s="52">
        <v>3.825914</v>
      </c>
      <c r="DM156" s="52">
        <v>3.4203779999999999</v>
      </c>
      <c r="DN156" s="52">
        <v>3.2844370000000001</v>
      </c>
      <c r="DO156" s="52">
        <v>4.2126000000000001</v>
      </c>
      <c r="DP156" s="52">
        <v>3.9099680000000001</v>
      </c>
      <c r="DQ156" s="52">
        <v>4.0319690000000001</v>
      </c>
      <c r="DR156" s="52">
        <v>1.703338</v>
      </c>
      <c r="DS156" s="52">
        <v>1.340149</v>
      </c>
      <c r="DT156" s="52">
        <v>2.1472739999999999</v>
      </c>
      <c r="DU156" s="52">
        <v>1.762292</v>
      </c>
      <c r="DV156" s="52">
        <v>1.7349479999999999</v>
      </c>
      <c r="DW156" s="52">
        <v>1.7271209999999999</v>
      </c>
      <c r="DX156" s="52">
        <v>1.405151</v>
      </c>
      <c r="DY156" s="52">
        <v>0.81346589000000002</v>
      </c>
      <c r="DZ156" s="52">
        <v>0.99533550000000004</v>
      </c>
      <c r="EA156" s="52">
        <v>1.2608550000000001</v>
      </c>
      <c r="EB156" s="52">
        <v>1.2442530000000001</v>
      </c>
      <c r="EC156" s="52">
        <v>0.87747600000000003</v>
      </c>
      <c r="ED156" s="52">
        <v>1.280402</v>
      </c>
      <c r="EE156" s="52">
        <v>2.5434399999999999</v>
      </c>
      <c r="EF156" s="52">
        <v>3.0849190000000002</v>
      </c>
      <c r="EG156" s="52">
        <v>1.938069</v>
      </c>
      <c r="EH156" s="52">
        <v>2.6949529999999999</v>
      </c>
      <c r="EI156" s="52">
        <v>4.4511649999999996</v>
      </c>
      <c r="EJ156" s="52">
        <v>5.0616630000000002</v>
      </c>
      <c r="EK156" s="52">
        <v>4.5006199999999996</v>
      </c>
      <c r="EL156" s="52">
        <v>4.3810349999999998</v>
      </c>
      <c r="EM156" s="52">
        <v>5.5756810000000003</v>
      </c>
      <c r="EN156" s="52">
        <v>5.1424919999999998</v>
      </c>
      <c r="EO156" s="52">
        <v>5.315925</v>
      </c>
      <c r="EP156" s="52">
        <v>2.9228719999999999</v>
      </c>
      <c r="EQ156" s="52">
        <v>2.6847970000000001</v>
      </c>
      <c r="ER156" s="52">
        <v>3.278251</v>
      </c>
      <c r="ES156" s="52">
        <v>2.8500730000000001</v>
      </c>
      <c r="ET156" s="52">
        <v>2.6535769999999999</v>
      </c>
      <c r="EU156" s="52">
        <v>2.6172010000000001</v>
      </c>
      <c r="EV156" s="52">
        <v>2.3017110000000001</v>
      </c>
      <c r="EW156" s="52">
        <v>74.222219999999993</v>
      </c>
      <c r="EX156" s="52">
        <v>72.306950000000001</v>
      </c>
      <c r="EY156" s="52">
        <v>70.515270000000001</v>
      </c>
      <c r="EZ156" s="52">
        <v>69.215280000000007</v>
      </c>
      <c r="FA156" s="52">
        <v>68.072220000000002</v>
      </c>
      <c r="FB156" s="52">
        <v>66.927779999999998</v>
      </c>
      <c r="FC156" s="52">
        <v>66.858329999999995</v>
      </c>
      <c r="FD156" s="52">
        <v>69.05556</v>
      </c>
      <c r="FE156" s="52">
        <v>72.658330000000007</v>
      </c>
      <c r="FF156" s="52">
        <v>76.780559999999994</v>
      </c>
      <c r="FG156" s="52">
        <v>81.241669999999999</v>
      </c>
      <c r="FH156" s="52">
        <v>85.691670000000002</v>
      </c>
      <c r="FI156" s="52">
        <v>89.169439999999994</v>
      </c>
      <c r="FJ156" s="52">
        <v>91.431950000000001</v>
      </c>
      <c r="FK156" s="52">
        <v>92.924999999999997</v>
      </c>
      <c r="FL156" s="52">
        <v>93.636110000000002</v>
      </c>
      <c r="FM156" s="52">
        <v>93.397220000000004</v>
      </c>
      <c r="FN156" s="52">
        <v>92.244450000000001</v>
      </c>
      <c r="FO156" s="52">
        <v>89.956950000000006</v>
      </c>
      <c r="FP156" s="52">
        <v>86.434719999999999</v>
      </c>
      <c r="FQ156" s="52">
        <v>82.544439999999994</v>
      </c>
      <c r="FR156" s="52">
        <v>79.650000000000006</v>
      </c>
      <c r="FS156" s="52">
        <v>77.640270000000001</v>
      </c>
      <c r="FT156" s="52">
        <v>75.658330000000007</v>
      </c>
      <c r="FU156" s="52">
        <v>51</v>
      </c>
      <c r="FV156" s="52">
        <v>832.01589999999999</v>
      </c>
      <c r="FW156" s="52">
        <v>65.002989999999997</v>
      </c>
      <c r="FX156" s="52">
        <v>1</v>
      </c>
    </row>
    <row r="157" spans="1:180" x14ac:dyDescent="0.3">
      <c r="A157" t="s">
        <v>174</v>
      </c>
      <c r="B157" t="s">
        <v>249</v>
      </c>
      <c r="C157" t="s">
        <v>180</v>
      </c>
      <c r="D157" t="s">
        <v>224</v>
      </c>
      <c r="E157" t="s">
        <v>189</v>
      </c>
      <c r="F157" t="s">
        <v>230</v>
      </c>
      <c r="G157" t="s">
        <v>240</v>
      </c>
      <c r="H157" s="52">
        <v>59</v>
      </c>
      <c r="I157" s="52">
        <v>16.871155000000002</v>
      </c>
      <c r="J157" s="52">
        <v>15.012712000000001</v>
      </c>
      <c r="K157" s="52">
        <v>14.752177</v>
      </c>
      <c r="L157" s="52">
        <v>14.589725</v>
      </c>
      <c r="M157" s="52">
        <v>16.506032999999999</v>
      </c>
      <c r="N157" s="52">
        <v>17.07246</v>
      </c>
      <c r="O157" s="52">
        <v>21.489757999999998</v>
      </c>
      <c r="P157" s="52">
        <v>22.011595</v>
      </c>
      <c r="Q157" s="52">
        <v>18.650524000000001</v>
      </c>
      <c r="R157" s="52">
        <v>13.500344999999999</v>
      </c>
      <c r="S157" s="52">
        <v>8.857564</v>
      </c>
      <c r="T157" s="52">
        <v>7.7820901999999998</v>
      </c>
      <c r="U157" s="52">
        <v>7.2819262</v>
      </c>
      <c r="V157" s="52">
        <v>8.6584053000000001</v>
      </c>
      <c r="W157" s="52">
        <v>11.100066999999999</v>
      </c>
      <c r="X157" s="52">
        <v>12.470836</v>
      </c>
      <c r="Y157" s="52">
        <v>12.5352</v>
      </c>
      <c r="Z157" s="52">
        <v>14.427519999999999</v>
      </c>
      <c r="AA157" s="52">
        <v>17.599640000000001</v>
      </c>
      <c r="AB157" s="52">
        <v>19.996181</v>
      </c>
      <c r="AC157" s="52">
        <v>19.369610000000002</v>
      </c>
      <c r="AD157" s="52">
        <v>19.125359</v>
      </c>
      <c r="AE157" s="52">
        <v>18.592627</v>
      </c>
      <c r="AF157" s="52">
        <v>19.356915000000001</v>
      </c>
      <c r="AG157" s="52">
        <v>-2.0671620000000002</v>
      </c>
      <c r="AH157" s="52">
        <v>-2.4525250000000001</v>
      </c>
      <c r="AI157" s="52">
        <v>-2.3490660000000001</v>
      </c>
      <c r="AJ157" s="52">
        <v>-2.4216829999999998</v>
      </c>
      <c r="AK157" s="52">
        <v>-2.5067940000000002</v>
      </c>
      <c r="AL157" s="52">
        <v>-2.4596460000000002</v>
      </c>
      <c r="AM157" s="52">
        <v>-1.0192680000000001</v>
      </c>
      <c r="AN157" s="52">
        <v>8.48999E-2</v>
      </c>
      <c r="AO157" s="52">
        <v>-1.1901189999999999</v>
      </c>
      <c r="AP157" s="52">
        <v>-4.0490950000000003</v>
      </c>
      <c r="AQ157" s="52">
        <v>-8.3444529999999997</v>
      </c>
      <c r="AR157" s="52">
        <v>-8.9422569999999997</v>
      </c>
      <c r="AS157" s="52">
        <v>-9.9810269999999992</v>
      </c>
      <c r="AT157" s="52">
        <v>-9.0553360000000005</v>
      </c>
      <c r="AU157" s="52">
        <v>-7.9965830000000002</v>
      </c>
      <c r="AV157" s="52">
        <v>-6.9797079999999996</v>
      </c>
      <c r="AW157" s="52">
        <v>-4.7504429999999997</v>
      </c>
      <c r="AX157" s="52">
        <v>-4.8474440000000003</v>
      </c>
      <c r="AY157" s="52">
        <v>-2.977344</v>
      </c>
      <c r="AZ157" s="52">
        <v>-1.823672</v>
      </c>
      <c r="BA157" s="52">
        <v>-0.91801160000000004</v>
      </c>
      <c r="BB157" s="52">
        <v>-1.0964469999999999</v>
      </c>
      <c r="BC157" s="52">
        <v>-1.1759520000000001</v>
      </c>
      <c r="BD157" s="52">
        <v>-1.723846</v>
      </c>
      <c r="BE157" s="52">
        <v>-0.89642012000000004</v>
      </c>
      <c r="BF157" s="52">
        <v>-1.189389</v>
      </c>
      <c r="BG157" s="52">
        <v>-1.107183</v>
      </c>
      <c r="BH157" s="52">
        <v>-1.213565</v>
      </c>
      <c r="BI157" s="52">
        <v>-0.72741180000000005</v>
      </c>
      <c r="BJ157" s="52">
        <v>-0.84855879999999995</v>
      </c>
      <c r="BK157" s="52">
        <v>0.34518749999999998</v>
      </c>
      <c r="BL157" s="52">
        <v>1.541946</v>
      </c>
      <c r="BM157" s="52">
        <v>0.80270770000000002</v>
      </c>
      <c r="BN157" s="52">
        <v>-1.69495</v>
      </c>
      <c r="BO157" s="52">
        <v>-5.2777589999999996</v>
      </c>
      <c r="BP157" s="52">
        <v>-5.6196789999999996</v>
      </c>
      <c r="BQ157" s="52">
        <v>-6.2791360000000003</v>
      </c>
      <c r="BR157" s="52">
        <v>-5.435371</v>
      </c>
      <c r="BS157" s="52">
        <v>-4.4798200000000001</v>
      </c>
      <c r="BT157" s="52">
        <v>-3.6376740000000001</v>
      </c>
      <c r="BU157" s="52">
        <v>-2.2779720000000001</v>
      </c>
      <c r="BV157" s="52">
        <v>-2.0684339999999999</v>
      </c>
      <c r="BW157" s="52">
        <v>-0.36279280000000003</v>
      </c>
      <c r="BX157" s="52">
        <v>0.32291209999999998</v>
      </c>
      <c r="BY157" s="52">
        <v>0.46905790000000003</v>
      </c>
      <c r="BZ157" s="52">
        <v>0.20101620000000001</v>
      </c>
      <c r="CA157" s="52">
        <v>9.1079999999999998E-3</v>
      </c>
      <c r="CB157" s="52">
        <v>-0.48362500000000003</v>
      </c>
      <c r="CC157" s="52">
        <v>-8.5567699999999997E-2</v>
      </c>
      <c r="CD157" s="52">
        <v>-0.3145443</v>
      </c>
      <c r="CE157" s="52">
        <v>-0.247058</v>
      </c>
      <c r="CF157" s="52">
        <v>-0.37682690000000002</v>
      </c>
      <c r="CG157" s="52">
        <v>0.50498259999999995</v>
      </c>
      <c r="CH157" s="52">
        <v>0.26727529999999999</v>
      </c>
      <c r="CI157" s="52">
        <v>1.290205</v>
      </c>
      <c r="CJ157" s="52">
        <v>2.5510920000000001</v>
      </c>
      <c r="CK157" s="52">
        <v>2.1829339999999999</v>
      </c>
      <c r="CL157" s="52">
        <v>-6.4476900000000004E-2</v>
      </c>
      <c r="CM157" s="52">
        <v>-3.1537760000000001</v>
      </c>
      <c r="CN157" s="52">
        <v>-3.3184710000000002</v>
      </c>
      <c r="CO157" s="52">
        <v>-3.715217</v>
      </c>
      <c r="CP157" s="52">
        <v>-2.9281950000000001</v>
      </c>
      <c r="CQ157" s="52">
        <v>-2.0441210000000001</v>
      </c>
      <c r="CR157" s="52">
        <v>-1.322991</v>
      </c>
      <c r="CS157" s="52">
        <v>-0.56554700000000002</v>
      </c>
      <c r="CT157" s="52">
        <v>-0.14370140000000001</v>
      </c>
      <c r="CU157" s="52">
        <v>1.448037</v>
      </c>
      <c r="CV157" s="52">
        <v>1.8096300000000001</v>
      </c>
      <c r="CW157" s="52">
        <v>1.429738</v>
      </c>
      <c r="CX157" s="52">
        <v>1.0996360000000001</v>
      </c>
      <c r="CY157" s="52">
        <v>0.82987730000000004</v>
      </c>
      <c r="CZ157" s="52">
        <v>0.37534859999999998</v>
      </c>
      <c r="DA157" s="52">
        <v>0.7252847</v>
      </c>
      <c r="DB157" s="52">
        <v>0.56030009999999997</v>
      </c>
      <c r="DC157" s="52">
        <v>0.61306680000000002</v>
      </c>
      <c r="DD157" s="52">
        <v>0.45991169999999998</v>
      </c>
      <c r="DE157" s="52">
        <v>1.7373769999999999</v>
      </c>
      <c r="DF157" s="52">
        <v>1.3831089999999999</v>
      </c>
      <c r="DG157" s="52">
        <v>2.235223</v>
      </c>
      <c r="DH157" s="52">
        <v>3.560238</v>
      </c>
      <c r="DI157" s="52">
        <v>3.5631590000000002</v>
      </c>
      <c r="DJ157" s="52">
        <v>1.5659959999999999</v>
      </c>
      <c r="DK157" s="52">
        <v>-1.029792</v>
      </c>
      <c r="DL157" s="52">
        <v>-1.0172639999999999</v>
      </c>
      <c r="DM157" s="52">
        <v>-1.1512990000000001</v>
      </c>
      <c r="DN157" s="52">
        <v>-0.42101899999999998</v>
      </c>
      <c r="DO157" s="52">
        <v>0.39157779999999998</v>
      </c>
      <c r="DP157" s="52">
        <v>0.99169160000000001</v>
      </c>
      <c r="DQ157" s="52">
        <v>1.1468780000000001</v>
      </c>
      <c r="DR157" s="52">
        <v>1.7810319999999999</v>
      </c>
      <c r="DS157" s="52">
        <v>3.2588680000000001</v>
      </c>
      <c r="DT157" s="52">
        <v>3.2963480000000001</v>
      </c>
      <c r="DU157" s="52">
        <v>2.3904179999999999</v>
      </c>
      <c r="DV157" s="52">
        <v>1.9982549999999999</v>
      </c>
      <c r="DW157" s="52">
        <v>1.650647</v>
      </c>
      <c r="DX157" s="52">
        <v>1.2343219999999999</v>
      </c>
      <c r="DY157" s="52">
        <v>1.8960269999999999</v>
      </c>
      <c r="DZ157" s="52">
        <v>1.823437</v>
      </c>
      <c r="EA157" s="52">
        <v>1.854951</v>
      </c>
      <c r="EB157" s="52">
        <v>1.668029</v>
      </c>
      <c r="EC157" s="52">
        <v>3.516759</v>
      </c>
      <c r="ED157" s="52">
        <v>2.9941970000000002</v>
      </c>
      <c r="EE157" s="52">
        <v>3.5996790000000001</v>
      </c>
      <c r="EF157" s="52">
        <v>5.0172840000000001</v>
      </c>
      <c r="EG157" s="52">
        <v>5.5559859999999999</v>
      </c>
      <c r="EH157" s="52">
        <v>3.9201410000000001</v>
      </c>
      <c r="EI157" s="52">
        <v>2.036902</v>
      </c>
      <c r="EJ157" s="52">
        <v>2.3053140000000001</v>
      </c>
      <c r="EK157" s="52">
        <v>2.5505930000000001</v>
      </c>
      <c r="EL157" s="52">
        <v>3.1989450000000001</v>
      </c>
      <c r="EM157" s="52">
        <v>3.9083399999999999</v>
      </c>
      <c r="EN157" s="52">
        <v>4.3337260000000004</v>
      </c>
      <c r="EO157" s="52">
        <v>3.6193490000000001</v>
      </c>
      <c r="EP157" s="52">
        <v>4.5600399999999999</v>
      </c>
      <c r="EQ157" s="52">
        <v>5.8734190000000002</v>
      </c>
      <c r="ER157" s="52">
        <v>5.4429319999999999</v>
      </c>
      <c r="ES157" s="52">
        <v>3.777488</v>
      </c>
      <c r="ET157" s="52">
        <v>3.2957190000000001</v>
      </c>
      <c r="EU157" s="52">
        <v>2.8357070000000002</v>
      </c>
      <c r="EV157" s="52">
        <v>2.4745439999999999</v>
      </c>
      <c r="EW157" s="52">
        <v>70.613010000000003</v>
      </c>
      <c r="EX157" s="52">
        <v>69.098489999999998</v>
      </c>
      <c r="EY157" s="52">
        <v>67.907830000000004</v>
      </c>
      <c r="EZ157" s="52">
        <v>66.758830000000003</v>
      </c>
      <c r="FA157" s="52">
        <v>65.616789999999995</v>
      </c>
      <c r="FB157" s="52">
        <v>64.745580000000004</v>
      </c>
      <c r="FC157" s="52">
        <v>64.214010000000002</v>
      </c>
      <c r="FD157" s="52">
        <v>65.741789999999995</v>
      </c>
      <c r="FE157" s="52">
        <v>68.945080000000004</v>
      </c>
      <c r="FF157" s="52">
        <v>72.963390000000004</v>
      </c>
      <c r="FG157" s="52">
        <v>77.452650000000006</v>
      </c>
      <c r="FH157" s="52">
        <v>81.710229999999996</v>
      </c>
      <c r="FI157" s="52">
        <v>85.090909999999994</v>
      </c>
      <c r="FJ157" s="52">
        <v>87.652780000000007</v>
      </c>
      <c r="FK157" s="52">
        <v>89.272090000000006</v>
      </c>
      <c r="FL157" s="52">
        <v>90.061869999999999</v>
      </c>
      <c r="FM157" s="52">
        <v>89.933080000000004</v>
      </c>
      <c r="FN157" s="52">
        <v>88.688130000000001</v>
      </c>
      <c r="FO157" s="52">
        <v>86.036609999999996</v>
      </c>
      <c r="FP157" s="52">
        <v>82.192549999999997</v>
      </c>
      <c r="FQ157" s="52">
        <v>78.481059999999999</v>
      </c>
      <c r="FR157" s="52">
        <v>75.924869999999999</v>
      </c>
      <c r="FS157" s="52">
        <v>73.989900000000006</v>
      </c>
      <c r="FT157" s="52">
        <v>72.160349999999994</v>
      </c>
      <c r="FU157" s="52">
        <v>51</v>
      </c>
      <c r="FV157" s="52">
        <v>958.16650000000004</v>
      </c>
      <c r="FW157" s="52">
        <v>105.3595</v>
      </c>
      <c r="FX157" s="52">
        <v>1</v>
      </c>
    </row>
    <row r="158" spans="1:180" x14ac:dyDescent="0.3">
      <c r="A158" t="s">
        <v>174</v>
      </c>
      <c r="B158" t="s">
        <v>249</v>
      </c>
      <c r="C158" t="s">
        <v>180</v>
      </c>
      <c r="D158" t="s">
        <v>244</v>
      </c>
      <c r="E158" t="s">
        <v>189</v>
      </c>
      <c r="F158" t="s">
        <v>230</v>
      </c>
      <c r="G158" t="s">
        <v>240</v>
      </c>
      <c r="H158" s="52">
        <v>59</v>
      </c>
      <c r="I158" s="52">
        <v>15.557352</v>
      </c>
      <c r="J158" s="52">
        <v>14.799670000000001</v>
      </c>
      <c r="K158" s="52">
        <v>14.397304999999999</v>
      </c>
      <c r="L158" s="52">
        <v>14.332082</v>
      </c>
      <c r="M158" s="52">
        <v>14.553051999999999</v>
      </c>
      <c r="N158" s="52">
        <v>14.972951999999999</v>
      </c>
      <c r="O158" s="52">
        <v>15.145877</v>
      </c>
      <c r="P158" s="52">
        <v>13.523304</v>
      </c>
      <c r="Q158" s="52">
        <v>8.8296908999999992</v>
      </c>
      <c r="R158" s="52">
        <v>3.1069667000000001</v>
      </c>
      <c r="S158" s="52">
        <v>0.58791214000000003</v>
      </c>
      <c r="T158" s="52">
        <v>-0.57975792999999998</v>
      </c>
      <c r="U158" s="52">
        <v>-0.71636677000000004</v>
      </c>
      <c r="V158" s="52">
        <v>-0.38612193</v>
      </c>
      <c r="W158" s="52">
        <v>1.0927332999999999</v>
      </c>
      <c r="X158" s="52">
        <v>2.4266968000000002</v>
      </c>
      <c r="Y158" s="52">
        <v>4.5964732000000001</v>
      </c>
      <c r="Z158" s="52">
        <v>8.1254206</v>
      </c>
      <c r="AA158" s="52">
        <v>14.576295</v>
      </c>
      <c r="AB158" s="52">
        <v>17.781939999999999</v>
      </c>
      <c r="AC158" s="52">
        <v>17.931830999999999</v>
      </c>
      <c r="AD158" s="52">
        <v>17.358436999999999</v>
      </c>
      <c r="AE158" s="52">
        <v>16.809080000000002</v>
      </c>
      <c r="AF158" s="52">
        <v>17.701937000000001</v>
      </c>
      <c r="AG158" s="52">
        <v>-2.4293871</v>
      </c>
      <c r="AH158" s="52">
        <v>-1.969921</v>
      </c>
      <c r="AI158" s="52">
        <v>-2.0209489999999999</v>
      </c>
      <c r="AJ158" s="52">
        <v>-2.0613570000000001</v>
      </c>
      <c r="AK158" s="52">
        <v>-2.1526619999999999</v>
      </c>
      <c r="AL158" s="52">
        <v>-1.8703399999999999</v>
      </c>
      <c r="AM158" s="52">
        <v>-0.63673310000000005</v>
      </c>
      <c r="AN158" s="52">
        <v>-0.34267510000000001</v>
      </c>
      <c r="AO158" s="52">
        <v>-1.9792019999999999</v>
      </c>
      <c r="AP158" s="52">
        <v>-5.9595929999999999</v>
      </c>
      <c r="AQ158" s="52">
        <v>-8.4767510000000001</v>
      </c>
      <c r="AR158" s="52">
        <v>-10.348330000000001</v>
      </c>
      <c r="AS158" s="52">
        <v>-10.86781</v>
      </c>
      <c r="AT158" s="52">
        <v>-11.39995</v>
      </c>
      <c r="AU158" s="52">
        <v>-11.008330000000001</v>
      </c>
      <c r="AV158" s="52">
        <v>-10.80395</v>
      </c>
      <c r="AW158" s="52">
        <v>-9.1830680000000005</v>
      </c>
      <c r="AX158" s="52">
        <v>-8.2560149999999997</v>
      </c>
      <c r="AY158" s="52">
        <v>-3.8644880000000001</v>
      </c>
      <c r="AZ158" s="52">
        <v>-1.779806</v>
      </c>
      <c r="BA158" s="52">
        <v>-1.321466</v>
      </c>
      <c r="BB158" s="52">
        <v>-1.6911320000000001</v>
      </c>
      <c r="BC158" s="52">
        <v>-1.388703</v>
      </c>
      <c r="BD158" s="52">
        <v>-1.1031249999999999</v>
      </c>
      <c r="BE158" s="52">
        <v>-1.110797</v>
      </c>
      <c r="BF158" s="52">
        <v>-0.79265770000000002</v>
      </c>
      <c r="BG158" s="52">
        <v>-0.88428649999999998</v>
      </c>
      <c r="BH158" s="52">
        <v>-0.8491822</v>
      </c>
      <c r="BI158" s="52">
        <v>-1.0941320000000001</v>
      </c>
      <c r="BJ158" s="52">
        <v>-0.86992499999999995</v>
      </c>
      <c r="BK158" s="52">
        <v>0.30782150000000003</v>
      </c>
      <c r="BL158" s="52">
        <v>0.93140979999999995</v>
      </c>
      <c r="BM158" s="52">
        <v>-0.30641699999999999</v>
      </c>
      <c r="BN158" s="52">
        <v>-3.6778279999999999</v>
      </c>
      <c r="BO158" s="52">
        <v>-5.6634019999999996</v>
      </c>
      <c r="BP158" s="52">
        <v>-6.9010660000000001</v>
      </c>
      <c r="BQ158" s="52">
        <v>-7.1997640000000001</v>
      </c>
      <c r="BR158" s="52">
        <v>-7.523523</v>
      </c>
      <c r="BS158" s="52">
        <v>-7.0886839999999998</v>
      </c>
      <c r="BT158" s="52">
        <v>-6.7989620000000004</v>
      </c>
      <c r="BU158" s="52">
        <v>-5.8398490000000001</v>
      </c>
      <c r="BV158" s="52">
        <v>-5.1979009999999999</v>
      </c>
      <c r="BW158" s="52">
        <v>-1.6775150000000001</v>
      </c>
      <c r="BX158" s="52">
        <v>-0.1399533</v>
      </c>
      <c r="BY158" s="52">
        <v>0.3379839</v>
      </c>
      <c r="BZ158" s="52">
        <v>-6.726E-2</v>
      </c>
      <c r="CA158" s="52">
        <v>-5.5389500000000001E-2</v>
      </c>
      <c r="CB158" s="52">
        <v>0.140093</v>
      </c>
      <c r="CC158" s="52">
        <v>-0.19754579999999999</v>
      </c>
      <c r="CD158" s="52">
        <v>2.2711700000000001E-2</v>
      </c>
      <c r="CE158" s="52">
        <v>-9.7037600000000002E-2</v>
      </c>
      <c r="CF158" s="52">
        <v>-9.6334999999999997E-3</v>
      </c>
      <c r="CG158" s="52">
        <v>-0.3609964</v>
      </c>
      <c r="CH158" s="52">
        <v>-0.17704059999999999</v>
      </c>
      <c r="CI158" s="52">
        <v>0.96201709999999996</v>
      </c>
      <c r="CJ158" s="52">
        <v>1.8138369999999999</v>
      </c>
      <c r="CK158" s="52">
        <v>0.85214889999999999</v>
      </c>
      <c r="CL158" s="52">
        <v>-2.0974840000000001</v>
      </c>
      <c r="CM158" s="52">
        <v>-3.7148850000000002</v>
      </c>
      <c r="CN158" s="52">
        <v>-4.5134990000000004</v>
      </c>
      <c r="CO158" s="52">
        <v>-4.6592859999999998</v>
      </c>
      <c r="CP158" s="52">
        <v>-4.8387219999999997</v>
      </c>
      <c r="CQ158" s="52">
        <v>-4.3739489999999996</v>
      </c>
      <c r="CR158" s="52">
        <v>-4.0251219999999996</v>
      </c>
      <c r="CS158" s="52">
        <v>-3.524346</v>
      </c>
      <c r="CT158" s="52">
        <v>-3.07986</v>
      </c>
      <c r="CU158" s="52">
        <v>-0.16282379999999999</v>
      </c>
      <c r="CV158" s="52">
        <v>0.99580360000000001</v>
      </c>
      <c r="CW158" s="52">
        <v>1.487314</v>
      </c>
      <c r="CX158" s="52">
        <v>1.057429</v>
      </c>
      <c r="CY158" s="52">
        <v>0.86805900000000003</v>
      </c>
      <c r="CZ158" s="52">
        <v>1.001142</v>
      </c>
      <c r="DA158" s="52">
        <v>0.71570557000000001</v>
      </c>
      <c r="DB158" s="52">
        <v>0.83808110000000002</v>
      </c>
      <c r="DC158" s="52">
        <v>0.69021129999999997</v>
      </c>
      <c r="DD158" s="52">
        <v>0.82991519999999996</v>
      </c>
      <c r="DE158" s="52">
        <v>0.37213879999999999</v>
      </c>
      <c r="DF158" s="52">
        <v>0.51584390000000002</v>
      </c>
      <c r="DG158" s="52">
        <v>1.6162129999999999</v>
      </c>
      <c r="DH158" s="52">
        <v>2.6962649999999999</v>
      </c>
      <c r="DI158" s="52">
        <v>2.0107149999999998</v>
      </c>
      <c r="DJ158" s="52">
        <v>-0.51713989999999999</v>
      </c>
      <c r="DK158" s="52">
        <v>-1.766367</v>
      </c>
      <c r="DL158" s="52">
        <v>-2.1259329999999999</v>
      </c>
      <c r="DM158" s="52">
        <v>-2.1188090000000002</v>
      </c>
      <c r="DN158" s="52">
        <v>-2.1539220000000001</v>
      </c>
      <c r="DO158" s="52">
        <v>-1.659213</v>
      </c>
      <c r="DP158" s="52">
        <v>-1.2512810000000001</v>
      </c>
      <c r="DQ158" s="52">
        <v>-1.208842</v>
      </c>
      <c r="DR158" s="52">
        <v>-0.96182000000000001</v>
      </c>
      <c r="DS158" s="52">
        <v>1.3518669999999999</v>
      </c>
      <c r="DT158" s="52">
        <v>2.131561</v>
      </c>
      <c r="DU158" s="52">
        <v>2.636644</v>
      </c>
      <c r="DV158" s="52">
        <v>2.1821169999999999</v>
      </c>
      <c r="DW158" s="52">
        <v>1.7915080000000001</v>
      </c>
      <c r="DX158" s="52">
        <v>1.8621909999999999</v>
      </c>
      <c r="DY158" s="52">
        <v>2.0342959999999999</v>
      </c>
      <c r="DZ158" s="52">
        <v>2.0153449999999999</v>
      </c>
      <c r="EA158" s="52">
        <v>1.8268740000000001</v>
      </c>
      <c r="EB158" s="52">
        <v>2.04209</v>
      </c>
      <c r="EC158" s="52">
        <v>1.4306700000000001</v>
      </c>
      <c r="ED158" s="52">
        <v>1.516259</v>
      </c>
      <c r="EE158" s="52">
        <v>2.5607669999999998</v>
      </c>
      <c r="EF158" s="52">
        <v>3.9703490000000001</v>
      </c>
      <c r="EG158" s="52">
        <v>3.6835</v>
      </c>
      <c r="EH158" s="52">
        <v>1.764626</v>
      </c>
      <c r="EI158" s="52">
        <v>1.0469820000000001</v>
      </c>
      <c r="EJ158" s="52">
        <v>1.321334</v>
      </c>
      <c r="EK158" s="52">
        <v>1.5492379999999999</v>
      </c>
      <c r="EL158" s="52">
        <v>1.722504</v>
      </c>
      <c r="EM158" s="52">
        <v>2.2604329999999999</v>
      </c>
      <c r="EN158" s="52">
        <v>2.7537029999999998</v>
      </c>
      <c r="EO158" s="52">
        <v>2.1343770000000002</v>
      </c>
      <c r="EP158" s="52">
        <v>2.0962939999999999</v>
      </c>
      <c r="EQ158" s="52">
        <v>3.5388410000000001</v>
      </c>
      <c r="ER158" s="52">
        <v>3.7714129999999999</v>
      </c>
      <c r="ES158" s="52">
        <v>4.2960940000000001</v>
      </c>
      <c r="ET158" s="52">
        <v>3.8059889999999998</v>
      </c>
      <c r="EU158" s="52">
        <v>3.1248209999999998</v>
      </c>
      <c r="EV158" s="52">
        <v>3.10541</v>
      </c>
      <c r="EW158" s="52">
        <v>71.25309</v>
      </c>
      <c r="EX158" s="52">
        <v>69.748459999999994</v>
      </c>
      <c r="EY158" s="52">
        <v>68.398150000000001</v>
      </c>
      <c r="EZ158" s="52">
        <v>67.328699999999998</v>
      </c>
      <c r="FA158" s="52">
        <v>66.31944</v>
      </c>
      <c r="FB158" s="52">
        <v>65.365740000000002</v>
      </c>
      <c r="FC158" s="52">
        <v>64.68056</v>
      </c>
      <c r="FD158" s="52">
        <v>66.297839999999994</v>
      </c>
      <c r="FE158" s="52">
        <v>69.74691</v>
      </c>
      <c r="FF158" s="52">
        <v>74.021609999999995</v>
      </c>
      <c r="FG158" s="52">
        <v>78.830250000000007</v>
      </c>
      <c r="FH158" s="52">
        <v>83.243830000000003</v>
      </c>
      <c r="FI158" s="52">
        <v>86.518519999999995</v>
      </c>
      <c r="FJ158" s="52">
        <v>88.759259999999998</v>
      </c>
      <c r="FK158" s="52">
        <v>90.114199999999997</v>
      </c>
      <c r="FL158" s="52">
        <v>90.800929999999994</v>
      </c>
      <c r="FM158" s="52">
        <v>90.62191</v>
      </c>
      <c r="FN158" s="52">
        <v>89.155860000000004</v>
      </c>
      <c r="FO158" s="52">
        <v>86.398150000000001</v>
      </c>
      <c r="FP158" s="52">
        <v>82.597219999999993</v>
      </c>
      <c r="FQ158" s="52">
        <v>78.865740000000002</v>
      </c>
      <c r="FR158" s="52">
        <v>76.311729999999997</v>
      </c>
      <c r="FS158" s="52">
        <v>74.393519999999995</v>
      </c>
      <c r="FT158" s="52">
        <v>72.67747</v>
      </c>
      <c r="FU158" s="52">
        <v>51</v>
      </c>
      <c r="FV158" s="52">
        <v>958.16650000000004</v>
      </c>
      <c r="FW158" s="52">
        <v>105.3595</v>
      </c>
      <c r="FX158" s="52">
        <v>1</v>
      </c>
    </row>
    <row r="159" spans="1:180" x14ac:dyDescent="0.3">
      <c r="A159" t="s">
        <v>174</v>
      </c>
      <c r="B159" t="s">
        <v>249</v>
      </c>
      <c r="C159" t="s">
        <v>180</v>
      </c>
      <c r="D159" t="s">
        <v>224</v>
      </c>
      <c r="E159" t="s">
        <v>188</v>
      </c>
      <c r="F159" t="s">
        <v>230</v>
      </c>
      <c r="G159" t="s">
        <v>240</v>
      </c>
      <c r="H159" s="52">
        <v>59</v>
      </c>
      <c r="I159" s="52">
        <v>15.096541</v>
      </c>
      <c r="J159" s="52">
        <v>14.549985</v>
      </c>
      <c r="K159" s="52">
        <v>14.297902000000001</v>
      </c>
      <c r="L159" s="52">
        <v>14.513878999999999</v>
      </c>
      <c r="M159" s="52">
        <v>15.522053</v>
      </c>
      <c r="N159" s="52">
        <v>15.962852</v>
      </c>
      <c r="O159" s="52">
        <v>20.927567</v>
      </c>
      <c r="P159" s="52">
        <v>20.846955999999999</v>
      </c>
      <c r="Q159" s="52">
        <v>17.035820000000001</v>
      </c>
      <c r="R159" s="52">
        <v>12.972212000000001</v>
      </c>
      <c r="S159" s="52">
        <v>12.289033</v>
      </c>
      <c r="T159" s="52">
        <v>12.81044</v>
      </c>
      <c r="U159" s="52">
        <v>12.290081000000001</v>
      </c>
      <c r="V159" s="52">
        <v>13.128398000000001</v>
      </c>
      <c r="W159" s="52">
        <v>14.228293000000001</v>
      </c>
      <c r="X159" s="52">
        <v>14.920681</v>
      </c>
      <c r="Y159" s="52">
        <v>13.780345000000001</v>
      </c>
      <c r="Z159" s="52">
        <v>12.931171000000001</v>
      </c>
      <c r="AA159" s="52">
        <v>15.488678</v>
      </c>
      <c r="AB159" s="52">
        <v>18.685257</v>
      </c>
      <c r="AC159" s="52">
        <v>17.782260999999998</v>
      </c>
      <c r="AD159" s="52">
        <v>18.263235000000002</v>
      </c>
      <c r="AE159" s="52">
        <v>18.21594</v>
      </c>
      <c r="AF159" s="52">
        <v>18.031904000000001</v>
      </c>
      <c r="AG159" s="52">
        <v>-2.8407681</v>
      </c>
      <c r="AH159" s="52">
        <v>-2.87351</v>
      </c>
      <c r="AI159" s="52">
        <v>-2.8022070000000001</v>
      </c>
      <c r="AJ159" s="52">
        <v>-2.3167260000000001</v>
      </c>
      <c r="AK159" s="52">
        <v>-2.471644</v>
      </c>
      <c r="AL159" s="52">
        <v>-2.8111079999999999</v>
      </c>
      <c r="AM159" s="52">
        <v>-5.7651599999999997E-2</v>
      </c>
      <c r="AN159" s="52">
        <v>1.5721000000000001</v>
      </c>
      <c r="AO159" s="52">
        <v>1.185843</v>
      </c>
      <c r="AP159" s="52">
        <v>0.10715280000000001</v>
      </c>
      <c r="AQ159" s="52">
        <v>0.52038989999999996</v>
      </c>
      <c r="AR159" s="52">
        <v>1.0030110000000001</v>
      </c>
      <c r="AS159" s="52">
        <v>0.66422789999999998</v>
      </c>
      <c r="AT159" s="52">
        <v>0.51527610000000001</v>
      </c>
      <c r="AU159" s="52">
        <v>0.39956439999999999</v>
      </c>
      <c r="AV159" s="52">
        <v>0.43570690000000001</v>
      </c>
      <c r="AW159" s="52">
        <v>0.19340669999999999</v>
      </c>
      <c r="AX159" s="52">
        <v>-1.5624210000000001</v>
      </c>
      <c r="AY159" s="52">
        <v>-1.066684</v>
      </c>
      <c r="AZ159" s="52">
        <v>-1.2499279999999999</v>
      </c>
      <c r="BA159" s="52">
        <v>-1.686774</v>
      </c>
      <c r="BB159" s="52">
        <v>-1.199346</v>
      </c>
      <c r="BC159" s="52">
        <v>-1.358004</v>
      </c>
      <c r="BD159" s="52">
        <v>-2.278483</v>
      </c>
      <c r="BE159" s="52">
        <v>-1.7358260000000001</v>
      </c>
      <c r="BF159" s="52">
        <v>-1.611327</v>
      </c>
      <c r="BG159" s="52">
        <v>-1.561793</v>
      </c>
      <c r="BH159" s="52">
        <v>-1.2103269999999999</v>
      </c>
      <c r="BI159" s="52">
        <v>-1.174077</v>
      </c>
      <c r="BJ159" s="52">
        <v>-1.5352380000000001</v>
      </c>
      <c r="BK159" s="52">
        <v>0.87285369999999995</v>
      </c>
      <c r="BL159" s="52">
        <v>2.6705570000000001</v>
      </c>
      <c r="BM159" s="52">
        <v>2.255471</v>
      </c>
      <c r="BN159" s="52">
        <v>1.100687</v>
      </c>
      <c r="BO159" s="52">
        <v>1.537741</v>
      </c>
      <c r="BP159" s="52">
        <v>2.2663389999999999</v>
      </c>
      <c r="BQ159" s="52">
        <v>1.869516</v>
      </c>
      <c r="BR159" s="52">
        <v>1.7715829999999999</v>
      </c>
      <c r="BS159" s="52">
        <v>1.8519669999999999</v>
      </c>
      <c r="BT159" s="52">
        <v>1.9106050000000001</v>
      </c>
      <c r="BU159" s="52">
        <v>1.62157</v>
      </c>
      <c r="BV159" s="52">
        <v>-0.1917605</v>
      </c>
      <c r="BW159" s="52">
        <v>0.40325090000000002</v>
      </c>
      <c r="BX159" s="52">
        <v>0.4301876</v>
      </c>
      <c r="BY159" s="52">
        <v>-0.60739580000000004</v>
      </c>
      <c r="BZ159" s="52">
        <v>-0.28559780000000001</v>
      </c>
      <c r="CA159" s="52">
        <v>-0.50739230000000002</v>
      </c>
      <c r="CB159" s="52">
        <v>-1.2824800000000001</v>
      </c>
      <c r="CC159" s="52">
        <v>-0.97054702000000004</v>
      </c>
      <c r="CD159" s="52">
        <v>-0.73714250000000003</v>
      </c>
      <c r="CE159" s="52">
        <v>-0.70268569999999997</v>
      </c>
      <c r="CF159" s="52">
        <v>-0.44403799999999999</v>
      </c>
      <c r="CG159" s="52">
        <v>-0.2753854</v>
      </c>
      <c r="CH159" s="52">
        <v>-0.65157379999999998</v>
      </c>
      <c r="CI159" s="52">
        <v>1.5173190000000001</v>
      </c>
      <c r="CJ159" s="52">
        <v>3.4313449999999999</v>
      </c>
      <c r="CK159" s="52">
        <v>2.9962909999999998</v>
      </c>
      <c r="CL159" s="52">
        <v>1.788805</v>
      </c>
      <c r="CM159" s="52">
        <v>2.242356</v>
      </c>
      <c r="CN159" s="52">
        <v>3.1413150000000001</v>
      </c>
      <c r="CO159" s="52">
        <v>2.7042950000000001</v>
      </c>
      <c r="CP159" s="52">
        <v>2.6416970000000002</v>
      </c>
      <c r="CQ159" s="52">
        <v>2.8578969999999999</v>
      </c>
      <c r="CR159" s="52">
        <v>2.9321160000000002</v>
      </c>
      <c r="CS159" s="52">
        <v>2.6107119999999999</v>
      </c>
      <c r="CT159" s="52">
        <v>0.75755470000000003</v>
      </c>
      <c r="CU159" s="52">
        <v>1.4213229999999999</v>
      </c>
      <c r="CV159" s="52">
        <v>1.593831</v>
      </c>
      <c r="CW159" s="52">
        <v>0.14017789999999999</v>
      </c>
      <c r="CX159" s="52">
        <v>0.3472616</v>
      </c>
      <c r="CY159" s="52">
        <v>8.1738699999999997E-2</v>
      </c>
      <c r="CZ159" s="52">
        <v>-0.59265100000000004</v>
      </c>
      <c r="DA159" s="52">
        <v>-0.2052677</v>
      </c>
      <c r="DB159" s="52">
        <v>0.13704169999999999</v>
      </c>
      <c r="DC159" s="52">
        <v>0.15642149999999999</v>
      </c>
      <c r="DD159" s="52">
        <v>0.32225100000000001</v>
      </c>
      <c r="DE159" s="52">
        <v>0.62330560000000002</v>
      </c>
      <c r="DF159" s="52">
        <v>0.23208999999999999</v>
      </c>
      <c r="DG159" s="52">
        <v>2.1617839999999999</v>
      </c>
      <c r="DH159" s="52">
        <v>4.1921330000000001</v>
      </c>
      <c r="DI159" s="52">
        <v>3.7371110000000001</v>
      </c>
      <c r="DJ159" s="52">
        <v>2.4769230000000002</v>
      </c>
      <c r="DK159" s="52">
        <v>2.9469699999999999</v>
      </c>
      <c r="DL159" s="52">
        <v>4.0162930000000001</v>
      </c>
      <c r="DM159" s="52">
        <v>3.5390730000000001</v>
      </c>
      <c r="DN159" s="52">
        <v>3.5118109999999998</v>
      </c>
      <c r="DO159" s="52">
        <v>3.8638270000000001</v>
      </c>
      <c r="DP159" s="52">
        <v>3.9536259999999999</v>
      </c>
      <c r="DQ159" s="52">
        <v>3.5998540000000001</v>
      </c>
      <c r="DR159" s="52">
        <v>1.7068700000000001</v>
      </c>
      <c r="DS159" s="52">
        <v>2.4393950000000002</v>
      </c>
      <c r="DT159" s="52">
        <v>2.7574740000000002</v>
      </c>
      <c r="DU159" s="52">
        <v>0.88775159999999997</v>
      </c>
      <c r="DV159" s="52">
        <v>0.98012100000000002</v>
      </c>
      <c r="DW159" s="52">
        <v>0.67086959999999995</v>
      </c>
      <c r="DX159" s="52">
        <v>9.7177700000000006E-2</v>
      </c>
      <c r="DY159" s="52">
        <v>0.89967399999999997</v>
      </c>
      <c r="DZ159" s="52">
        <v>1.3992249999999999</v>
      </c>
      <c r="EA159" s="52">
        <v>1.396836</v>
      </c>
      <c r="EB159" s="52">
        <v>1.42865</v>
      </c>
      <c r="EC159" s="52">
        <v>1.9208730000000001</v>
      </c>
      <c r="ED159" s="52">
        <v>1.50796</v>
      </c>
      <c r="EE159" s="52">
        <v>3.0922890000000001</v>
      </c>
      <c r="EF159" s="52">
        <v>5.2905899999999999</v>
      </c>
      <c r="EG159" s="52">
        <v>4.8067380000000002</v>
      </c>
      <c r="EH159" s="52">
        <v>3.4704570000000001</v>
      </c>
      <c r="EI159" s="52">
        <v>3.9643220000000001</v>
      </c>
      <c r="EJ159" s="52">
        <v>5.2796200000000004</v>
      </c>
      <c r="EK159" s="52">
        <v>4.7443609999999996</v>
      </c>
      <c r="EL159" s="52">
        <v>4.7681180000000003</v>
      </c>
      <c r="EM159" s="52">
        <v>5.31623</v>
      </c>
      <c r="EN159" s="52">
        <v>5.4285240000000003</v>
      </c>
      <c r="EO159" s="52">
        <v>5.0280180000000003</v>
      </c>
      <c r="EP159" s="52">
        <v>3.0775299999999999</v>
      </c>
      <c r="EQ159" s="52">
        <v>3.9093300000000002</v>
      </c>
      <c r="ER159" s="52">
        <v>4.4375900000000001</v>
      </c>
      <c r="ES159" s="52">
        <v>1.9671289999999999</v>
      </c>
      <c r="ET159" s="52">
        <v>1.8938699999999999</v>
      </c>
      <c r="EU159" s="52">
        <v>1.5214810000000001</v>
      </c>
      <c r="EV159" s="52">
        <v>1.093181</v>
      </c>
      <c r="EW159" s="52">
        <v>72.462299999999999</v>
      </c>
      <c r="EX159" s="52">
        <v>70.72354</v>
      </c>
      <c r="EY159" s="52">
        <v>69.203699999999998</v>
      </c>
      <c r="EZ159" s="52">
        <v>67.841269999999994</v>
      </c>
      <c r="FA159" s="52">
        <v>66.794309999999996</v>
      </c>
      <c r="FB159" s="52">
        <v>65.863100000000003</v>
      </c>
      <c r="FC159" s="52">
        <v>65.830690000000004</v>
      </c>
      <c r="FD159" s="52">
        <v>67.990080000000006</v>
      </c>
      <c r="FE159" s="52">
        <v>71.328040000000001</v>
      </c>
      <c r="FF159" s="52">
        <v>75.279759999999996</v>
      </c>
      <c r="FG159" s="52">
        <v>79.766530000000003</v>
      </c>
      <c r="FH159" s="52">
        <v>84.111109999999996</v>
      </c>
      <c r="FI159" s="52">
        <v>87.451719999999995</v>
      </c>
      <c r="FJ159" s="52">
        <v>89.796959999999999</v>
      </c>
      <c r="FK159" s="52">
        <v>91.384259999999998</v>
      </c>
      <c r="FL159" s="52">
        <v>92.02646</v>
      </c>
      <c r="FM159" s="52">
        <v>91.822749999999999</v>
      </c>
      <c r="FN159" s="52">
        <v>90.737430000000003</v>
      </c>
      <c r="FO159" s="52">
        <v>88.629630000000006</v>
      </c>
      <c r="FP159" s="52">
        <v>85.309520000000006</v>
      </c>
      <c r="FQ159" s="52">
        <v>81.285049999999998</v>
      </c>
      <c r="FR159" s="52">
        <v>78.343249999999998</v>
      </c>
      <c r="FS159" s="52">
        <v>76.173940000000002</v>
      </c>
      <c r="FT159" s="52">
        <v>74.270499999999998</v>
      </c>
      <c r="FU159" s="52">
        <v>51</v>
      </c>
      <c r="FV159" s="52">
        <v>832.01589999999999</v>
      </c>
      <c r="FW159" s="52">
        <v>65.002989999999997</v>
      </c>
      <c r="FX159" s="52">
        <v>1</v>
      </c>
    </row>
    <row r="160" spans="1:180" x14ac:dyDescent="0.3">
      <c r="A160" t="s">
        <v>174</v>
      </c>
      <c r="B160" t="s">
        <v>249</v>
      </c>
      <c r="C160" t="s">
        <v>180</v>
      </c>
      <c r="D160" t="s">
        <v>224</v>
      </c>
      <c r="E160" t="s">
        <v>190</v>
      </c>
      <c r="F160" t="s">
        <v>230</v>
      </c>
      <c r="G160" t="s">
        <v>240</v>
      </c>
      <c r="H160" s="52">
        <v>59</v>
      </c>
      <c r="I160" s="52">
        <v>16.661017999999999</v>
      </c>
      <c r="J160" s="52">
        <v>15.115358000000001</v>
      </c>
      <c r="K160" s="52">
        <v>14.72217</v>
      </c>
      <c r="L160" s="52">
        <v>14.518649999999999</v>
      </c>
      <c r="M160" s="52">
        <v>16.458487000000002</v>
      </c>
      <c r="N160" s="52">
        <v>17.972839</v>
      </c>
      <c r="O160" s="52">
        <v>24.805553</v>
      </c>
      <c r="P160" s="52">
        <v>25.473241999999999</v>
      </c>
      <c r="Q160" s="52">
        <v>22.173275</v>
      </c>
      <c r="R160" s="52">
        <v>16.496390999999999</v>
      </c>
      <c r="S160" s="52">
        <v>12.052289999999999</v>
      </c>
      <c r="T160" s="52">
        <v>11.731945</v>
      </c>
      <c r="U160" s="52">
        <v>12.39794</v>
      </c>
      <c r="V160" s="52">
        <v>14.328068</v>
      </c>
      <c r="W160" s="52">
        <v>16.162485</v>
      </c>
      <c r="X160" s="52">
        <v>16.136786000000001</v>
      </c>
      <c r="Y160" s="52">
        <v>14.715844000000001</v>
      </c>
      <c r="Z160" s="52">
        <v>17.187225000000002</v>
      </c>
      <c r="AA160" s="52">
        <v>21.484241000000001</v>
      </c>
      <c r="AB160" s="52">
        <v>22.712382999999999</v>
      </c>
      <c r="AC160" s="52">
        <v>21.026416999999999</v>
      </c>
      <c r="AD160" s="52">
        <v>19.793703000000001</v>
      </c>
      <c r="AE160" s="52">
        <v>18.540319</v>
      </c>
      <c r="AF160" s="52">
        <v>18.401523999999998</v>
      </c>
      <c r="AG160" s="52">
        <v>-1.0892409999999999</v>
      </c>
      <c r="AH160" s="52">
        <v>-0.98085809999999996</v>
      </c>
      <c r="AI160" s="52">
        <v>-1.1114120000000001</v>
      </c>
      <c r="AJ160" s="52">
        <v>-1.4482429999999999</v>
      </c>
      <c r="AK160" s="52">
        <v>-1.032052</v>
      </c>
      <c r="AL160" s="52">
        <v>-0.3853664</v>
      </c>
      <c r="AM160" s="52">
        <v>1.499287</v>
      </c>
      <c r="AN160" s="52">
        <v>1.342738</v>
      </c>
      <c r="AO160" s="52">
        <v>1.044254</v>
      </c>
      <c r="AP160" s="52">
        <v>-1.8080229999999999</v>
      </c>
      <c r="AQ160" s="52">
        <v>-7.0574260000000004</v>
      </c>
      <c r="AR160" s="52">
        <v>-8.2978159999999992</v>
      </c>
      <c r="AS160" s="52">
        <v>-7.9679019999999996</v>
      </c>
      <c r="AT160" s="52">
        <v>-7.5249090000000001</v>
      </c>
      <c r="AU160" s="52">
        <v>-7.5011450000000002</v>
      </c>
      <c r="AV160" s="52">
        <v>-6.3283360000000002</v>
      </c>
      <c r="AW160" s="52">
        <v>-4.9983709999999997</v>
      </c>
      <c r="AX160" s="52">
        <v>-3.5797490000000001</v>
      </c>
      <c r="AY160" s="52">
        <v>-0.30284030000000001</v>
      </c>
      <c r="AZ160" s="52">
        <v>0.17383190000000001</v>
      </c>
      <c r="BA160" s="52">
        <v>-8.2472199999999996E-2</v>
      </c>
      <c r="BB160" s="52">
        <v>-0.82615660000000002</v>
      </c>
      <c r="BC160" s="52">
        <v>-1.0170079999999999</v>
      </c>
      <c r="BD160" s="52">
        <v>-1.4458530000000001</v>
      </c>
      <c r="BE160" s="52">
        <v>-0.40876600000000002</v>
      </c>
      <c r="BF160" s="52">
        <v>-0.27147710000000003</v>
      </c>
      <c r="BG160" s="52">
        <v>-0.38388820000000001</v>
      </c>
      <c r="BH160" s="52">
        <v>-0.64516799999999996</v>
      </c>
      <c r="BI160" s="52">
        <v>0.12159200000000001</v>
      </c>
      <c r="BJ160" s="52">
        <v>0.665126</v>
      </c>
      <c r="BK160" s="52">
        <v>2.9040590000000002</v>
      </c>
      <c r="BL160" s="52">
        <v>2.913557</v>
      </c>
      <c r="BM160" s="52">
        <v>2.3466969999999998</v>
      </c>
      <c r="BN160" s="52">
        <v>0.10049089999999999</v>
      </c>
      <c r="BO160" s="52">
        <v>-4.0157509999999998</v>
      </c>
      <c r="BP160" s="52">
        <v>-4.3458860000000001</v>
      </c>
      <c r="BQ160" s="52">
        <v>-3.8221400000000001</v>
      </c>
      <c r="BR160" s="52">
        <v>-3.0509930000000001</v>
      </c>
      <c r="BS160" s="52">
        <v>-2.8791579999999999</v>
      </c>
      <c r="BT160" s="52">
        <v>-2.3819569999999999</v>
      </c>
      <c r="BU160" s="52">
        <v>-2.45282</v>
      </c>
      <c r="BV160" s="52">
        <v>-1.575774</v>
      </c>
      <c r="BW160" s="52">
        <v>0.93216600000000005</v>
      </c>
      <c r="BX160" s="52">
        <v>1.4314229999999999</v>
      </c>
      <c r="BY160" s="52">
        <v>0.66524289999999997</v>
      </c>
      <c r="BZ160" s="52">
        <v>-6.2943200000000005E-2</v>
      </c>
      <c r="CA160" s="52">
        <v>-0.3044521</v>
      </c>
      <c r="CB160" s="52">
        <v>-0.70463469999999995</v>
      </c>
      <c r="CC160" s="52">
        <v>6.2529000000000001E-2</v>
      </c>
      <c r="CD160" s="52">
        <v>0.21983800000000001</v>
      </c>
      <c r="CE160" s="52">
        <v>0.1199925</v>
      </c>
      <c r="CF160" s="52">
        <v>-8.8960499999999998E-2</v>
      </c>
      <c r="CG160" s="52">
        <v>0.92060240000000004</v>
      </c>
      <c r="CH160" s="52">
        <v>1.3926940000000001</v>
      </c>
      <c r="CI160" s="52">
        <v>3.8770009999999999</v>
      </c>
      <c r="CJ160" s="52">
        <v>4.0015020000000003</v>
      </c>
      <c r="CK160" s="52">
        <v>3.2487659999999998</v>
      </c>
      <c r="CL160" s="52">
        <v>1.4223220000000001</v>
      </c>
      <c r="CM160" s="52">
        <v>-1.909097</v>
      </c>
      <c r="CN160" s="52">
        <v>-1.608792</v>
      </c>
      <c r="CO160" s="52">
        <v>-0.95079809999999998</v>
      </c>
      <c r="CP160" s="52">
        <v>4.7627700000000002E-2</v>
      </c>
      <c r="CQ160" s="52">
        <v>0.3220171</v>
      </c>
      <c r="CR160" s="52">
        <v>0.35129359999999998</v>
      </c>
      <c r="CS160" s="52">
        <v>-0.68977929999999998</v>
      </c>
      <c r="CT160" s="52">
        <v>-0.1878264</v>
      </c>
      <c r="CU160" s="52">
        <v>1.787528</v>
      </c>
      <c r="CV160" s="52">
        <v>2.3024269999999998</v>
      </c>
      <c r="CW160" s="52">
        <v>1.183108</v>
      </c>
      <c r="CX160" s="52">
        <v>0.46565610000000002</v>
      </c>
      <c r="CY160" s="52">
        <v>0.18906220000000001</v>
      </c>
      <c r="CZ160" s="52">
        <v>-0.1912691</v>
      </c>
      <c r="DA160" s="52">
        <v>0.53382408999999997</v>
      </c>
      <c r="DB160" s="52">
        <v>0.71115309999999998</v>
      </c>
      <c r="DC160" s="52">
        <v>0.62387329999999996</v>
      </c>
      <c r="DD160" s="52">
        <v>0.46724690000000002</v>
      </c>
      <c r="DE160" s="52">
        <v>1.7196130000000001</v>
      </c>
      <c r="DF160" s="52">
        <v>2.1202610000000002</v>
      </c>
      <c r="DG160" s="52">
        <v>4.8499420000000004</v>
      </c>
      <c r="DH160" s="52">
        <v>5.0894459999999997</v>
      </c>
      <c r="DI160" s="52">
        <v>4.1508339999999997</v>
      </c>
      <c r="DJ160" s="52">
        <v>2.7441529999999998</v>
      </c>
      <c r="DK160" s="52">
        <v>0.19755809999999999</v>
      </c>
      <c r="DL160" s="52">
        <v>1.1283030000000001</v>
      </c>
      <c r="DM160" s="52">
        <v>1.920544</v>
      </c>
      <c r="DN160" s="52">
        <v>3.1462479999999999</v>
      </c>
      <c r="DO160" s="52">
        <v>3.5231919999999999</v>
      </c>
      <c r="DP160" s="52">
        <v>3.0845440000000002</v>
      </c>
      <c r="DQ160" s="52">
        <v>1.073261</v>
      </c>
      <c r="DR160" s="52">
        <v>1.200121</v>
      </c>
      <c r="DS160" s="52">
        <v>2.6428889999999998</v>
      </c>
      <c r="DT160" s="52">
        <v>3.1734309999999999</v>
      </c>
      <c r="DU160" s="52">
        <v>1.7009730000000001</v>
      </c>
      <c r="DV160" s="52">
        <v>0.99425540000000001</v>
      </c>
      <c r="DW160" s="52">
        <v>0.68257650000000003</v>
      </c>
      <c r="DX160" s="52">
        <v>0.32209650000000001</v>
      </c>
      <c r="DY160" s="52">
        <v>1.214299</v>
      </c>
      <c r="DZ160" s="52">
        <v>1.420534</v>
      </c>
      <c r="EA160" s="52">
        <v>1.351397</v>
      </c>
      <c r="EB160" s="52">
        <v>1.270322</v>
      </c>
      <c r="EC160" s="52">
        <v>2.8732570000000002</v>
      </c>
      <c r="ED160" s="52">
        <v>3.1707540000000001</v>
      </c>
      <c r="EE160" s="52">
        <v>6.2547139999999999</v>
      </c>
      <c r="EF160" s="52">
        <v>6.6602649999999999</v>
      </c>
      <c r="EG160" s="52">
        <v>5.4532780000000001</v>
      </c>
      <c r="EH160" s="52">
        <v>4.6526670000000001</v>
      </c>
      <c r="EI160" s="52">
        <v>3.239233</v>
      </c>
      <c r="EJ160" s="52">
        <v>5.0802329999999998</v>
      </c>
      <c r="EK160" s="52">
        <v>6.066306</v>
      </c>
      <c r="EL160" s="52">
        <v>7.6201639999999999</v>
      </c>
      <c r="EM160" s="52">
        <v>8.1451799999999999</v>
      </c>
      <c r="EN160" s="52">
        <v>7.0309229999999996</v>
      </c>
      <c r="EO160" s="52">
        <v>3.6188129999999998</v>
      </c>
      <c r="EP160" s="52">
        <v>3.2040959999999998</v>
      </c>
      <c r="EQ160" s="52">
        <v>3.8778959999999998</v>
      </c>
      <c r="ER160" s="52">
        <v>4.4310219999999996</v>
      </c>
      <c r="ES160" s="52">
        <v>2.4486880000000002</v>
      </c>
      <c r="ET160" s="52">
        <v>1.7574689999999999</v>
      </c>
      <c r="EU160" s="52">
        <v>1.395133</v>
      </c>
      <c r="EV160" s="52">
        <v>1.063315</v>
      </c>
      <c r="EW160" s="52">
        <v>67.212299999999999</v>
      </c>
      <c r="EX160" s="52">
        <v>65.824740000000006</v>
      </c>
      <c r="EY160" s="52">
        <v>64.599869999999996</v>
      </c>
      <c r="EZ160" s="52">
        <v>63.535710000000002</v>
      </c>
      <c r="FA160" s="52">
        <v>62.624339999999997</v>
      </c>
      <c r="FB160" s="52">
        <v>61.743389999999998</v>
      </c>
      <c r="FC160" s="52">
        <v>61.134920000000001</v>
      </c>
      <c r="FD160" s="52">
        <v>62.12368</v>
      </c>
      <c r="FE160" s="52">
        <v>65.753299999999996</v>
      </c>
      <c r="FF160" s="52">
        <v>70.292990000000003</v>
      </c>
      <c r="FG160" s="52">
        <v>75.025130000000004</v>
      </c>
      <c r="FH160" s="52">
        <v>79.280429999999996</v>
      </c>
      <c r="FI160" s="52">
        <v>82.678569999999993</v>
      </c>
      <c r="FJ160" s="52">
        <v>85.248679999999993</v>
      </c>
      <c r="FK160" s="52">
        <v>86.719570000000004</v>
      </c>
      <c r="FL160" s="52">
        <v>87.126980000000003</v>
      </c>
      <c r="FM160" s="52">
        <v>86.741399999999999</v>
      </c>
      <c r="FN160" s="52">
        <v>85.033730000000006</v>
      </c>
      <c r="FO160" s="52">
        <v>81.854500000000002</v>
      </c>
      <c r="FP160" s="52">
        <v>77.697090000000003</v>
      </c>
      <c r="FQ160" s="52">
        <v>74.605819999999994</v>
      </c>
      <c r="FR160" s="52">
        <v>72.060190000000006</v>
      </c>
      <c r="FS160" s="52">
        <v>70.018519999999995</v>
      </c>
      <c r="FT160" s="52">
        <v>68.287700000000001</v>
      </c>
      <c r="FU160" s="52">
        <v>51</v>
      </c>
      <c r="FV160" s="52">
        <v>1098.4590000000001</v>
      </c>
      <c r="FW160" s="52">
        <v>125.0603</v>
      </c>
      <c r="FX160" s="52">
        <v>1</v>
      </c>
    </row>
    <row r="161" spans="1:180" x14ac:dyDescent="0.3">
      <c r="A161" t="s">
        <v>174</v>
      </c>
      <c r="B161" t="s">
        <v>249</v>
      </c>
      <c r="C161" t="s">
        <v>180</v>
      </c>
      <c r="D161" t="s">
        <v>224</v>
      </c>
      <c r="E161" t="s">
        <v>187</v>
      </c>
      <c r="F161" t="s">
        <v>230</v>
      </c>
      <c r="G161" t="s">
        <v>240</v>
      </c>
      <c r="H161" s="52">
        <v>59</v>
      </c>
      <c r="I161" s="52">
        <v>14.02764</v>
      </c>
      <c r="J161" s="52">
        <v>14.28298</v>
      </c>
      <c r="K161" s="52">
        <v>14.014277999999999</v>
      </c>
      <c r="L161" s="52">
        <v>14.127461</v>
      </c>
      <c r="M161" s="52">
        <v>14.648135999999999</v>
      </c>
      <c r="N161" s="52">
        <v>14.990466</v>
      </c>
      <c r="O161" s="52">
        <v>18.522220999999998</v>
      </c>
      <c r="P161" s="52">
        <v>17.219978000000001</v>
      </c>
      <c r="Q161" s="52">
        <v>12.696493</v>
      </c>
      <c r="R161" s="52">
        <v>10.03139</v>
      </c>
      <c r="S161" s="52">
        <v>9.3043127000000005</v>
      </c>
      <c r="T161" s="52">
        <v>8.8557520000000007</v>
      </c>
      <c r="U161" s="52">
        <v>7.5283628</v>
      </c>
      <c r="V161" s="52">
        <v>8.5293427000000008</v>
      </c>
      <c r="W161" s="52">
        <v>8.2801313000000007</v>
      </c>
      <c r="X161" s="52">
        <v>8.0787467999999993</v>
      </c>
      <c r="Y161" s="52">
        <v>8.4790287000000006</v>
      </c>
      <c r="Z161" s="52">
        <v>7.8984813999999997</v>
      </c>
      <c r="AA161" s="52">
        <v>10.997450000000001</v>
      </c>
      <c r="AB161" s="52">
        <v>16.101973000000001</v>
      </c>
      <c r="AC161" s="52">
        <v>15.353579999999999</v>
      </c>
      <c r="AD161" s="52">
        <v>14.609161</v>
      </c>
      <c r="AE161" s="52">
        <v>15.016629999999999</v>
      </c>
      <c r="AF161" s="52">
        <v>15.666257999999999</v>
      </c>
      <c r="AG161" s="52">
        <v>-4.4235401000000003</v>
      </c>
      <c r="AH161" s="52">
        <v>-4.1371159999999998</v>
      </c>
      <c r="AI161" s="52">
        <v>-4.3187769999999999</v>
      </c>
      <c r="AJ161" s="52">
        <v>-4.1199479999999999</v>
      </c>
      <c r="AK161" s="52">
        <v>-3.925583</v>
      </c>
      <c r="AL161" s="52">
        <v>-4.4836770000000001</v>
      </c>
      <c r="AM161" s="52">
        <v>-2.5243000000000002</v>
      </c>
      <c r="AN161" s="52">
        <v>-1.167842</v>
      </c>
      <c r="AO161" s="52">
        <v>-1.900622</v>
      </c>
      <c r="AP161" s="52">
        <v>-1.856776</v>
      </c>
      <c r="AQ161" s="52">
        <v>-1.3819330000000001</v>
      </c>
      <c r="AR161" s="52">
        <v>-1.364082</v>
      </c>
      <c r="AS161" s="52">
        <v>-3.0080260000000001</v>
      </c>
      <c r="AT161" s="52">
        <v>-2.4718390000000001</v>
      </c>
      <c r="AU161" s="52">
        <v>-4.1183759999999996</v>
      </c>
      <c r="AV161" s="52">
        <v>-4.6152730000000002</v>
      </c>
      <c r="AW161" s="52">
        <v>-3.8289260000000001</v>
      </c>
      <c r="AX161" s="52">
        <v>-5.8681739999999998</v>
      </c>
      <c r="AY161" s="52">
        <v>-5.9293680000000002</v>
      </c>
      <c r="AZ161" s="52">
        <v>-3.944007</v>
      </c>
      <c r="BA161" s="52">
        <v>-3.7731059999999998</v>
      </c>
      <c r="BB161" s="52">
        <v>-3.8106249999999999</v>
      </c>
      <c r="BC161" s="52">
        <v>-3.235242</v>
      </c>
      <c r="BD161" s="52">
        <v>-3.7546879999999998</v>
      </c>
      <c r="BE161" s="52">
        <v>-2.6324429999999999</v>
      </c>
      <c r="BF161" s="52">
        <v>-2.0697610000000002</v>
      </c>
      <c r="BG161" s="52">
        <v>-2.1504449999999999</v>
      </c>
      <c r="BH161" s="52">
        <v>-1.9929520000000001</v>
      </c>
      <c r="BI161" s="52">
        <v>-1.967417</v>
      </c>
      <c r="BJ161" s="52">
        <v>-2.6297830000000002</v>
      </c>
      <c r="BK161" s="52">
        <v>-0.91762589999999999</v>
      </c>
      <c r="BL161" s="52">
        <v>0.19300600000000001</v>
      </c>
      <c r="BM161" s="52">
        <v>-0.52777180000000001</v>
      </c>
      <c r="BN161" s="52">
        <v>-0.4299403</v>
      </c>
      <c r="BO161" s="52">
        <v>-0.13605610000000001</v>
      </c>
      <c r="BP161" s="52">
        <v>6.3902999999999998E-3</v>
      </c>
      <c r="BQ161" s="52">
        <v>-1.271306</v>
      </c>
      <c r="BR161" s="52">
        <v>-0.75259790000000004</v>
      </c>
      <c r="BS161" s="52">
        <v>-1.9994540000000001</v>
      </c>
      <c r="BT161" s="52">
        <v>-2.3707560000000001</v>
      </c>
      <c r="BU161" s="52">
        <v>-1.981857</v>
      </c>
      <c r="BV161" s="52">
        <v>-3.4711020000000001</v>
      </c>
      <c r="BW161" s="52">
        <v>-3.2877169999999998</v>
      </c>
      <c r="BX161" s="52">
        <v>-1.336111</v>
      </c>
      <c r="BY161" s="52">
        <v>-1.8047800000000001</v>
      </c>
      <c r="BZ161" s="52">
        <v>-1.904112</v>
      </c>
      <c r="CA161" s="52">
        <v>-1.56908</v>
      </c>
      <c r="CB161" s="52">
        <v>-1.966739</v>
      </c>
      <c r="CC161" s="52">
        <v>-1.3919349999999999</v>
      </c>
      <c r="CD161" s="52">
        <v>-0.63791790000000004</v>
      </c>
      <c r="CE161" s="52">
        <v>-0.64866480000000004</v>
      </c>
      <c r="CF161" s="52">
        <v>-0.5198007</v>
      </c>
      <c r="CG161" s="52">
        <v>-0.61119659999999998</v>
      </c>
      <c r="CH161" s="52">
        <v>-1.345782</v>
      </c>
      <c r="CI161" s="52">
        <v>0.19515199999999999</v>
      </c>
      <c r="CJ161" s="52">
        <v>1.1355249999999999</v>
      </c>
      <c r="CK161" s="52">
        <v>0.4230603</v>
      </c>
      <c r="CL161" s="52">
        <v>0.55828160000000004</v>
      </c>
      <c r="CM161" s="52">
        <v>0.7268348</v>
      </c>
      <c r="CN161" s="52">
        <v>0.95557530000000002</v>
      </c>
      <c r="CO161" s="52">
        <v>-6.8459599999999995E-2</v>
      </c>
      <c r="CP161" s="52">
        <v>0.43814350000000002</v>
      </c>
      <c r="CQ161" s="52">
        <v>-0.53189470000000005</v>
      </c>
      <c r="CR161" s="52">
        <v>-0.81620999999999999</v>
      </c>
      <c r="CS161" s="52">
        <v>-0.70258209999999999</v>
      </c>
      <c r="CT161" s="52">
        <v>-1.810897</v>
      </c>
      <c r="CU161" s="52">
        <v>-1.458116</v>
      </c>
      <c r="CV161" s="52">
        <v>0.4701091</v>
      </c>
      <c r="CW161" s="52">
        <v>-0.44152279999999999</v>
      </c>
      <c r="CX161" s="52">
        <v>-0.58366759999999995</v>
      </c>
      <c r="CY161" s="52">
        <v>-0.41510059999999999</v>
      </c>
      <c r="CZ161" s="52">
        <v>-0.72841100000000003</v>
      </c>
      <c r="DA161" s="52">
        <v>-0.15142649</v>
      </c>
      <c r="DB161" s="52">
        <v>0.79392549999999995</v>
      </c>
      <c r="DC161" s="52">
        <v>0.85311539999999997</v>
      </c>
      <c r="DD161" s="52">
        <v>0.95335049999999999</v>
      </c>
      <c r="DE161" s="52">
        <v>0.74502349999999995</v>
      </c>
      <c r="DF161" s="52">
        <v>-6.1780300000000003E-2</v>
      </c>
      <c r="DG161" s="52">
        <v>1.30793</v>
      </c>
      <c r="DH161" s="52">
        <v>2.0780439999999998</v>
      </c>
      <c r="DI161" s="52">
        <v>1.3738919999999999</v>
      </c>
      <c r="DJ161" s="52">
        <v>1.546503</v>
      </c>
      <c r="DK161" s="52">
        <v>1.589726</v>
      </c>
      <c r="DL161" s="52">
        <v>1.90476</v>
      </c>
      <c r="DM161" s="52">
        <v>1.134387</v>
      </c>
      <c r="DN161" s="52">
        <v>1.6288849999999999</v>
      </c>
      <c r="DO161" s="52">
        <v>0.93566439999999995</v>
      </c>
      <c r="DP161" s="52">
        <v>0.73833559999999998</v>
      </c>
      <c r="DQ161" s="52">
        <v>0.57669250000000005</v>
      </c>
      <c r="DR161" s="52">
        <v>-0.15069260000000001</v>
      </c>
      <c r="DS161" s="52">
        <v>0.37148379999999998</v>
      </c>
      <c r="DT161" s="52">
        <v>2.2763300000000002</v>
      </c>
      <c r="DU161" s="52">
        <v>0.9217341</v>
      </c>
      <c r="DV161" s="52">
        <v>0.73677740000000003</v>
      </c>
      <c r="DW161" s="52">
        <v>0.73887840000000005</v>
      </c>
      <c r="DX161" s="52">
        <v>0.50991699999999995</v>
      </c>
      <c r="DY161" s="52">
        <v>1.63967</v>
      </c>
      <c r="DZ161" s="52">
        <v>2.8612799999999998</v>
      </c>
      <c r="EA161" s="52">
        <v>3.0214470000000002</v>
      </c>
      <c r="EB161" s="52">
        <v>3.0803470000000002</v>
      </c>
      <c r="EC161" s="52">
        <v>2.7031900000000002</v>
      </c>
      <c r="ED161" s="52">
        <v>1.792114</v>
      </c>
      <c r="EE161" s="52">
        <v>2.9146040000000002</v>
      </c>
      <c r="EF161" s="52">
        <v>3.4388909999999999</v>
      </c>
      <c r="EG161" s="52">
        <v>2.7467429999999999</v>
      </c>
      <c r="EH161" s="52">
        <v>2.9733390000000002</v>
      </c>
      <c r="EI161" s="52">
        <v>2.8356029999999999</v>
      </c>
      <c r="EJ161" s="52">
        <v>3.2752330000000001</v>
      </c>
      <c r="EK161" s="52">
        <v>2.8711060000000002</v>
      </c>
      <c r="EL161" s="52">
        <v>3.3481260000000002</v>
      </c>
      <c r="EM161" s="52">
        <v>3.0545870000000002</v>
      </c>
      <c r="EN161" s="52">
        <v>2.982853</v>
      </c>
      <c r="EO161" s="52">
        <v>2.423762</v>
      </c>
      <c r="EP161" s="52">
        <v>2.2463790000000001</v>
      </c>
      <c r="EQ161" s="52">
        <v>3.0131359999999998</v>
      </c>
      <c r="ER161" s="52">
        <v>4.8842249999999998</v>
      </c>
      <c r="ES161" s="52">
        <v>2.8900600000000001</v>
      </c>
      <c r="ET161" s="52">
        <v>2.6432899999999999</v>
      </c>
      <c r="EU161" s="52">
        <v>2.4050410000000002</v>
      </c>
      <c r="EV161" s="52">
        <v>2.297866</v>
      </c>
      <c r="EW161" s="52">
        <v>68.610479999999995</v>
      </c>
      <c r="EX161" s="52">
        <v>67.091539999999995</v>
      </c>
      <c r="EY161" s="52">
        <v>65.736739999999998</v>
      </c>
      <c r="EZ161" s="52">
        <v>64.428030000000007</v>
      </c>
      <c r="FA161" s="52">
        <v>63.350380000000001</v>
      </c>
      <c r="FB161" s="52">
        <v>62.398989999999998</v>
      </c>
      <c r="FC161" s="52">
        <v>62.81503</v>
      </c>
      <c r="FD161" s="52">
        <v>65.424239999999998</v>
      </c>
      <c r="FE161" s="52">
        <v>68.865530000000007</v>
      </c>
      <c r="FF161" s="52">
        <v>72.709590000000006</v>
      </c>
      <c r="FG161" s="52">
        <v>76.487369999999999</v>
      </c>
      <c r="FH161" s="52">
        <v>79.914140000000003</v>
      </c>
      <c r="FI161" s="52">
        <v>82.744320000000002</v>
      </c>
      <c r="FJ161" s="52">
        <v>84.910349999999994</v>
      </c>
      <c r="FK161" s="52">
        <v>86.436239999999998</v>
      </c>
      <c r="FL161" s="52">
        <v>87.117419999999996</v>
      </c>
      <c r="FM161" s="52">
        <v>86.955179999999999</v>
      </c>
      <c r="FN161" s="52">
        <v>85.91919</v>
      </c>
      <c r="FO161" s="52">
        <v>83.929919999999996</v>
      </c>
      <c r="FP161" s="52">
        <v>80.768940000000001</v>
      </c>
      <c r="FQ161" s="52">
        <v>76.813130000000001</v>
      </c>
      <c r="FR161" s="52">
        <v>73.818179999999998</v>
      </c>
      <c r="FS161" s="52">
        <v>71.788510000000002</v>
      </c>
      <c r="FT161" s="52">
        <v>70.181190000000001</v>
      </c>
      <c r="FU161" s="52">
        <v>51</v>
      </c>
      <c r="FV161" s="52">
        <v>787.42420000000004</v>
      </c>
      <c r="FW161" s="52">
        <v>74.042659999999998</v>
      </c>
      <c r="FX161" s="52">
        <v>1</v>
      </c>
    </row>
    <row r="162" spans="1:180" x14ac:dyDescent="0.3">
      <c r="A162" t="s">
        <v>174</v>
      </c>
      <c r="B162" t="s">
        <v>249</v>
      </c>
      <c r="C162" t="s">
        <v>180</v>
      </c>
      <c r="D162" t="s">
        <v>224</v>
      </c>
      <c r="E162" t="s">
        <v>187</v>
      </c>
      <c r="F162" t="s">
        <v>231</v>
      </c>
      <c r="G162" t="s">
        <v>240</v>
      </c>
      <c r="H162" s="52">
        <v>22</v>
      </c>
      <c r="I162" s="52">
        <v>19.049025</v>
      </c>
      <c r="J162" s="52">
        <v>18.414477999999999</v>
      </c>
      <c r="K162" s="52">
        <v>17.412088000000001</v>
      </c>
      <c r="L162" s="52">
        <v>17.438965</v>
      </c>
      <c r="M162" s="52">
        <v>17.150528000000001</v>
      </c>
      <c r="N162" s="52">
        <v>19.494306999999999</v>
      </c>
      <c r="O162" s="52">
        <v>20.986736000000001</v>
      </c>
      <c r="P162" s="52">
        <v>17.678858000000002</v>
      </c>
      <c r="Q162" s="52">
        <v>10.965845</v>
      </c>
      <c r="R162" s="52">
        <v>9.4606017999999992</v>
      </c>
      <c r="S162" s="52">
        <v>8.7727860999999994</v>
      </c>
      <c r="T162" s="52">
        <v>9.1398659000000002</v>
      </c>
      <c r="U162" s="52">
        <v>9.7096967999999997</v>
      </c>
      <c r="V162" s="52">
        <v>10.964791999999999</v>
      </c>
      <c r="W162" s="52">
        <v>11.231755</v>
      </c>
      <c r="X162" s="52">
        <v>11.712522999999999</v>
      </c>
      <c r="Y162" s="52">
        <v>11.786514</v>
      </c>
      <c r="Z162" s="52">
        <v>14.250173</v>
      </c>
      <c r="AA162" s="52">
        <v>19.763411999999999</v>
      </c>
      <c r="AB162" s="52">
        <v>24.587866000000002</v>
      </c>
      <c r="AC162" s="52">
        <v>26.484425999999999</v>
      </c>
      <c r="AD162" s="52">
        <v>24.647532000000002</v>
      </c>
      <c r="AE162" s="52">
        <v>24.395005999999999</v>
      </c>
      <c r="AF162" s="52">
        <v>20.108526000000001</v>
      </c>
      <c r="AG162" s="52">
        <v>-2.0194359</v>
      </c>
      <c r="AH162" s="52">
        <v>-1.6264719999999999</v>
      </c>
      <c r="AI162" s="52">
        <v>-1.90812</v>
      </c>
      <c r="AJ162" s="52">
        <v>-1.7490939999999999</v>
      </c>
      <c r="AK162" s="52">
        <v>-2.0441959999999999</v>
      </c>
      <c r="AL162" s="52">
        <v>-1.712661</v>
      </c>
      <c r="AM162" s="52">
        <v>-1.5360210000000001</v>
      </c>
      <c r="AN162" s="52">
        <v>-2.4140320000000002</v>
      </c>
      <c r="AO162" s="52">
        <v>-4.3687940000000003</v>
      </c>
      <c r="AP162" s="52">
        <v>-3.2372740000000002</v>
      </c>
      <c r="AQ162" s="52">
        <v>-2.7867359999999999</v>
      </c>
      <c r="AR162" s="52">
        <v>-1.8355410000000001</v>
      </c>
      <c r="AS162" s="52">
        <v>-1.622603</v>
      </c>
      <c r="AT162" s="52">
        <v>-1.690707</v>
      </c>
      <c r="AU162" s="52">
        <v>-2.0438139999999998</v>
      </c>
      <c r="AV162" s="52">
        <v>-2.1736</v>
      </c>
      <c r="AW162" s="52">
        <v>-2.3346110000000002</v>
      </c>
      <c r="AX162" s="52">
        <v>-2.487053</v>
      </c>
      <c r="AY162" s="52">
        <v>-0.71471969999999996</v>
      </c>
      <c r="AZ162" s="52">
        <v>-1.5277229999999999</v>
      </c>
      <c r="BA162" s="52">
        <v>-1.396212</v>
      </c>
      <c r="BB162" s="52">
        <v>-1.579887</v>
      </c>
      <c r="BC162" s="52">
        <v>-1.2821279999999999</v>
      </c>
      <c r="BD162" s="52">
        <v>-4.3445510000000001</v>
      </c>
      <c r="BE162" s="52">
        <v>-1.085906</v>
      </c>
      <c r="BF162" s="52">
        <v>-0.78844460000000005</v>
      </c>
      <c r="BG162" s="52">
        <v>-1.0600480000000001</v>
      </c>
      <c r="BH162" s="52">
        <v>-0.90794059999999999</v>
      </c>
      <c r="BI162" s="52">
        <v>-1.1744079999999999</v>
      </c>
      <c r="BJ162" s="52">
        <v>-0.61898889999999995</v>
      </c>
      <c r="BK162" s="52">
        <v>-0.46283029999999997</v>
      </c>
      <c r="BL162" s="52">
        <v>-1.22282</v>
      </c>
      <c r="BM162" s="52">
        <v>-3.021604</v>
      </c>
      <c r="BN162" s="52">
        <v>-2.090824</v>
      </c>
      <c r="BO162" s="52">
        <v>-1.7235450000000001</v>
      </c>
      <c r="BP162" s="52">
        <v>-0.80254400000000004</v>
      </c>
      <c r="BQ162" s="52">
        <v>-0.57543180000000005</v>
      </c>
      <c r="BR162" s="52">
        <v>-0.53558609999999995</v>
      </c>
      <c r="BS162" s="52">
        <v>-0.87983579999999995</v>
      </c>
      <c r="BT162" s="52">
        <v>-0.84607180000000004</v>
      </c>
      <c r="BU162" s="52">
        <v>-1.1336980000000001</v>
      </c>
      <c r="BV162" s="52">
        <v>-1.2572559999999999</v>
      </c>
      <c r="BW162" s="52">
        <v>0.44456859999999998</v>
      </c>
      <c r="BX162" s="52">
        <v>-0.4266472</v>
      </c>
      <c r="BY162" s="52">
        <v>-0.33565869999999998</v>
      </c>
      <c r="BZ162" s="52">
        <v>-0.49365829999999999</v>
      </c>
      <c r="CA162" s="52">
        <v>0.77835880000000002</v>
      </c>
      <c r="CB162" s="52">
        <v>-2.0393840000000001</v>
      </c>
      <c r="CC162" s="52">
        <v>-0.43934610000000002</v>
      </c>
      <c r="CD162" s="52">
        <v>-0.2080294</v>
      </c>
      <c r="CE162" s="52">
        <v>-0.47267589999999998</v>
      </c>
      <c r="CF162" s="52">
        <v>-0.32536039999999999</v>
      </c>
      <c r="CG162" s="52">
        <v>-0.57199529999999998</v>
      </c>
      <c r="CH162" s="52">
        <v>0.13848489999999999</v>
      </c>
      <c r="CI162" s="52">
        <v>0.2804585</v>
      </c>
      <c r="CJ162" s="52">
        <v>-0.39779039999999999</v>
      </c>
      <c r="CK162" s="52">
        <v>-2.0885440000000002</v>
      </c>
      <c r="CL162" s="52">
        <v>-1.2967960000000001</v>
      </c>
      <c r="CM162" s="52">
        <v>-0.98718260000000002</v>
      </c>
      <c r="CN162" s="52">
        <v>-8.7093599999999993E-2</v>
      </c>
      <c r="CO162" s="52">
        <v>0.14983550000000001</v>
      </c>
      <c r="CP162" s="52">
        <v>0.26444699999999999</v>
      </c>
      <c r="CQ162" s="52">
        <v>-7.3668200000000003E-2</v>
      </c>
      <c r="CR162" s="52">
        <v>7.3369900000000002E-2</v>
      </c>
      <c r="CS162" s="52">
        <v>-0.30195</v>
      </c>
      <c r="CT162" s="52">
        <v>-0.4055029</v>
      </c>
      <c r="CU162" s="52">
        <v>1.2474879999999999</v>
      </c>
      <c r="CV162" s="52">
        <v>0.33595449999999999</v>
      </c>
      <c r="CW162" s="52">
        <v>0.39887739999999999</v>
      </c>
      <c r="CX162" s="52">
        <v>0.25866020000000001</v>
      </c>
      <c r="CY162" s="52">
        <v>2.2054459999999998</v>
      </c>
      <c r="CZ162" s="52">
        <v>-0.44283240000000001</v>
      </c>
      <c r="DA162" s="52">
        <v>0.2072137</v>
      </c>
      <c r="DB162" s="52">
        <v>0.37238589999999999</v>
      </c>
      <c r="DC162" s="52">
        <v>0.1146962</v>
      </c>
      <c r="DD162" s="52">
        <v>0.2572198</v>
      </c>
      <c r="DE162" s="52">
        <v>3.0417199999999998E-2</v>
      </c>
      <c r="DF162" s="52">
        <v>0.8959587</v>
      </c>
      <c r="DG162" s="52">
        <v>1.023747</v>
      </c>
      <c r="DH162" s="52">
        <v>0.42723919999999999</v>
      </c>
      <c r="DI162" s="52">
        <v>-1.155484</v>
      </c>
      <c r="DJ162" s="52">
        <v>-0.50276860000000001</v>
      </c>
      <c r="DK162" s="52">
        <v>-0.25081979999999998</v>
      </c>
      <c r="DL162" s="52">
        <v>0.6283569</v>
      </c>
      <c r="DM162" s="52">
        <v>0.87510290000000002</v>
      </c>
      <c r="DN162" s="52">
        <v>1.0644800000000001</v>
      </c>
      <c r="DO162" s="52">
        <v>0.73249940000000002</v>
      </c>
      <c r="DP162" s="52">
        <v>0.99281160000000002</v>
      </c>
      <c r="DQ162" s="52">
        <v>0.52979830000000006</v>
      </c>
      <c r="DR162" s="52">
        <v>0.44625049999999999</v>
      </c>
      <c r="DS162" s="52">
        <v>2.050408</v>
      </c>
      <c r="DT162" s="52">
        <v>1.0985560000000001</v>
      </c>
      <c r="DU162" s="52">
        <v>1.133413</v>
      </c>
      <c r="DV162" s="52">
        <v>1.0109790000000001</v>
      </c>
      <c r="DW162" s="52">
        <v>3.632533</v>
      </c>
      <c r="DX162" s="52">
        <v>1.1537189999999999</v>
      </c>
      <c r="DY162" s="52">
        <v>1.1407430000000001</v>
      </c>
      <c r="DZ162" s="52">
        <v>1.210413</v>
      </c>
      <c r="EA162" s="52">
        <v>0.96276830000000002</v>
      </c>
      <c r="EB162" s="52">
        <v>1.098373</v>
      </c>
      <c r="EC162" s="52">
        <v>0.90020509999999998</v>
      </c>
      <c r="ED162" s="52">
        <v>1.98963</v>
      </c>
      <c r="EE162" s="52">
        <v>2.0969380000000002</v>
      </c>
      <c r="EF162" s="52">
        <v>1.6184510000000001</v>
      </c>
      <c r="EG162" s="52">
        <v>0.19170680000000001</v>
      </c>
      <c r="EH162" s="52">
        <v>0.64368130000000001</v>
      </c>
      <c r="EI162" s="52">
        <v>0.81237099999999995</v>
      </c>
      <c r="EJ162" s="52">
        <v>1.661354</v>
      </c>
      <c r="EK162" s="52">
        <v>1.922274</v>
      </c>
      <c r="EL162" s="52">
        <v>2.2196009999999999</v>
      </c>
      <c r="EM162" s="52">
        <v>1.896477</v>
      </c>
      <c r="EN162" s="52">
        <v>2.3203390000000002</v>
      </c>
      <c r="EO162" s="52">
        <v>1.7307110000000001</v>
      </c>
      <c r="EP162" s="52">
        <v>1.6760470000000001</v>
      </c>
      <c r="EQ162" s="52">
        <v>3.2096960000000001</v>
      </c>
      <c r="ER162" s="52">
        <v>2.1996319999999998</v>
      </c>
      <c r="ES162" s="52">
        <v>2.1939669999999998</v>
      </c>
      <c r="ET162" s="52">
        <v>2.097207</v>
      </c>
      <c r="EU162" s="52">
        <v>5.6930189999999996</v>
      </c>
      <c r="EV162" s="52">
        <v>3.4588860000000001</v>
      </c>
      <c r="EW162" s="52">
        <v>64.586200000000005</v>
      </c>
      <c r="EX162" s="52">
        <v>63.460819999999998</v>
      </c>
      <c r="EY162" s="52">
        <v>62.537619999999997</v>
      </c>
      <c r="EZ162" s="52">
        <v>61.535269999999997</v>
      </c>
      <c r="FA162" s="52">
        <v>60.574449999999999</v>
      </c>
      <c r="FB162" s="52">
        <v>59.544670000000004</v>
      </c>
      <c r="FC162" s="52">
        <v>60.704540000000001</v>
      </c>
      <c r="FD162" s="52">
        <v>65.704539999999994</v>
      </c>
      <c r="FE162" s="52">
        <v>71.57132</v>
      </c>
      <c r="FF162" s="52">
        <v>76.259410000000003</v>
      </c>
      <c r="FG162" s="52">
        <v>79.304079999999999</v>
      </c>
      <c r="FH162" s="52">
        <v>81.406739999999999</v>
      </c>
      <c r="FI162" s="52">
        <v>83.357370000000003</v>
      </c>
      <c r="FJ162" s="52">
        <v>85.018029999999996</v>
      </c>
      <c r="FK162" s="52">
        <v>86.331500000000005</v>
      </c>
      <c r="FL162" s="52">
        <v>87.318179999999998</v>
      </c>
      <c r="FM162" s="52">
        <v>87.563479999999998</v>
      </c>
      <c r="FN162" s="52">
        <v>87.174769999999995</v>
      </c>
      <c r="FO162" s="52">
        <v>85.48903</v>
      </c>
      <c r="FP162" s="52">
        <v>81.634010000000004</v>
      </c>
      <c r="FQ162" s="52">
        <v>75.5047</v>
      </c>
      <c r="FR162" s="52">
        <v>70.656739999999999</v>
      </c>
      <c r="FS162" s="52">
        <v>67.615200000000002</v>
      </c>
      <c r="FT162" s="52">
        <v>65.819749999999999</v>
      </c>
      <c r="FU162" s="52">
        <v>34</v>
      </c>
      <c r="FV162" s="52">
        <v>717.50429999999994</v>
      </c>
      <c r="FW162" s="52">
        <v>105.63</v>
      </c>
      <c r="FX162" s="52">
        <v>1</v>
      </c>
    </row>
    <row r="163" spans="1:180" x14ac:dyDescent="0.3">
      <c r="A163" t="s">
        <v>174</v>
      </c>
      <c r="B163" t="s">
        <v>249</v>
      </c>
      <c r="C163" t="s">
        <v>180</v>
      </c>
      <c r="D163" t="s">
        <v>244</v>
      </c>
      <c r="E163" t="s">
        <v>188</v>
      </c>
      <c r="F163" t="s">
        <v>231</v>
      </c>
      <c r="G163" t="s">
        <v>240</v>
      </c>
      <c r="H163" s="52">
        <v>22</v>
      </c>
      <c r="I163" s="52">
        <v>0</v>
      </c>
      <c r="J163" s="52">
        <v>0</v>
      </c>
      <c r="K163" s="52">
        <v>0</v>
      </c>
      <c r="L163" s="52">
        <v>0</v>
      </c>
      <c r="M163" s="52">
        <v>0</v>
      </c>
      <c r="N163" s="52">
        <v>0</v>
      </c>
      <c r="O163" s="52">
        <v>0</v>
      </c>
      <c r="P163" s="52">
        <v>0</v>
      </c>
      <c r="Q163" s="52">
        <v>0</v>
      </c>
      <c r="R163" s="52">
        <v>0</v>
      </c>
      <c r="S163" s="52">
        <v>0</v>
      </c>
      <c r="T163" s="52">
        <v>0</v>
      </c>
      <c r="U163" s="52">
        <v>0</v>
      </c>
      <c r="V163" s="52">
        <v>0</v>
      </c>
      <c r="W163" s="52">
        <v>0</v>
      </c>
      <c r="X163" s="52">
        <v>0</v>
      </c>
      <c r="Y163" s="52">
        <v>0</v>
      </c>
      <c r="Z163" s="52">
        <v>0</v>
      </c>
      <c r="AA163" s="52">
        <v>0</v>
      </c>
      <c r="AB163" s="52">
        <v>0</v>
      </c>
      <c r="AC163" s="52">
        <v>0</v>
      </c>
      <c r="AD163" s="52">
        <v>0</v>
      </c>
      <c r="AE163" s="52">
        <v>0</v>
      </c>
      <c r="AF163" s="52">
        <v>0</v>
      </c>
      <c r="AG163" s="52">
        <v>0</v>
      </c>
      <c r="AH163" s="52">
        <v>0</v>
      </c>
      <c r="AI163" s="52">
        <v>0</v>
      </c>
      <c r="AJ163" s="52">
        <v>0</v>
      </c>
      <c r="AK163" s="52">
        <v>0</v>
      </c>
      <c r="AL163" s="52">
        <v>0</v>
      </c>
      <c r="AM163" s="52">
        <v>0</v>
      </c>
      <c r="AN163" s="52">
        <v>0</v>
      </c>
      <c r="AO163" s="52">
        <v>0</v>
      </c>
      <c r="AP163" s="52">
        <v>0</v>
      </c>
      <c r="AQ163" s="52">
        <v>0</v>
      </c>
      <c r="AR163" s="52">
        <v>0</v>
      </c>
      <c r="AS163" s="52">
        <v>0</v>
      </c>
      <c r="AT163" s="52">
        <v>0</v>
      </c>
      <c r="AU163" s="52">
        <v>0</v>
      </c>
      <c r="AV163" s="52">
        <v>0</v>
      </c>
      <c r="AW163" s="52">
        <v>0</v>
      </c>
      <c r="AX163" s="52">
        <v>0</v>
      </c>
      <c r="AY163" s="52">
        <v>0</v>
      </c>
      <c r="AZ163" s="52">
        <v>0</v>
      </c>
      <c r="BA163" s="52">
        <v>0</v>
      </c>
      <c r="BB163" s="52">
        <v>0</v>
      </c>
      <c r="BC163" s="52">
        <v>0</v>
      </c>
      <c r="BD163" s="52">
        <v>0</v>
      </c>
      <c r="BE163" s="52">
        <v>0</v>
      </c>
      <c r="BF163" s="52">
        <v>0</v>
      </c>
      <c r="BG163" s="52">
        <v>0</v>
      </c>
      <c r="BH163" s="52">
        <v>0</v>
      </c>
      <c r="BI163" s="52">
        <v>0</v>
      </c>
      <c r="BJ163" s="52">
        <v>0</v>
      </c>
      <c r="BK163" s="52">
        <v>0</v>
      </c>
      <c r="BL163" s="52">
        <v>0</v>
      </c>
      <c r="BM163" s="52">
        <v>0</v>
      </c>
      <c r="BN163" s="52">
        <v>0</v>
      </c>
      <c r="BO163" s="52">
        <v>0</v>
      </c>
      <c r="BP163" s="52">
        <v>0</v>
      </c>
      <c r="BQ163" s="52">
        <v>0</v>
      </c>
      <c r="BR163" s="52">
        <v>0</v>
      </c>
      <c r="BS163" s="52">
        <v>0</v>
      </c>
      <c r="BT163" s="52">
        <v>0</v>
      </c>
      <c r="BU163" s="52">
        <v>0</v>
      </c>
      <c r="BV163" s="52">
        <v>0</v>
      </c>
      <c r="BW163" s="52">
        <v>0</v>
      </c>
      <c r="BX163" s="52">
        <v>0</v>
      </c>
      <c r="BY163" s="52">
        <v>0</v>
      </c>
      <c r="BZ163" s="52">
        <v>0</v>
      </c>
      <c r="CA163" s="52">
        <v>0</v>
      </c>
      <c r="CB163" s="52">
        <v>0</v>
      </c>
      <c r="CC163" s="52">
        <v>0</v>
      </c>
      <c r="CD163" s="52">
        <v>0</v>
      </c>
      <c r="CE163" s="52">
        <v>0</v>
      </c>
      <c r="CF163" s="52">
        <v>0</v>
      </c>
      <c r="CG163" s="52">
        <v>0</v>
      </c>
      <c r="CH163" s="52">
        <v>0</v>
      </c>
      <c r="CI163" s="52">
        <v>0</v>
      </c>
      <c r="CJ163" s="52">
        <v>0</v>
      </c>
      <c r="CK163" s="52">
        <v>0</v>
      </c>
      <c r="CL163" s="52">
        <v>0</v>
      </c>
      <c r="CM163" s="52">
        <v>0</v>
      </c>
      <c r="CN163" s="52">
        <v>0</v>
      </c>
      <c r="CO163" s="52">
        <v>0</v>
      </c>
      <c r="CP163" s="52">
        <v>0</v>
      </c>
      <c r="CQ163" s="52">
        <v>0</v>
      </c>
      <c r="CR163" s="52">
        <v>0</v>
      </c>
      <c r="CS163" s="52">
        <v>0</v>
      </c>
      <c r="CT163" s="52">
        <v>0</v>
      </c>
      <c r="CU163" s="52">
        <v>0</v>
      </c>
      <c r="CV163" s="52">
        <v>0</v>
      </c>
      <c r="CW163" s="52">
        <v>0</v>
      </c>
      <c r="CX163" s="52">
        <v>0</v>
      </c>
      <c r="CY163" s="52">
        <v>0</v>
      </c>
      <c r="CZ163" s="52">
        <v>0</v>
      </c>
      <c r="DA163" s="52">
        <v>0</v>
      </c>
      <c r="DB163" s="52">
        <v>0</v>
      </c>
      <c r="DC163" s="52">
        <v>0</v>
      </c>
      <c r="DD163" s="52">
        <v>0</v>
      </c>
      <c r="DE163" s="52">
        <v>0</v>
      </c>
      <c r="DF163" s="52">
        <v>0</v>
      </c>
      <c r="DG163" s="52">
        <v>0</v>
      </c>
      <c r="DH163" s="52">
        <v>0</v>
      </c>
      <c r="DI163" s="52">
        <v>0</v>
      </c>
      <c r="DJ163" s="52">
        <v>0</v>
      </c>
      <c r="DK163" s="52">
        <v>0</v>
      </c>
      <c r="DL163" s="52">
        <v>0</v>
      </c>
      <c r="DM163" s="52">
        <v>0</v>
      </c>
      <c r="DN163" s="52">
        <v>0</v>
      </c>
      <c r="DO163" s="52">
        <v>0</v>
      </c>
      <c r="DP163" s="52">
        <v>0</v>
      </c>
      <c r="DQ163" s="52">
        <v>0</v>
      </c>
      <c r="DR163" s="52">
        <v>0</v>
      </c>
      <c r="DS163" s="52">
        <v>0</v>
      </c>
      <c r="DT163" s="52">
        <v>0</v>
      </c>
      <c r="DU163" s="52">
        <v>0</v>
      </c>
      <c r="DV163" s="52">
        <v>0</v>
      </c>
      <c r="DW163" s="52">
        <v>0</v>
      </c>
      <c r="DX163" s="52">
        <v>0</v>
      </c>
      <c r="DY163" s="52">
        <v>0</v>
      </c>
      <c r="DZ163" s="52">
        <v>0</v>
      </c>
      <c r="EA163" s="52">
        <v>0</v>
      </c>
      <c r="EB163" s="52">
        <v>0</v>
      </c>
      <c r="EC163" s="52">
        <v>0</v>
      </c>
      <c r="ED163" s="52">
        <v>0</v>
      </c>
      <c r="EE163" s="52">
        <v>0</v>
      </c>
      <c r="EF163" s="52">
        <v>0</v>
      </c>
      <c r="EG163" s="52">
        <v>0</v>
      </c>
      <c r="EH163" s="52">
        <v>0</v>
      </c>
      <c r="EI163" s="52">
        <v>0</v>
      </c>
      <c r="EJ163" s="52">
        <v>0</v>
      </c>
      <c r="EK163" s="52">
        <v>0</v>
      </c>
      <c r="EL163" s="52">
        <v>0</v>
      </c>
      <c r="EM163" s="52">
        <v>0</v>
      </c>
      <c r="EN163" s="52">
        <v>0</v>
      </c>
      <c r="EO163" s="52">
        <v>0</v>
      </c>
      <c r="EP163" s="52">
        <v>0</v>
      </c>
      <c r="EQ163" s="52">
        <v>0</v>
      </c>
      <c r="ER163" s="52">
        <v>0</v>
      </c>
      <c r="ES163" s="52">
        <v>0</v>
      </c>
      <c r="ET163" s="52">
        <v>0</v>
      </c>
      <c r="EU163" s="52">
        <v>0</v>
      </c>
      <c r="EV163" s="52">
        <v>0</v>
      </c>
      <c r="EW163" s="52">
        <v>71.596549999999993</v>
      </c>
      <c r="EX163" s="52">
        <v>70.622410000000002</v>
      </c>
      <c r="EY163" s="52">
        <v>70.175870000000003</v>
      </c>
      <c r="EZ163" s="52">
        <v>69.468959999999996</v>
      </c>
      <c r="FA163" s="52">
        <v>68.58793</v>
      </c>
      <c r="FB163" s="52">
        <v>67.460340000000002</v>
      </c>
      <c r="FC163" s="52">
        <v>67.789659999999998</v>
      </c>
      <c r="FD163" s="52">
        <v>72.491380000000007</v>
      </c>
      <c r="FE163" s="52">
        <v>79.272419999999997</v>
      </c>
      <c r="FF163" s="52">
        <v>85.106899999999996</v>
      </c>
      <c r="FG163" s="52">
        <v>88.541380000000004</v>
      </c>
      <c r="FH163" s="52">
        <v>90.582759999999993</v>
      </c>
      <c r="FI163" s="52">
        <v>92.01379</v>
      </c>
      <c r="FJ163" s="52">
        <v>93.551730000000006</v>
      </c>
      <c r="FK163" s="52">
        <v>94.832759999999993</v>
      </c>
      <c r="FL163" s="52">
        <v>95.877589999999998</v>
      </c>
      <c r="FM163" s="52">
        <v>96.201719999999995</v>
      </c>
      <c r="FN163" s="52">
        <v>95.58793</v>
      </c>
      <c r="FO163" s="52">
        <v>93.977580000000003</v>
      </c>
      <c r="FP163" s="52">
        <v>90.132760000000005</v>
      </c>
      <c r="FQ163" s="52">
        <v>83.568960000000004</v>
      </c>
      <c r="FR163" s="52">
        <v>78.196550000000002</v>
      </c>
      <c r="FS163" s="52">
        <v>75.606899999999996</v>
      </c>
      <c r="FT163" s="52">
        <v>73.268969999999996</v>
      </c>
      <c r="FU163" s="52">
        <v>34</v>
      </c>
      <c r="FV163" s="52">
        <v>910.01279999999997</v>
      </c>
      <c r="FW163" s="52">
        <v>147.75739999999999</v>
      </c>
      <c r="FX163" s="52">
        <v>0</v>
      </c>
    </row>
    <row r="164" spans="1:180" x14ac:dyDescent="0.3">
      <c r="A164" t="s">
        <v>174</v>
      </c>
      <c r="B164" t="s">
        <v>249</v>
      </c>
      <c r="C164" t="s">
        <v>180</v>
      </c>
      <c r="D164" t="s">
        <v>224</v>
      </c>
      <c r="E164" t="s">
        <v>190</v>
      </c>
      <c r="F164" t="s">
        <v>231</v>
      </c>
      <c r="G164" t="s">
        <v>240</v>
      </c>
      <c r="H164" s="52">
        <v>22</v>
      </c>
      <c r="I164" s="52">
        <v>19.778117999999999</v>
      </c>
      <c r="J164" s="52">
        <v>18.855620999999999</v>
      </c>
      <c r="K164" s="52">
        <v>18.742751999999999</v>
      </c>
      <c r="L164" s="52">
        <v>19.064820999999998</v>
      </c>
      <c r="M164" s="52">
        <v>18.888113000000001</v>
      </c>
      <c r="N164" s="52">
        <v>20.249531000000001</v>
      </c>
      <c r="O164" s="52">
        <v>24.045390999999999</v>
      </c>
      <c r="P164" s="52">
        <v>27.204977</v>
      </c>
      <c r="Q164" s="52">
        <v>21.875626</v>
      </c>
      <c r="R164" s="52">
        <v>15.969526</v>
      </c>
      <c r="S164" s="52">
        <v>12.951700000000001</v>
      </c>
      <c r="T164" s="52">
        <v>10.817304</v>
      </c>
      <c r="U164" s="52">
        <v>10.047617000000001</v>
      </c>
      <c r="V164" s="52">
        <v>12.565708000000001</v>
      </c>
      <c r="W164" s="52">
        <v>12.733952</v>
      </c>
      <c r="X164" s="52">
        <v>14.503701</v>
      </c>
      <c r="Y164" s="52">
        <v>18.215510999999999</v>
      </c>
      <c r="Z164" s="52">
        <v>22.077787000000001</v>
      </c>
      <c r="AA164" s="52">
        <v>26.943093999999999</v>
      </c>
      <c r="AB164" s="52">
        <v>26.994741000000001</v>
      </c>
      <c r="AC164" s="52">
        <v>24.577175</v>
      </c>
      <c r="AD164" s="52">
        <v>22.986111000000001</v>
      </c>
      <c r="AE164" s="52">
        <v>23.369888</v>
      </c>
      <c r="AF164" s="52">
        <v>20.473538999999999</v>
      </c>
      <c r="AG164" s="52">
        <v>-3.1818298999999999</v>
      </c>
      <c r="AH164" s="52">
        <v>-2.8650540000000002</v>
      </c>
      <c r="AI164" s="52">
        <v>-2.564117</v>
      </c>
      <c r="AJ164" s="52">
        <v>-2.3071579999999998</v>
      </c>
      <c r="AK164" s="52">
        <v>-2.9085830000000001</v>
      </c>
      <c r="AL164" s="52">
        <v>-4.1337390000000003</v>
      </c>
      <c r="AM164" s="52">
        <v>-3.8981520000000001</v>
      </c>
      <c r="AN164" s="52">
        <v>-0.74905379999999999</v>
      </c>
      <c r="AO164" s="52">
        <v>-2.6941839999999999</v>
      </c>
      <c r="AP164" s="52">
        <v>-5.1130959999999996</v>
      </c>
      <c r="AQ164" s="52">
        <v>-5.7103950000000001</v>
      </c>
      <c r="AR164" s="52">
        <v>-7.6742549999999996</v>
      </c>
      <c r="AS164" s="52">
        <v>-9.7177100000000003</v>
      </c>
      <c r="AT164" s="52">
        <v>-7.7360990000000003</v>
      </c>
      <c r="AU164" s="52">
        <v>-8.3964309999999998</v>
      </c>
      <c r="AV164" s="52">
        <v>-7.8895819999999999</v>
      </c>
      <c r="AW164" s="52">
        <v>-5.7531280000000002</v>
      </c>
      <c r="AX164" s="52">
        <v>-4.6494030000000004</v>
      </c>
      <c r="AY164" s="52">
        <v>-3.1549670000000001</v>
      </c>
      <c r="AZ164" s="52">
        <v>-3.1417660000000001</v>
      </c>
      <c r="BA164" s="52">
        <v>-4.391356</v>
      </c>
      <c r="BB164" s="52">
        <v>-3.6808999999999998</v>
      </c>
      <c r="BC164" s="52">
        <v>-1.6774210000000001</v>
      </c>
      <c r="BD164" s="52">
        <v>-3.1854650000000002</v>
      </c>
      <c r="BE164" s="52">
        <v>-0.78649628000000005</v>
      </c>
      <c r="BF164" s="52">
        <v>-0.7692042</v>
      </c>
      <c r="BG164" s="52">
        <v>-0.4130355</v>
      </c>
      <c r="BH164" s="52">
        <v>-0.1607257</v>
      </c>
      <c r="BI164" s="52">
        <v>-0.66583230000000004</v>
      </c>
      <c r="BJ164" s="52">
        <v>-1.6888780000000001</v>
      </c>
      <c r="BK164" s="52">
        <v>-0.72010169999999996</v>
      </c>
      <c r="BL164" s="52">
        <v>2.0232540000000001</v>
      </c>
      <c r="BM164" s="52">
        <v>0.1886698</v>
      </c>
      <c r="BN164" s="52">
        <v>-1.975314</v>
      </c>
      <c r="BO164" s="52">
        <v>-2.757698</v>
      </c>
      <c r="BP164" s="52">
        <v>-4.5040740000000001</v>
      </c>
      <c r="BQ164" s="52">
        <v>-6.0417610000000002</v>
      </c>
      <c r="BR164" s="52">
        <v>-4.4447640000000002</v>
      </c>
      <c r="BS164" s="52">
        <v>-5.0289000000000001</v>
      </c>
      <c r="BT164" s="52">
        <v>-4.608657</v>
      </c>
      <c r="BU164" s="52">
        <v>-2.62914</v>
      </c>
      <c r="BV164" s="52">
        <v>-1.691581</v>
      </c>
      <c r="BW164" s="52">
        <v>-0.43241859999999999</v>
      </c>
      <c r="BX164" s="52">
        <v>-0.6367855</v>
      </c>
      <c r="BY164" s="52">
        <v>-1.8840440000000001</v>
      </c>
      <c r="BZ164" s="52">
        <v>-1.3343290000000001</v>
      </c>
      <c r="CA164" s="52">
        <v>0.71463290000000002</v>
      </c>
      <c r="CB164" s="52">
        <v>-0.76216759999999995</v>
      </c>
      <c r="CC164" s="52">
        <v>0.87250459000000002</v>
      </c>
      <c r="CD164" s="52">
        <v>0.68237490000000001</v>
      </c>
      <c r="CE164" s="52">
        <v>1.076797</v>
      </c>
      <c r="CF164" s="52">
        <v>1.3258859999999999</v>
      </c>
      <c r="CG164" s="52">
        <v>0.88749009999999995</v>
      </c>
      <c r="CH164" s="52">
        <v>4.4260000000000002E-3</v>
      </c>
      <c r="CI164" s="52">
        <v>1.481006</v>
      </c>
      <c r="CJ164" s="52">
        <v>3.943346</v>
      </c>
      <c r="CK164" s="52">
        <v>2.1853259999999999</v>
      </c>
      <c r="CL164" s="52">
        <v>0.1979042</v>
      </c>
      <c r="CM164" s="52">
        <v>-0.71266929999999995</v>
      </c>
      <c r="CN164" s="52">
        <v>-2.3084159999999998</v>
      </c>
      <c r="CO164" s="52">
        <v>-3.4958100000000001</v>
      </c>
      <c r="CP164" s="52">
        <v>-2.1651950000000002</v>
      </c>
      <c r="CQ164" s="52">
        <v>-2.696558</v>
      </c>
      <c r="CR164" s="52">
        <v>-2.3362989999999999</v>
      </c>
      <c r="CS164" s="52">
        <v>-0.46547519999999998</v>
      </c>
      <c r="CT164" s="52">
        <v>0.35699809999999998</v>
      </c>
      <c r="CU164" s="52">
        <v>1.4532099999999999</v>
      </c>
      <c r="CV164" s="52">
        <v>1.0981559999999999</v>
      </c>
      <c r="CW164" s="52">
        <v>-0.1474878</v>
      </c>
      <c r="CX164" s="52">
        <v>0.29089930000000003</v>
      </c>
      <c r="CY164" s="52">
        <v>2.371362</v>
      </c>
      <c r="CZ164" s="52">
        <v>0.91620049999999997</v>
      </c>
      <c r="DA164" s="52">
        <v>2.5315061000000001</v>
      </c>
      <c r="DB164" s="52">
        <v>2.1339540000000001</v>
      </c>
      <c r="DC164" s="52">
        <v>2.56663</v>
      </c>
      <c r="DD164" s="52">
        <v>2.8124989999999999</v>
      </c>
      <c r="DE164" s="52">
        <v>2.4408129999999999</v>
      </c>
      <c r="DF164" s="52">
        <v>1.69773</v>
      </c>
      <c r="DG164" s="52">
        <v>3.6821139999999999</v>
      </c>
      <c r="DH164" s="52">
        <v>5.8634380000000004</v>
      </c>
      <c r="DI164" s="52">
        <v>4.1819819999999996</v>
      </c>
      <c r="DJ164" s="52">
        <v>2.3711229999999999</v>
      </c>
      <c r="DK164" s="52">
        <v>1.33236</v>
      </c>
      <c r="DL164" s="52">
        <v>-0.11275830000000001</v>
      </c>
      <c r="DM164" s="52">
        <v>-0.9498588</v>
      </c>
      <c r="DN164" s="52">
        <v>0.11437360000000001</v>
      </c>
      <c r="DO164" s="52">
        <v>-0.36421589999999998</v>
      </c>
      <c r="DP164" s="52">
        <v>-6.39406E-2</v>
      </c>
      <c r="DQ164" s="52">
        <v>1.6981889999999999</v>
      </c>
      <c r="DR164" s="52">
        <v>2.4055770000000001</v>
      </c>
      <c r="DS164" s="52">
        <v>3.3388390000000001</v>
      </c>
      <c r="DT164" s="52">
        <v>2.8330980000000001</v>
      </c>
      <c r="DU164" s="52">
        <v>1.5890690000000001</v>
      </c>
      <c r="DV164" s="52">
        <v>1.9161269999999999</v>
      </c>
      <c r="DW164" s="52">
        <v>4.0280909999999999</v>
      </c>
      <c r="DX164" s="52">
        <v>2.5945689999999999</v>
      </c>
      <c r="DY164" s="52">
        <v>4.9268388999999999</v>
      </c>
      <c r="DZ164" s="52">
        <v>4.2298039999999997</v>
      </c>
      <c r="EA164" s="52">
        <v>4.7177119999999997</v>
      </c>
      <c r="EB164" s="52">
        <v>4.9589299999999996</v>
      </c>
      <c r="EC164" s="52">
        <v>4.6835630000000004</v>
      </c>
      <c r="ED164" s="52">
        <v>4.1425910000000004</v>
      </c>
      <c r="EE164" s="52">
        <v>6.8601650000000003</v>
      </c>
      <c r="EF164" s="52">
        <v>8.6357459999999993</v>
      </c>
      <c r="EG164" s="52">
        <v>7.0648359999999997</v>
      </c>
      <c r="EH164" s="52">
        <v>5.5089040000000002</v>
      </c>
      <c r="EI164" s="52">
        <v>4.2850570000000001</v>
      </c>
      <c r="EJ164" s="52">
        <v>3.057423</v>
      </c>
      <c r="EK164" s="52">
        <v>2.7260900000000001</v>
      </c>
      <c r="EL164" s="52">
        <v>3.4057089999999999</v>
      </c>
      <c r="EM164" s="52">
        <v>3.0033150000000002</v>
      </c>
      <c r="EN164" s="52">
        <v>3.2169840000000001</v>
      </c>
      <c r="EO164" s="52">
        <v>4.8221769999999999</v>
      </c>
      <c r="EP164" s="52">
        <v>5.3633990000000002</v>
      </c>
      <c r="EQ164" s="52">
        <v>6.0613869999999999</v>
      </c>
      <c r="ER164" s="52">
        <v>5.3380780000000003</v>
      </c>
      <c r="ES164" s="52">
        <v>4.0963799999999999</v>
      </c>
      <c r="ET164" s="52">
        <v>4.2626989999999996</v>
      </c>
      <c r="EU164" s="52">
        <v>6.4201449999999998</v>
      </c>
      <c r="EV164" s="52">
        <v>5.0178659999999997</v>
      </c>
      <c r="EW164" s="52">
        <v>62.981119999999997</v>
      </c>
      <c r="EX164" s="52">
        <v>61.333329999999997</v>
      </c>
      <c r="EY164" s="52">
        <v>60.833329999999997</v>
      </c>
      <c r="EZ164" s="52">
        <v>60.014780000000002</v>
      </c>
      <c r="FA164" s="52">
        <v>59.160919999999997</v>
      </c>
      <c r="FB164" s="52">
        <v>58.652709999999999</v>
      </c>
      <c r="FC164" s="52">
        <v>58.289819999999999</v>
      </c>
      <c r="FD164" s="52">
        <v>60.267650000000003</v>
      </c>
      <c r="FE164" s="52">
        <v>66.750410000000002</v>
      </c>
      <c r="FF164" s="52">
        <v>74.430210000000002</v>
      </c>
      <c r="FG164" s="52">
        <v>79.412149999999997</v>
      </c>
      <c r="FH164" s="52">
        <v>82.186369999999997</v>
      </c>
      <c r="FI164" s="52">
        <v>84.06568</v>
      </c>
      <c r="FJ164" s="52">
        <v>85.376850000000005</v>
      </c>
      <c r="FK164" s="52">
        <v>86.527090000000001</v>
      </c>
      <c r="FL164" s="52">
        <v>87.220029999999994</v>
      </c>
      <c r="FM164" s="52">
        <v>87.100170000000006</v>
      </c>
      <c r="FN164" s="52">
        <v>85.407229999999998</v>
      </c>
      <c r="FO164" s="52">
        <v>81.033659999999998</v>
      </c>
      <c r="FP164" s="52">
        <v>74.096059999999994</v>
      </c>
      <c r="FQ164" s="52">
        <v>69.132189999999994</v>
      </c>
      <c r="FR164" s="52">
        <v>66.286540000000002</v>
      </c>
      <c r="FS164" s="52">
        <v>64.407229999999998</v>
      </c>
      <c r="FT164" s="52">
        <v>63.279969999999999</v>
      </c>
      <c r="FU164" s="52">
        <v>34</v>
      </c>
      <c r="FV164" s="52">
        <v>798.21069999999997</v>
      </c>
      <c r="FW164" s="52">
        <v>92.818659999999994</v>
      </c>
      <c r="FX164" s="52">
        <v>1</v>
      </c>
    </row>
    <row r="165" spans="1:180" x14ac:dyDescent="0.3">
      <c r="A165" t="s">
        <v>174</v>
      </c>
      <c r="B165" t="s">
        <v>249</v>
      </c>
      <c r="C165" t="s">
        <v>180</v>
      </c>
      <c r="D165" t="s">
        <v>244</v>
      </c>
      <c r="E165" t="s">
        <v>189</v>
      </c>
      <c r="F165" t="s">
        <v>231</v>
      </c>
      <c r="G165" t="s">
        <v>240</v>
      </c>
      <c r="H165" s="52">
        <v>22</v>
      </c>
      <c r="I165" s="52">
        <v>18.885048000000001</v>
      </c>
      <c r="J165" s="52">
        <v>18.587520999999999</v>
      </c>
      <c r="K165" s="52">
        <v>19.404173</v>
      </c>
      <c r="L165" s="52">
        <v>18.398226000000001</v>
      </c>
      <c r="M165" s="52">
        <v>17.232132</v>
      </c>
      <c r="N165" s="52">
        <v>18.955843000000002</v>
      </c>
      <c r="O165" s="52">
        <v>19.467103999999999</v>
      </c>
      <c r="P165" s="52">
        <v>16.244526</v>
      </c>
      <c r="Q165" s="52">
        <v>12.083484</v>
      </c>
      <c r="R165" s="52">
        <v>11.389889999999999</v>
      </c>
      <c r="S165" s="52">
        <v>10.610215</v>
      </c>
      <c r="T165" s="52">
        <v>10.590168999999999</v>
      </c>
      <c r="U165" s="52">
        <v>9.9648523000000004</v>
      </c>
      <c r="V165" s="52">
        <v>10.919829999999999</v>
      </c>
      <c r="W165" s="52">
        <v>11.415588</v>
      </c>
      <c r="X165" s="52">
        <v>13.363764</v>
      </c>
      <c r="Y165" s="52">
        <v>15.649661999999999</v>
      </c>
      <c r="Z165" s="52">
        <v>18.786981999999998</v>
      </c>
      <c r="AA165" s="52">
        <v>23.914686</v>
      </c>
      <c r="AB165" s="52">
        <v>26.040002999999999</v>
      </c>
      <c r="AC165" s="52">
        <v>25.534952000000001</v>
      </c>
      <c r="AD165" s="52">
        <v>24.528352999999999</v>
      </c>
      <c r="AE165" s="52">
        <v>24.696964000000001</v>
      </c>
      <c r="AF165" s="52">
        <v>21.182780999999999</v>
      </c>
      <c r="AG165" s="52">
        <v>-4.2810040000000003</v>
      </c>
      <c r="AH165" s="52">
        <v>-3.9657089999999999</v>
      </c>
      <c r="AI165" s="52">
        <v>-2.1554060000000002</v>
      </c>
      <c r="AJ165" s="52">
        <v>-2.867642</v>
      </c>
      <c r="AK165" s="52">
        <v>-4.0347710000000001</v>
      </c>
      <c r="AL165" s="52">
        <v>-3.044969</v>
      </c>
      <c r="AM165" s="52">
        <v>-3.1608489999999998</v>
      </c>
      <c r="AN165" s="52">
        <v>-3.7496879999999999</v>
      </c>
      <c r="AO165" s="52">
        <v>-4.5732169999999996</v>
      </c>
      <c r="AP165" s="52">
        <v>-3.3247620000000002</v>
      </c>
      <c r="AQ165" s="52">
        <v>-3.3213439999999999</v>
      </c>
      <c r="AR165" s="52">
        <v>-2.957236</v>
      </c>
      <c r="AS165" s="52">
        <v>-3.225654</v>
      </c>
      <c r="AT165" s="52">
        <v>-2.7903419999999999</v>
      </c>
      <c r="AU165" s="52">
        <v>-3.2870189999999999</v>
      </c>
      <c r="AV165" s="52">
        <v>-3.383724</v>
      </c>
      <c r="AW165" s="52">
        <v>-3.9281100000000002</v>
      </c>
      <c r="AX165" s="52">
        <v>-3.3008510000000002</v>
      </c>
      <c r="AY165" s="52">
        <v>-3.6339039999999998</v>
      </c>
      <c r="AZ165" s="52">
        <v>-5.1496560000000002</v>
      </c>
      <c r="BA165" s="52">
        <v>-4.7213320000000003</v>
      </c>
      <c r="BB165" s="52">
        <v>-3.5372340000000002</v>
      </c>
      <c r="BC165" s="52">
        <v>-1.8600650000000001</v>
      </c>
      <c r="BD165" s="52">
        <v>-3.8815970000000002</v>
      </c>
      <c r="BE165" s="52">
        <v>-2.725889</v>
      </c>
      <c r="BF165" s="52">
        <v>-2.4852189999999998</v>
      </c>
      <c r="BG165" s="52">
        <v>-0.83921639999999997</v>
      </c>
      <c r="BH165" s="52">
        <v>-1.560233</v>
      </c>
      <c r="BI165" s="52">
        <v>-2.6544940000000001</v>
      </c>
      <c r="BJ165" s="52">
        <v>-1.5020500000000001</v>
      </c>
      <c r="BK165" s="52">
        <v>-1.2091540000000001</v>
      </c>
      <c r="BL165" s="52">
        <v>-1.9182509999999999</v>
      </c>
      <c r="BM165" s="52">
        <v>-2.9348480000000001</v>
      </c>
      <c r="BN165" s="52">
        <v>-1.8748050000000001</v>
      </c>
      <c r="BO165" s="52">
        <v>-1.901872</v>
      </c>
      <c r="BP165" s="52">
        <v>-1.6282779999999999</v>
      </c>
      <c r="BQ165" s="52">
        <v>-1.7918190000000001</v>
      </c>
      <c r="BR165" s="52">
        <v>-1.541914</v>
      </c>
      <c r="BS165" s="52">
        <v>-1.9061589999999999</v>
      </c>
      <c r="BT165" s="52">
        <v>-1.8715839999999999</v>
      </c>
      <c r="BU165" s="52">
        <v>-2.2492679999999998</v>
      </c>
      <c r="BV165" s="52">
        <v>-1.5670790000000001</v>
      </c>
      <c r="BW165" s="52">
        <v>-1.620986</v>
      </c>
      <c r="BX165" s="52">
        <v>-3.1280489999999999</v>
      </c>
      <c r="BY165" s="52">
        <v>-2.745015</v>
      </c>
      <c r="BZ165" s="52">
        <v>-1.7729459999999999</v>
      </c>
      <c r="CA165" s="52">
        <v>-0.13806389999999999</v>
      </c>
      <c r="CB165" s="52">
        <v>-2.1452939999999998</v>
      </c>
      <c r="CC165" s="52">
        <v>-1.6488219</v>
      </c>
      <c r="CD165" s="52">
        <v>-1.4598359999999999</v>
      </c>
      <c r="CE165" s="52">
        <v>7.2372900000000004E-2</v>
      </c>
      <c r="CF165" s="52">
        <v>-0.65472520000000001</v>
      </c>
      <c r="CG165" s="52">
        <v>-1.6985189999999999</v>
      </c>
      <c r="CH165" s="52">
        <v>-0.43342979999999998</v>
      </c>
      <c r="CI165" s="52">
        <v>0.14258380000000001</v>
      </c>
      <c r="CJ165" s="52">
        <v>-0.64980269999999996</v>
      </c>
      <c r="CK165" s="52">
        <v>-1.800117</v>
      </c>
      <c r="CL165" s="52">
        <v>-0.87056979999999995</v>
      </c>
      <c r="CM165" s="52">
        <v>-0.91875059999999997</v>
      </c>
      <c r="CN165" s="52">
        <v>-0.7078449</v>
      </c>
      <c r="CO165" s="52">
        <v>-0.79874909999999999</v>
      </c>
      <c r="CP165" s="52">
        <v>-0.67725769999999996</v>
      </c>
      <c r="CQ165" s="52">
        <v>-0.94977909999999999</v>
      </c>
      <c r="CR165" s="52">
        <v>-0.82428040000000002</v>
      </c>
      <c r="CS165" s="52">
        <v>-1.086508</v>
      </c>
      <c r="CT165" s="52">
        <v>-0.36627470000000001</v>
      </c>
      <c r="CU165" s="52">
        <v>-0.22684609999999999</v>
      </c>
      <c r="CV165" s="52">
        <v>-1.727889</v>
      </c>
      <c r="CW165" s="52">
        <v>-1.376225</v>
      </c>
      <c r="CX165" s="52">
        <v>-0.55100649999999995</v>
      </c>
      <c r="CY165" s="52">
        <v>1.054589</v>
      </c>
      <c r="CZ165" s="52">
        <v>-0.94273589999999996</v>
      </c>
      <c r="DA165" s="52">
        <v>-0.57175368000000004</v>
      </c>
      <c r="DB165" s="52">
        <v>-0.43445349999999999</v>
      </c>
      <c r="DC165" s="52">
        <v>0.98396220000000001</v>
      </c>
      <c r="DD165" s="52">
        <v>0.25078250000000002</v>
      </c>
      <c r="DE165" s="52">
        <v>-0.74254299999999995</v>
      </c>
      <c r="DF165" s="52">
        <v>0.6351907</v>
      </c>
      <c r="DG165" s="52">
        <v>1.4943219999999999</v>
      </c>
      <c r="DH165" s="52">
        <v>0.61864540000000001</v>
      </c>
      <c r="DI165" s="52">
        <v>-0.66538739999999996</v>
      </c>
      <c r="DJ165" s="52">
        <v>0.1336658</v>
      </c>
      <c r="DK165" s="52">
        <v>6.4371300000000006E-2</v>
      </c>
      <c r="DL165" s="52">
        <v>0.2125879</v>
      </c>
      <c r="DM165" s="52">
        <v>0.19432050000000001</v>
      </c>
      <c r="DN165" s="52">
        <v>0.18739900000000001</v>
      </c>
      <c r="DO165" s="52">
        <v>6.6004000000000002E-3</v>
      </c>
      <c r="DP165" s="52">
        <v>0.22302330000000001</v>
      </c>
      <c r="DQ165" s="52">
        <v>7.6252399999999998E-2</v>
      </c>
      <c r="DR165" s="52">
        <v>0.83452990000000005</v>
      </c>
      <c r="DS165" s="52">
        <v>1.1672940000000001</v>
      </c>
      <c r="DT165" s="52">
        <v>-0.32773000000000002</v>
      </c>
      <c r="DU165" s="52">
        <v>-7.4340999999999999E-3</v>
      </c>
      <c r="DV165" s="52">
        <v>0.67093340000000001</v>
      </c>
      <c r="DW165" s="52">
        <v>2.247242</v>
      </c>
      <c r="DX165" s="52">
        <v>0.2598221</v>
      </c>
      <c r="DY165" s="52">
        <v>0.98336111999999998</v>
      </c>
      <c r="DZ165" s="52">
        <v>1.046036</v>
      </c>
      <c r="EA165" s="52">
        <v>2.3001520000000002</v>
      </c>
      <c r="EB165" s="52">
        <v>1.558192</v>
      </c>
      <c r="EC165" s="52">
        <v>0.63773409999999997</v>
      </c>
      <c r="ED165" s="52">
        <v>2.1781090000000001</v>
      </c>
      <c r="EE165" s="52">
        <v>3.4460160000000002</v>
      </c>
      <c r="EF165" s="52">
        <v>2.4500829999999998</v>
      </c>
      <c r="EG165" s="52">
        <v>0.97298260000000003</v>
      </c>
      <c r="EH165" s="52">
        <v>1.5836220000000001</v>
      </c>
      <c r="EI165" s="52">
        <v>1.483843</v>
      </c>
      <c r="EJ165" s="52">
        <v>1.541547</v>
      </c>
      <c r="EK165" s="52">
        <v>1.628155</v>
      </c>
      <c r="EL165" s="52">
        <v>1.435826</v>
      </c>
      <c r="EM165" s="52">
        <v>1.3874599999999999</v>
      </c>
      <c r="EN165" s="52">
        <v>1.7351639999999999</v>
      </c>
      <c r="EO165" s="52">
        <v>1.7550939999999999</v>
      </c>
      <c r="EP165" s="52">
        <v>2.5683009999999999</v>
      </c>
      <c r="EQ165" s="52">
        <v>3.1802109999999999</v>
      </c>
      <c r="ER165" s="52">
        <v>1.693878</v>
      </c>
      <c r="ES165" s="52">
        <v>1.968882</v>
      </c>
      <c r="ET165" s="52">
        <v>2.4352209999999999</v>
      </c>
      <c r="EU165" s="52">
        <v>3.9692430000000001</v>
      </c>
      <c r="EV165" s="52">
        <v>1.9961249999999999</v>
      </c>
      <c r="EW165" s="52">
        <v>68.873570000000001</v>
      </c>
      <c r="EX165" s="52">
        <v>68.109189999999998</v>
      </c>
      <c r="EY165" s="52">
        <v>67.176249999999996</v>
      </c>
      <c r="EZ165" s="52">
        <v>66.262450000000001</v>
      </c>
      <c r="FA165" s="52">
        <v>66.032570000000007</v>
      </c>
      <c r="FB165" s="52">
        <v>65.281610000000001</v>
      </c>
      <c r="FC165" s="52">
        <v>64.664749999999998</v>
      </c>
      <c r="FD165" s="52">
        <v>66.545969999999997</v>
      </c>
      <c r="FE165" s="52">
        <v>71.942530000000005</v>
      </c>
      <c r="FF165" s="52">
        <v>77.756709999999998</v>
      </c>
      <c r="FG165" s="52">
        <v>82.457859999999997</v>
      </c>
      <c r="FH165" s="52">
        <v>85.304599999999994</v>
      </c>
      <c r="FI165" s="52">
        <v>87.597700000000003</v>
      </c>
      <c r="FJ165" s="52">
        <v>89.270120000000006</v>
      </c>
      <c r="FK165" s="52">
        <v>90.952110000000005</v>
      </c>
      <c r="FL165" s="52">
        <v>91.860150000000004</v>
      </c>
      <c r="FM165" s="52">
        <v>91.932950000000005</v>
      </c>
      <c r="FN165" s="52">
        <v>91.270120000000006</v>
      </c>
      <c r="FO165" s="52">
        <v>88.567049999999995</v>
      </c>
      <c r="FP165" s="52">
        <v>82.647509999999997</v>
      </c>
      <c r="FQ165" s="52">
        <v>76.379310000000004</v>
      </c>
      <c r="FR165" s="52">
        <v>72.394639999999995</v>
      </c>
      <c r="FS165" s="52">
        <v>70.386970000000005</v>
      </c>
      <c r="FT165" s="52">
        <v>68.909959999999998</v>
      </c>
      <c r="FU165" s="52">
        <v>34</v>
      </c>
      <c r="FV165" s="52">
        <v>857.75139999999999</v>
      </c>
      <c r="FW165" s="52">
        <v>114.0284</v>
      </c>
      <c r="FX165" s="52">
        <v>1</v>
      </c>
    </row>
    <row r="166" spans="1:180" x14ac:dyDescent="0.3">
      <c r="A166" t="s">
        <v>174</v>
      </c>
      <c r="B166" t="s">
        <v>249</v>
      </c>
      <c r="C166" t="s">
        <v>180</v>
      </c>
      <c r="D166" t="s">
        <v>224</v>
      </c>
      <c r="E166" t="s">
        <v>189</v>
      </c>
      <c r="F166" t="s">
        <v>231</v>
      </c>
      <c r="G166" t="s">
        <v>240</v>
      </c>
      <c r="H166" s="52">
        <v>22</v>
      </c>
      <c r="I166" s="52">
        <v>17.500214</v>
      </c>
      <c r="J166" s="52">
        <v>17.099122999999999</v>
      </c>
      <c r="K166" s="52">
        <v>17.015436000000001</v>
      </c>
      <c r="L166" s="52">
        <v>17.205179000000001</v>
      </c>
      <c r="M166" s="52">
        <v>16.628948000000001</v>
      </c>
      <c r="N166" s="52">
        <v>21.134815</v>
      </c>
      <c r="O166" s="52">
        <v>24.644289000000001</v>
      </c>
      <c r="P166" s="52">
        <v>25.143236000000002</v>
      </c>
      <c r="Q166" s="52">
        <v>19.944959999999998</v>
      </c>
      <c r="R166" s="52">
        <v>14.949934000000001</v>
      </c>
      <c r="S166" s="52">
        <v>12.375992</v>
      </c>
      <c r="T166" s="52">
        <v>12.514189</v>
      </c>
      <c r="U166" s="52">
        <v>13.377806</v>
      </c>
      <c r="V166" s="52">
        <v>15.180013000000001</v>
      </c>
      <c r="W166" s="52">
        <v>15.182033000000001</v>
      </c>
      <c r="X166" s="52">
        <v>15.377003999999999</v>
      </c>
      <c r="Y166" s="52">
        <v>17.817802</v>
      </c>
      <c r="Z166" s="52">
        <v>20.217579000000001</v>
      </c>
      <c r="AA166" s="52">
        <v>24.394967999999999</v>
      </c>
      <c r="AB166" s="52">
        <v>26.516653000000002</v>
      </c>
      <c r="AC166" s="52">
        <v>25.444178000000001</v>
      </c>
      <c r="AD166" s="52">
        <v>23.013290000000001</v>
      </c>
      <c r="AE166" s="52">
        <v>22.454788000000001</v>
      </c>
      <c r="AF166" s="52">
        <v>18.681812000000001</v>
      </c>
      <c r="AG166" s="52">
        <v>-6.7775268999999998</v>
      </c>
      <c r="AH166" s="52">
        <v>-6.0736990000000004</v>
      </c>
      <c r="AI166" s="52">
        <v>-5.1520619999999999</v>
      </c>
      <c r="AJ166" s="52">
        <v>-4.7315870000000002</v>
      </c>
      <c r="AK166" s="52">
        <v>-5.5141220000000004</v>
      </c>
      <c r="AL166" s="52">
        <v>-4.8086849999999997</v>
      </c>
      <c r="AM166" s="52">
        <v>-3.5760640000000001</v>
      </c>
      <c r="AN166" s="52">
        <v>-2.5513059999999999</v>
      </c>
      <c r="AO166" s="52">
        <v>-4.9645570000000001</v>
      </c>
      <c r="AP166" s="52">
        <v>-5.9103349999999999</v>
      </c>
      <c r="AQ166" s="52">
        <v>-6.7276910000000001</v>
      </c>
      <c r="AR166" s="52">
        <v>-5.9078270000000002</v>
      </c>
      <c r="AS166" s="52">
        <v>-5.5878269999999999</v>
      </c>
      <c r="AT166" s="52">
        <v>-5.4168969999999996</v>
      </c>
      <c r="AU166" s="52">
        <v>-5.9034040000000001</v>
      </c>
      <c r="AV166" s="52">
        <v>-7.0548729999999997</v>
      </c>
      <c r="AW166" s="52">
        <v>-6.074014</v>
      </c>
      <c r="AX166" s="52">
        <v>-5.0626530000000001</v>
      </c>
      <c r="AY166" s="52">
        <v>-3.8827159999999998</v>
      </c>
      <c r="AZ166" s="52">
        <v>-4.3806700000000003</v>
      </c>
      <c r="BA166" s="52">
        <v>-4.8435069999999998</v>
      </c>
      <c r="BB166" s="52">
        <v>-5.0622800000000003</v>
      </c>
      <c r="BC166" s="52">
        <v>-3.8031609999999998</v>
      </c>
      <c r="BD166" s="52">
        <v>-6.8551380000000002</v>
      </c>
      <c r="BE166" s="52">
        <v>-4.6795119999999999</v>
      </c>
      <c r="BF166" s="52">
        <v>-4.0795640000000004</v>
      </c>
      <c r="BG166" s="52">
        <v>-3.2677510000000001</v>
      </c>
      <c r="BH166" s="52">
        <v>-2.909697</v>
      </c>
      <c r="BI166" s="52">
        <v>-3.661394</v>
      </c>
      <c r="BJ166" s="52">
        <v>-2.757457</v>
      </c>
      <c r="BK166" s="52">
        <v>-1.4623919999999999</v>
      </c>
      <c r="BL166" s="52">
        <v>-0.51253879999999996</v>
      </c>
      <c r="BM166" s="52">
        <v>-2.6412070000000001</v>
      </c>
      <c r="BN166" s="52">
        <v>-3.7993670000000002</v>
      </c>
      <c r="BO166" s="52">
        <v>-4.6076579999999998</v>
      </c>
      <c r="BP166" s="52">
        <v>-3.850034</v>
      </c>
      <c r="BQ166" s="52">
        <v>-3.4647389999999998</v>
      </c>
      <c r="BR166" s="52">
        <v>-3.176393</v>
      </c>
      <c r="BS166" s="52">
        <v>-3.8033109999999999</v>
      </c>
      <c r="BT166" s="52">
        <v>-4.920922</v>
      </c>
      <c r="BU166" s="52">
        <v>-3.8907120000000002</v>
      </c>
      <c r="BV166" s="52">
        <v>-3.0005769999999998</v>
      </c>
      <c r="BW166" s="52">
        <v>-1.711077</v>
      </c>
      <c r="BX166" s="52">
        <v>-2.3796900000000001</v>
      </c>
      <c r="BY166" s="52">
        <v>-2.9962390000000001</v>
      </c>
      <c r="BZ166" s="52">
        <v>-3.3342740000000002</v>
      </c>
      <c r="CA166" s="52">
        <v>-1.994462</v>
      </c>
      <c r="CB166" s="52">
        <v>-4.5632890000000002</v>
      </c>
      <c r="CC166" s="52">
        <v>-3.2264330000000001</v>
      </c>
      <c r="CD166" s="52">
        <v>-2.6984309999999998</v>
      </c>
      <c r="CE166" s="52">
        <v>-1.962683</v>
      </c>
      <c r="CF166" s="52">
        <v>-1.647861</v>
      </c>
      <c r="CG166" s="52">
        <v>-2.3782000000000001</v>
      </c>
      <c r="CH166" s="52">
        <v>-1.336784</v>
      </c>
      <c r="CI166" s="52">
        <v>1.5303999999999999E-3</v>
      </c>
      <c r="CJ166" s="52">
        <v>0.89950490000000005</v>
      </c>
      <c r="CK166" s="52">
        <v>-1.032062</v>
      </c>
      <c r="CL166" s="52">
        <v>-2.3373179999999998</v>
      </c>
      <c r="CM166" s="52">
        <v>-3.139329</v>
      </c>
      <c r="CN166" s="52">
        <v>-2.4248120000000002</v>
      </c>
      <c r="CO166" s="52">
        <v>-1.994294</v>
      </c>
      <c r="CP166" s="52">
        <v>-1.624627</v>
      </c>
      <c r="CQ166" s="52">
        <v>-2.3487939999999998</v>
      </c>
      <c r="CR166" s="52">
        <v>-3.442955</v>
      </c>
      <c r="CS166" s="52">
        <v>-2.3785639999999999</v>
      </c>
      <c r="CT166" s="52">
        <v>-1.57239</v>
      </c>
      <c r="CU166" s="52">
        <v>-0.20700660000000001</v>
      </c>
      <c r="CV166" s="52">
        <v>-0.99381799999999998</v>
      </c>
      <c r="CW166" s="52">
        <v>-1.716826</v>
      </c>
      <c r="CX166" s="52">
        <v>-2.1374629999999999</v>
      </c>
      <c r="CY166" s="52">
        <v>-0.74176260000000005</v>
      </c>
      <c r="CZ166" s="52">
        <v>-2.975962</v>
      </c>
      <c r="DA166" s="52">
        <v>-1.7733540999999999</v>
      </c>
      <c r="DB166" s="52">
        <v>-1.317299</v>
      </c>
      <c r="DC166" s="52">
        <v>-0.6576147</v>
      </c>
      <c r="DD166" s="52">
        <v>-0.38602520000000001</v>
      </c>
      <c r="DE166" s="52">
        <v>-1.0950059999999999</v>
      </c>
      <c r="DF166" s="52">
        <v>8.3890300000000001E-2</v>
      </c>
      <c r="DG166" s="52">
        <v>1.4654529999999999</v>
      </c>
      <c r="DH166" s="52">
        <v>2.3115489999999999</v>
      </c>
      <c r="DI166" s="52">
        <v>0.57708269999999995</v>
      </c>
      <c r="DJ166" s="52">
        <v>-0.87526820000000005</v>
      </c>
      <c r="DK166" s="52">
        <v>-1.671001</v>
      </c>
      <c r="DL166" s="52">
        <v>-0.99959109999999995</v>
      </c>
      <c r="DM166" s="52">
        <v>-0.52384969999999997</v>
      </c>
      <c r="DN166" s="52">
        <v>-7.2860800000000003E-2</v>
      </c>
      <c r="DO166" s="52">
        <v>-0.8942755</v>
      </c>
      <c r="DP166" s="52">
        <v>-1.964987</v>
      </c>
      <c r="DQ166" s="52">
        <v>-0.86641639999999998</v>
      </c>
      <c r="DR166" s="52">
        <v>-0.14420289999999999</v>
      </c>
      <c r="DS166" s="52">
        <v>1.297064</v>
      </c>
      <c r="DT166" s="52">
        <v>0.39205449999999997</v>
      </c>
      <c r="DU166" s="52">
        <v>-0.4374133</v>
      </c>
      <c r="DV166" s="52">
        <v>-0.94065120000000002</v>
      </c>
      <c r="DW166" s="52">
        <v>0.51093670000000002</v>
      </c>
      <c r="DX166" s="52">
        <v>-1.3886350000000001</v>
      </c>
      <c r="DY166" s="52">
        <v>0.32466130999999998</v>
      </c>
      <c r="DZ166" s="52">
        <v>0.67683629999999995</v>
      </c>
      <c r="EA166" s="52">
        <v>1.226696</v>
      </c>
      <c r="EB166" s="52">
        <v>1.4358649999999999</v>
      </c>
      <c r="EC166" s="52">
        <v>0.75772240000000002</v>
      </c>
      <c r="ED166" s="52">
        <v>2.1351179999999998</v>
      </c>
      <c r="EE166" s="52">
        <v>3.5791240000000002</v>
      </c>
      <c r="EF166" s="52">
        <v>4.3503160000000003</v>
      </c>
      <c r="EG166" s="52">
        <v>2.9004319999999999</v>
      </c>
      <c r="EH166" s="52">
        <v>1.2356990000000001</v>
      </c>
      <c r="EI166" s="52">
        <v>0.4490323</v>
      </c>
      <c r="EJ166" s="52">
        <v>1.0582020000000001</v>
      </c>
      <c r="EK166" s="52">
        <v>1.5992390000000001</v>
      </c>
      <c r="EL166" s="52">
        <v>2.167643</v>
      </c>
      <c r="EM166" s="52">
        <v>1.2058169999999999</v>
      </c>
      <c r="EN166" s="52">
        <v>0.1689638</v>
      </c>
      <c r="EO166" s="52">
        <v>1.3168850000000001</v>
      </c>
      <c r="EP166" s="52">
        <v>1.9178729999999999</v>
      </c>
      <c r="EQ166" s="52">
        <v>3.4687030000000001</v>
      </c>
      <c r="ER166" s="52">
        <v>2.3930340000000001</v>
      </c>
      <c r="ES166" s="52">
        <v>1.4098550000000001</v>
      </c>
      <c r="ET166" s="52">
        <v>0.78735440000000001</v>
      </c>
      <c r="EU166" s="52">
        <v>2.3196349999999999</v>
      </c>
      <c r="EV166" s="52">
        <v>0.90321340000000006</v>
      </c>
      <c r="EW166" s="52">
        <v>67.018810000000002</v>
      </c>
      <c r="EX166" s="52">
        <v>66.41771</v>
      </c>
      <c r="EY166" s="52">
        <v>65.460819999999998</v>
      </c>
      <c r="EZ166" s="52">
        <v>64.26567</v>
      </c>
      <c r="FA166" s="52">
        <v>63.351100000000002</v>
      </c>
      <c r="FB166" s="52">
        <v>62.33699</v>
      </c>
      <c r="FC166" s="52">
        <v>62.101880000000001</v>
      </c>
      <c r="FD166" s="52">
        <v>65.380870000000002</v>
      </c>
      <c r="FE166" s="52">
        <v>72.118340000000003</v>
      </c>
      <c r="FF166" s="52">
        <v>78.516459999999995</v>
      </c>
      <c r="FG166" s="52">
        <v>82.775859999999994</v>
      </c>
      <c r="FH166" s="52">
        <v>85.608149999999995</v>
      </c>
      <c r="FI166" s="52">
        <v>87.130870000000002</v>
      </c>
      <c r="FJ166" s="52">
        <v>88.617549999999994</v>
      </c>
      <c r="FK166" s="52">
        <v>89.786050000000003</v>
      </c>
      <c r="FL166" s="52">
        <v>90.395769999999999</v>
      </c>
      <c r="FM166" s="52">
        <v>90.552509999999998</v>
      </c>
      <c r="FN166" s="52">
        <v>89.895769999999999</v>
      </c>
      <c r="FO166" s="52">
        <v>87.455330000000004</v>
      </c>
      <c r="FP166" s="52">
        <v>82.094830000000002</v>
      </c>
      <c r="FQ166" s="52">
        <v>75.594830000000002</v>
      </c>
      <c r="FR166" s="52">
        <v>71.936520000000002</v>
      </c>
      <c r="FS166" s="52">
        <v>70.028999999999996</v>
      </c>
      <c r="FT166" s="52">
        <v>68.311909999999997</v>
      </c>
      <c r="FU166" s="52">
        <v>34</v>
      </c>
      <c r="FV166" s="52">
        <v>857.75139999999999</v>
      </c>
      <c r="FW166" s="52">
        <v>114.0284</v>
      </c>
      <c r="FX166" s="52">
        <v>1</v>
      </c>
    </row>
    <row r="167" spans="1:180" x14ac:dyDescent="0.3">
      <c r="A167" t="s">
        <v>174</v>
      </c>
      <c r="B167" t="s">
        <v>249</v>
      </c>
      <c r="C167" t="s">
        <v>180</v>
      </c>
      <c r="D167" t="s">
        <v>244</v>
      </c>
      <c r="E167" t="s">
        <v>187</v>
      </c>
      <c r="F167" t="s">
        <v>231</v>
      </c>
      <c r="G167" t="s">
        <v>240</v>
      </c>
      <c r="H167" s="52">
        <v>22</v>
      </c>
      <c r="I167" s="52">
        <v>21.747299000000002</v>
      </c>
      <c r="J167" s="52">
        <v>20.100646999999999</v>
      </c>
      <c r="K167" s="52">
        <v>19.570929</v>
      </c>
      <c r="L167" s="52">
        <v>19.406310999999999</v>
      </c>
      <c r="M167" s="52">
        <v>19.358877</v>
      </c>
      <c r="N167" s="52">
        <v>18.726837</v>
      </c>
      <c r="O167" s="52">
        <v>17.468988</v>
      </c>
      <c r="P167" s="52">
        <v>13.069159000000001</v>
      </c>
      <c r="Q167" s="52">
        <v>7.9200144000000003</v>
      </c>
      <c r="R167" s="52">
        <v>8.7182875000000006</v>
      </c>
      <c r="S167" s="52">
        <v>9.0949697</v>
      </c>
      <c r="T167" s="52">
        <v>9.0091771999999999</v>
      </c>
      <c r="U167" s="52">
        <v>8.0725917999999997</v>
      </c>
      <c r="V167" s="52">
        <v>7.8454160999999996</v>
      </c>
      <c r="W167" s="52">
        <v>8.3771400000000007</v>
      </c>
      <c r="X167" s="52">
        <v>8.9022026000000007</v>
      </c>
      <c r="Y167" s="52">
        <v>10.113619999999999</v>
      </c>
      <c r="Z167" s="52">
        <v>13.028378</v>
      </c>
      <c r="AA167" s="52">
        <v>20.839191</v>
      </c>
      <c r="AB167" s="52">
        <v>27.709876999999999</v>
      </c>
      <c r="AC167" s="52">
        <v>29.376256999999999</v>
      </c>
      <c r="AD167" s="52">
        <v>28.288260000000001</v>
      </c>
      <c r="AE167" s="52">
        <v>28.560189999999999</v>
      </c>
      <c r="AF167" s="52">
        <v>26.013145000000002</v>
      </c>
      <c r="AG167" s="52">
        <v>-0.84915101999999998</v>
      </c>
      <c r="AH167" s="52">
        <v>-1.331466</v>
      </c>
      <c r="AI167" s="52">
        <v>-1.6258030000000001</v>
      </c>
      <c r="AJ167" s="52">
        <v>-1.3517710000000001</v>
      </c>
      <c r="AK167" s="52">
        <v>-1.436779</v>
      </c>
      <c r="AL167" s="52">
        <v>-1.9163190000000001</v>
      </c>
      <c r="AM167" s="52">
        <v>-1.9760880000000001</v>
      </c>
      <c r="AN167" s="52">
        <v>-2.298638</v>
      </c>
      <c r="AO167" s="52">
        <v>-3.635062</v>
      </c>
      <c r="AP167" s="52">
        <v>-1.97193</v>
      </c>
      <c r="AQ167" s="52">
        <v>-1.4922740000000001</v>
      </c>
      <c r="AR167" s="52">
        <v>-1.5289509999999999</v>
      </c>
      <c r="AS167" s="52">
        <v>-1.869068</v>
      </c>
      <c r="AT167" s="52">
        <v>-2.7199430000000002</v>
      </c>
      <c r="AU167" s="52">
        <v>-3.0166909999999998</v>
      </c>
      <c r="AV167" s="52">
        <v>-3.3395619999999999</v>
      </c>
      <c r="AW167" s="52">
        <v>-3.6116229999999998</v>
      </c>
      <c r="AX167" s="52">
        <v>-3.7935189999999999</v>
      </c>
      <c r="AY167" s="52">
        <v>-1.5057750000000001</v>
      </c>
      <c r="AZ167" s="52">
        <v>-1.501757</v>
      </c>
      <c r="BA167" s="52">
        <v>-0.87077789999999999</v>
      </c>
      <c r="BB167" s="52">
        <v>-0.2281041</v>
      </c>
      <c r="BC167" s="52">
        <v>0.46033849999999998</v>
      </c>
      <c r="BD167" s="52">
        <v>-0.67890790000000001</v>
      </c>
      <c r="BE167" s="52">
        <v>0.1433644</v>
      </c>
      <c r="BF167" s="52">
        <v>-0.37978030000000002</v>
      </c>
      <c r="BG167" s="52">
        <v>-0.59774179999999999</v>
      </c>
      <c r="BH167" s="52">
        <v>-0.29495080000000001</v>
      </c>
      <c r="BI167" s="52">
        <v>-0.30448419999999998</v>
      </c>
      <c r="BJ167" s="52">
        <v>-0.66520060000000003</v>
      </c>
      <c r="BK167" s="52">
        <v>-0.45308229999999999</v>
      </c>
      <c r="BL167" s="52">
        <v>-0.86697979999999997</v>
      </c>
      <c r="BM167" s="52">
        <v>-2.348846</v>
      </c>
      <c r="BN167" s="52">
        <v>-0.91369480000000003</v>
      </c>
      <c r="BO167" s="52">
        <v>-0.36765300000000001</v>
      </c>
      <c r="BP167" s="52">
        <v>-0.38760699999999998</v>
      </c>
      <c r="BQ167" s="52">
        <v>-0.88958729999999997</v>
      </c>
      <c r="BR167" s="52">
        <v>-1.8188500000000001</v>
      </c>
      <c r="BS167" s="52">
        <v>-2.0099010000000002</v>
      </c>
      <c r="BT167" s="52">
        <v>-2.3154029999999999</v>
      </c>
      <c r="BU167" s="52">
        <v>-2.5362130000000001</v>
      </c>
      <c r="BV167" s="52">
        <v>-2.5500080000000001</v>
      </c>
      <c r="BW167" s="52">
        <v>-0.32831670000000002</v>
      </c>
      <c r="BX167" s="52">
        <v>-3.2225499999999997E-2</v>
      </c>
      <c r="BY167" s="52">
        <v>0.68791709999999995</v>
      </c>
      <c r="BZ167" s="52">
        <v>1.3466450000000001</v>
      </c>
      <c r="CA167" s="52">
        <v>3.0091299999999999</v>
      </c>
      <c r="CB167" s="52">
        <v>1.941317</v>
      </c>
      <c r="CC167" s="52">
        <v>0.83077752999999999</v>
      </c>
      <c r="CD167" s="52">
        <v>0.27935409999999999</v>
      </c>
      <c r="CE167" s="52">
        <v>0.11429060000000001</v>
      </c>
      <c r="CF167" s="52">
        <v>0.43699969999999999</v>
      </c>
      <c r="CG167" s="52">
        <v>0.47973969999999999</v>
      </c>
      <c r="CH167" s="52">
        <v>0.20132030000000001</v>
      </c>
      <c r="CI167" s="52">
        <v>0.60174669999999997</v>
      </c>
      <c r="CJ167" s="52">
        <v>0.1245826</v>
      </c>
      <c r="CK167" s="52">
        <v>-1.4580169999999999</v>
      </c>
      <c r="CL167" s="52">
        <v>-0.18076420000000001</v>
      </c>
      <c r="CM167" s="52">
        <v>0.41125590000000001</v>
      </c>
      <c r="CN167" s="52">
        <v>0.40288429999999997</v>
      </c>
      <c r="CO167" s="52">
        <v>-0.2112018</v>
      </c>
      <c r="CP167" s="52">
        <v>-1.1947559999999999</v>
      </c>
      <c r="CQ167" s="52">
        <v>-1.312602</v>
      </c>
      <c r="CR167" s="52">
        <v>-1.6060730000000001</v>
      </c>
      <c r="CS167" s="52">
        <v>-1.7913870000000001</v>
      </c>
      <c r="CT167" s="52">
        <v>-1.6887559999999999</v>
      </c>
      <c r="CU167" s="52">
        <v>0.4871876</v>
      </c>
      <c r="CV167" s="52">
        <v>0.98556759999999999</v>
      </c>
      <c r="CW167" s="52">
        <v>1.7674639999999999</v>
      </c>
      <c r="CX167" s="52">
        <v>2.4373109999999998</v>
      </c>
      <c r="CY167" s="52">
        <v>4.7744150000000003</v>
      </c>
      <c r="CZ167" s="52">
        <v>3.7560760000000002</v>
      </c>
      <c r="DA167" s="52">
        <v>1.5181910000000001</v>
      </c>
      <c r="DB167" s="52">
        <v>0.9384884</v>
      </c>
      <c r="DC167" s="52">
        <v>0.82632300000000003</v>
      </c>
      <c r="DD167" s="52">
        <v>1.1689499999999999</v>
      </c>
      <c r="DE167" s="52">
        <v>1.2639629999999999</v>
      </c>
      <c r="DF167" s="52">
        <v>1.067841</v>
      </c>
      <c r="DG167" s="52">
        <v>1.656576</v>
      </c>
      <c r="DH167" s="52">
        <v>1.1161449999999999</v>
      </c>
      <c r="DI167" s="52">
        <v>-0.56718710000000006</v>
      </c>
      <c r="DJ167" s="52">
        <v>0.5521663</v>
      </c>
      <c r="DK167" s="52">
        <v>1.1901649999999999</v>
      </c>
      <c r="DL167" s="52">
        <v>1.193376</v>
      </c>
      <c r="DM167" s="52">
        <v>0.46718379999999998</v>
      </c>
      <c r="DN167" s="52">
        <v>-0.57066209999999995</v>
      </c>
      <c r="DO167" s="52">
        <v>-0.61530229999999997</v>
      </c>
      <c r="DP167" s="52">
        <v>-0.89674399999999999</v>
      </c>
      <c r="DQ167" s="52">
        <v>-1.0465610000000001</v>
      </c>
      <c r="DR167" s="52">
        <v>-0.82750400000000002</v>
      </c>
      <c r="DS167" s="52">
        <v>1.302692</v>
      </c>
      <c r="DT167" s="52">
        <v>2.0033609999999999</v>
      </c>
      <c r="DU167" s="52">
        <v>2.8470119999999999</v>
      </c>
      <c r="DV167" s="52">
        <v>3.5279769999999999</v>
      </c>
      <c r="DW167" s="52">
        <v>6.5396999999999998</v>
      </c>
      <c r="DX167" s="52">
        <v>5.5708359999999999</v>
      </c>
      <c r="DY167" s="52">
        <v>2.5107059</v>
      </c>
      <c r="DZ167" s="52">
        <v>1.890174</v>
      </c>
      <c r="EA167" s="52">
        <v>1.854385</v>
      </c>
      <c r="EB167" s="52">
        <v>2.2257709999999999</v>
      </c>
      <c r="EC167" s="52">
        <v>2.396258</v>
      </c>
      <c r="ED167" s="52">
        <v>2.3189600000000001</v>
      </c>
      <c r="EE167" s="52">
        <v>3.1795810000000002</v>
      </c>
      <c r="EF167" s="52">
        <v>2.547803</v>
      </c>
      <c r="EG167" s="52">
        <v>0.71902920000000003</v>
      </c>
      <c r="EH167" s="52">
        <v>1.6104019999999999</v>
      </c>
      <c r="EI167" s="52">
        <v>2.3147859999999998</v>
      </c>
      <c r="EJ167" s="52">
        <v>2.3347190000000002</v>
      </c>
      <c r="EK167" s="52">
        <v>1.4466650000000001</v>
      </c>
      <c r="EL167" s="52">
        <v>0.33043050000000002</v>
      </c>
      <c r="EM167" s="52">
        <v>0.39148739999999999</v>
      </c>
      <c r="EN167" s="52">
        <v>0.12741520000000001</v>
      </c>
      <c r="EO167" s="52">
        <v>2.88496E-2</v>
      </c>
      <c r="EP167" s="52">
        <v>0.41600700000000002</v>
      </c>
      <c r="EQ167" s="52">
        <v>2.4801500000000001</v>
      </c>
      <c r="ER167" s="52">
        <v>3.4728919999999999</v>
      </c>
      <c r="ES167" s="52">
        <v>4.4057069999999996</v>
      </c>
      <c r="ET167" s="52">
        <v>5.1027259999999997</v>
      </c>
      <c r="EU167" s="52">
        <v>9.0884909999999994</v>
      </c>
      <c r="EV167" s="52">
        <v>8.1910600000000002</v>
      </c>
      <c r="EW167" s="52">
        <v>67.961200000000005</v>
      </c>
      <c r="EX167" s="52">
        <v>67.318960000000004</v>
      </c>
      <c r="EY167" s="52">
        <v>66.905169999999998</v>
      </c>
      <c r="EZ167" s="52">
        <v>65.74785</v>
      </c>
      <c r="FA167" s="52">
        <v>64.308189999999996</v>
      </c>
      <c r="FB167" s="52">
        <v>63.224139999999998</v>
      </c>
      <c r="FC167" s="52">
        <v>63.732759999999999</v>
      </c>
      <c r="FD167" s="52">
        <v>69.62715</v>
      </c>
      <c r="FE167" s="52">
        <v>76.659480000000002</v>
      </c>
      <c r="FF167" s="52">
        <v>80.726299999999995</v>
      </c>
      <c r="FG167" s="52">
        <v>84.159480000000002</v>
      </c>
      <c r="FH167" s="52">
        <v>86.133619999999993</v>
      </c>
      <c r="FI167" s="52">
        <v>88.056039999999996</v>
      </c>
      <c r="FJ167" s="52">
        <v>89.43535</v>
      </c>
      <c r="FK167" s="52">
        <v>90.881460000000004</v>
      </c>
      <c r="FL167" s="52">
        <v>91.797420000000002</v>
      </c>
      <c r="FM167" s="52">
        <v>92.340519999999998</v>
      </c>
      <c r="FN167" s="52">
        <v>91.724140000000006</v>
      </c>
      <c r="FO167" s="52">
        <v>90.571119999999993</v>
      </c>
      <c r="FP167" s="52">
        <v>86.336200000000005</v>
      </c>
      <c r="FQ167" s="52">
        <v>79.318960000000004</v>
      </c>
      <c r="FR167" s="52">
        <v>74.536640000000006</v>
      </c>
      <c r="FS167" s="52">
        <v>71.87715</v>
      </c>
      <c r="FT167" s="52">
        <v>69.648700000000005</v>
      </c>
      <c r="FU167" s="52">
        <v>34</v>
      </c>
      <c r="FV167" s="52">
        <v>717.50429999999994</v>
      </c>
      <c r="FW167" s="52">
        <v>105.63</v>
      </c>
      <c r="FX167" s="52">
        <v>1</v>
      </c>
    </row>
    <row r="168" spans="1:180" x14ac:dyDescent="0.3">
      <c r="A168" t="s">
        <v>174</v>
      </c>
      <c r="B168" t="s">
        <v>249</v>
      </c>
      <c r="C168" t="s">
        <v>180</v>
      </c>
      <c r="D168" t="s">
        <v>224</v>
      </c>
      <c r="E168" t="s">
        <v>188</v>
      </c>
      <c r="F168" t="s">
        <v>231</v>
      </c>
      <c r="G168" t="s">
        <v>240</v>
      </c>
      <c r="H168" s="52">
        <v>22</v>
      </c>
      <c r="I168" s="52">
        <v>0</v>
      </c>
      <c r="J168" s="52">
        <v>0</v>
      </c>
      <c r="K168" s="52">
        <v>0</v>
      </c>
      <c r="L168" s="52">
        <v>0</v>
      </c>
      <c r="M168" s="52">
        <v>0</v>
      </c>
      <c r="N168" s="52">
        <v>0</v>
      </c>
      <c r="O168" s="52">
        <v>0</v>
      </c>
      <c r="P168" s="52">
        <v>0</v>
      </c>
      <c r="Q168" s="52">
        <v>0</v>
      </c>
      <c r="R168" s="52">
        <v>0</v>
      </c>
      <c r="S168" s="52">
        <v>0</v>
      </c>
      <c r="T168" s="52">
        <v>0</v>
      </c>
      <c r="U168" s="52">
        <v>0</v>
      </c>
      <c r="V168" s="52">
        <v>0</v>
      </c>
      <c r="W168" s="52">
        <v>0</v>
      </c>
      <c r="X168" s="52">
        <v>0</v>
      </c>
      <c r="Y168" s="52">
        <v>0</v>
      </c>
      <c r="Z168" s="52">
        <v>0</v>
      </c>
      <c r="AA168" s="52">
        <v>0</v>
      </c>
      <c r="AB168" s="52">
        <v>0</v>
      </c>
      <c r="AC168" s="52">
        <v>0</v>
      </c>
      <c r="AD168" s="52">
        <v>0</v>
      </c>
      <c r="AE168" s="52">
        <v>0</v>
      </c>
      <c r="AF168" s="52">
        <v>0</v>
      </c>
      <c r="AG168" s="52">
        <v>0</v>
      </c>
      <c r="AH168" s="52">
        <v>0</v>
      </c>
      <c r="AI168" s="52">
        <v>0</v>
      </c>
      <c r="AJ168" s="52">
        <v>0</v>
      </c>
      <c r="AK168" s="52">
        <v>0</v>
      </c>
      <c r="AL168" s="52">
        <v>0</v>
      </c>
      <c r="AM168" s="52">
        <v>0</v>
      </c>
      <c r="AN168" s="52">
        <v>0</v>
      </c>
      <c r="AO168" s="52">
        <v>0</v>
      </c>
      <c r="AP168" s="52">
        <v>0</v>
      </c>
      <c r="AQ168" s="52">
        <v>0</v>
      </c>
      <c r="AR168" s="52">
        <v>0</v>
      </c>
      <c r="AS168" s="52">
        <v>0</v>
      </c>
      <c r="AT168" s="52">
        <v>0</v>
      </c>
      <c r="AU168" s="52">
        <v>0</v>
      </c>
      <c r="AV168" s="52">
        <v>0</v>
      </c>
      <c r="AW168" s="52">
        <v>0</v>
      </c>
      <c r="AX168" s="52">
        <v>0</v>
      </c>
      <c r="AY168" s="52">
        <v>0</v>
      </c>
      <c r="AZ168" s="52">
        <v>0</v>
      </c>
      <c r="BA168" s="52">
        <v>0</v>
      </c>
      <c r="BB168" s="52">
        <v>0</v>
      </c>
      <c r="BC168" s="52">
        <v>0</v>
      </c>
      <c r="BD168" s="52">
        <v>0</v>
      </c>
      <c r="BE168" s="52">
        <v>0</v>
      </c>
      <c r="BF168" s="52">
        <v>0</v>
      </c>
      <c r="BG168" s="52">
        <v>0</v>
      </c>
      <c r="BH168" s="52">
        <v>0</v>
      </c>
      <c r="BI168" s="52">
        <v>0</v>
      </c>
      <c r="BJ168" s="52">
        <v>0</v>
      </c>
      <c r="BK168" s="52">
        <v>0</v>
      </c>
      <c r="BL168" s="52">
        <v>0</v>
      </c>
      <c r="BM168" s="52">
        <v>0</v>
      </c>
      <c r="BN168" s="52">
        <v>0</v>
      </c>
      <c r="BO168" s="52">
        <v>0</v>
      </c>
      <c r="BP168" s="52">
        <v>0</v>
      </c>
      <c r="BQ168" s="52">
        <v>0</v>
      </c>
      <c r="BR168" s="52">
        <v>0</v>
      </c>
      <c r="BS168" s="52">
        <v>0</v>
      </c>
      <c r="BT168" s="52">
        <v>0</v>
      </c>
      <c r="BU168" s="52">
        <v>0</v>
      </c>
      <c r="BV168" s="52">
        <v>0</v>
      </c>
      <c r="BW168" s="52">
        <v>0</v>
      </c>
      <c r="BX168" s="52">
        <v>0</v>
      </c>
      <c r="BY168" s="52">
        <v>0</v>
      </c>
      <c r="BZ168" s="52">
        <v>0</v>
      </c>
      <c r="CA168" s="52">
        <v>0</v>
      </c>
      <c r="CB168" s="52">
        <v>0</v>
      </c>
      <c r="CC168" s="52">
        <v>0</v>
      </c>
      <c r="CD168" s="52">
        <v>0</v>
      </c>
      <c r="CE168" s="52">
        <v>0</v>
      </c>
      <c r="CF168" s="52">
        <v>0</v>
      </c>
      <c r="CG168" s="52">
        <v>0</v>
      </c>
      <c r="CH168" s="52">
        <v>0</v>
      </c>
      <c r="CI168" s="52">
        <v>0</v>
      </c>
      <c r="CJ168" s="52">
        <v>0</v>
      </c>
      <c r="CK168" s="52">
        <v>0</v>
      </c>
      <c r="CL168" s="52">
        <v>0</v>
      </c>
      <c r="CM168" s="52">
        <v>0</v>
      </c>
      <c r="CN168" s="52">
        <v>0</v>
      </c>
      <c r="CO168" s="52">
        <v>0</v>
      </c>
      <c r="CP168" s="52">
        <v>0</v>
      </c>
      <c r="CQ168" s="52">
        <v>0</v>
      </c>
      <c r="CR168" s="52">
        <v>0</v>
      </c>
      <c r="CS168" s="52">
        <v>0</v>
      </c>
      <c r="CT168" s="52">
        <v>0</v>
      </c>
      <c r="CU168" s="52">
        <v>0</v>
      </c>
      <c r="CV168" s="52">
        <v>0</v>
      </c>
      <c r="CW168" s="52">
        <v>0</v>
      </c>
      <c r="CX168" s="52">
        <v>0</v>
      </c>
      <c r="CY168" s="52">
        <v>0</v>
      </c>
      <c r="CZ168" s="52">
        <v>0</v>
      </c>
      <c r="DA168" s="52">
        <v>0</v>
      </c>
      <c r="DB168" s="52">
        <v>0</v>
      </c>
      <c r="DC168" s="52">
        <v>0</v>
      </c>
      <c r="DD168" s="52">
        <v>0</v>
      </c>
      <c r="DE168" s="52">
        <v>0</v>
      </c>
      <c r="DF168" s="52">
        <v>0</v>
      </c>
      <c r="DG168" s="52">
        <v>0</v>
      </c>
      <c r="DH168" s="52">
        <v>0</v>
      </c>
      <c r="DI168" s="52">
        <v>0</v>
      </c>
      <c r="DJ168" s="52">
        <v>0</v>
      </c>
      <c r="DK168" s="52">
        <v>0</v>
      </c>
      <c r="DL168" s="52">
        <v>0</v>
      </c>
      <c r="DM168" s="52">
        <v>0</v>
      </c>
      <c r="DN168" s="52">
        <v>0</v>
      </c>
      <c r="DO168" s="52">
        <v>0</v>
      </c>
      <c r="DP168" s="52">
        <v>0</v>
      </c>
      <c r="DQ168" s="52">
        <v>0</v>
      </c>
      <c r="DR168" s="52">
        <v>0</v>
      </c>
      <c r="DS168" s="52">
        <v>0</v>
      </c>
      <c r="DT168" s="52">
        <v>0</v>
      </c>
      <c r="DU168" s="52">
        <v>0</v>
      </c>
      <c r="DV168" s="52">
        <v>0</v>
      </c>
      <c r="DW168" s="52">
        <v>0</v>
      </c>
      <c r="DX168" s="52">
        <v>0</v>
      </c>
      <c r="DY168" s="52">
        <v>0</v>
      </c>
      <c r="DZ168" s="52">
        <v>0</v>
      </c>
      <c r="EA168" s="52">
        <v>0</v>
      </c>
      <c r="EB168" s="52">
        <v>0</v>
      </c>
      <c r="EC168" s="52">
        <v>0</v>
      </c>
      <c r="ED168" s="52">
        <v>0</v>
      </c>
      <c r="EE168" s="52">
        <v>0</v>
      </c>
      <c r="EF168" s="52">
        <v>0</v>
      </c>
      <c r="EG168" s="52">
        <v>0</v>
      </c>
      <c r="EH168" s="52">
        <v>0</v>
      </c>
      <c r="EI168" s="52">
        <v>0</v>
      </c>
      <c r="EJ168" s="52">
        <v>0</v>
      </c>
      <c r="EK168" s="52">
        <v>0</v>
      </c>
      <c r="EL168" s="52">
        <v>0</v>
      </c>
      <c r="EM168" s="52">
        <v>0</v>
      </c>
      <c r="EN168" s="52">
        <v>0</v>
      </c>
      <c r="EO168" s="52">
        <v>0</v>
      </c>
      <c r="EP168" s="52">
        <v>0</v>
      </c>
      <c r="EQ168" s="52">
        <v>0</v>
      </c>
      <c r="ER168" s="52">
        <v>0</v>
      </c>
      <c r="ES168" s="52">
        <v>0</v>
      </c>
      <c r="ET168" s="52">
        <v>0</v>
      </c>
      <c r="EU168" s="52">
        <v>0</v>
      </c>
      <c r="EV168" s="52">
        <v>0</v>
      </c>
      <c r="EW168" s="52">
        <v>69.762730000000005</v>
      </c>
      <c r="EX168" s="52">
        <v>68.448269999999994</v>
      </c>
      <c r="EY168" s="52">
        <v>67.775040000000004</v>
      </c>
      <c r="EZ168" s="52">
        <v>66.78407</v>
      </c>
      <c r="FA168" s="52">
        <v>65.756979999999999</v>
      </c>
      <c r="FB168" s="52">
        <v>65.032839999999993</v>
      </c>
      <c r="FC168" s="52">
        <v>65.411330000000007</v>
      </c>
      <c r="FD168" s="52">
        <v>70.529560000000004</v>
      </c>
      <c r="FE168" s="52">
        <v>77.665850000000006</v>
      </c>
      <c r="FF168" s="52">
        <v>82.684730000000002</v>
      </c>
      <c r="FG168" s="52">
        <v>85.710999999999999</v>
      </c>
      <c r="FH168" s="52">
        <v>88.316909999999993</v>
      </c>
      <c r="FI168" s="52">
        <v>90.149420000000006</v>
      </c>
      <c r="FJ168" s="52">
        <v>91.815269999999998</v>
      </c>
      <c r="FK168" s="52">
        <v>93.142039999999994</v>
      </c>
      <c r="FL168" s="52">
        <v>94.165019999999998</v>
      </c>
      <c r="FM168" s="52">
        <v>94.303780000000003</v>
      </c>
      <c r="FN168" s="52">
        <v>93.977829999999997</v>
      </c>
      <c r="FO168" s="52">
        <v>92.371920000000003</v>
      </c>
      <c r="FP168" s="52">
        <v>88.273399999999995</v>
      </c>
      <c r="FQ168" s="52">
        <v>81.432680000000005</v>
      </c>
      <c r="FR168" s="52">
        <v>75.834149999999994</v>
      </c>
      <c r="FS168" s="52">
        <v>73.097700000000003</v>
      </c>
      <c r="FT168" s="52">
        <v>71.287350000000004</v>
      </c>
      <c r="FU168" s="52">
        <v>34</v>
      </c>
      <c r="FV168" s="52">
        <v>910.01279999999997</v>
      </c>
      <c r="FW168" s="52">
        <v>147.75739999999999</v>
      </c>
      <c r="FX168" s="52">
        <v>0</v>
      </c>
    </row>
    <row r="169" spans="1:180" x14ac:dyDescent="0.3">
      <c r="A169" t="s">
        <v>174</v>
      </c>
      <c r="B169" t="s">
        <v>249</v>
      </c>
      <c r="C169" t="s">
        <v>180</v>
      </c>
      <c r="D169" t="s">
        <v>244</v>
      </c>
      <c r="E169" t="s">
        <v>190</v>
      </c>
      <c r="F169" t="s">
        <v>231</v>
      </c>
      <c r="G169" t="s">
        <v>240</v>
      </c>
      <c r="H169" s="52">
        <v>22</v>
      </c>
      <c r="I169" s="52">
        <v>21.462336000000001</v>
      </c>
      <c r="J169" s="52">
        <v>20.669606999999999</v>
      </c>
      <c r="K169" s="52">
        <v>20.157029999999999</v>
      </c>
      <c r="L169" s="52">
        <v>19.412345999999999</v>
      </c>
      <c r="M169" s="52">
        <v>19.477602000000001</v>
      </c>
      <c r="N169" s="52">
        <v>20.190550000000002</v>
      </c>
      <c r="O169" s="52">
        <v>17.880493000000001</v>
      </c>
      <c r="P169" s="52">
        <v>17.565709999999999</v>
      </c>
      <c r="Q169" s="52">
        <v>11.614547999999999</v>
      </c>
      <c r="R169" s="52">
        <v>10.404761000000001</v>
      </c>
      <c r="S169" s="52">
        <v>9.8054494999999999</v>
      </c>
      <c r="T169" s="52">
        <v>9.7939787000000003</v>
      </c>
      <c r="U169" s="52">
        <v>9.6880894000000009</v>
      </c>
      <c r="V169" s="52">
        <v>10.504045</v>
      </c>
      <c r="W169" s="52">
        <v>10.837700999999999</v>
      </c>
      <c r="X169" s="52">
        <v>12.505762000000001</v>
      </c>
      <c r="Y169" s="52">
        <v>15.395581</v>
      </c>
      <c r="Z169" s="52">
        <v>16.966709000000002</v>
      </c>
      <c r="AA169" s="52">
        <v>23.846035000000001</v>
      </c>
      <c r="AB169" s="52">
        <v>26.315771000000002</v>
      </c>
      <c r="AC169" s="52">
        <v>25.633780000000002</v>
      </c>
      <c r="AD169" s="52">
        <v>24.873428000000001</v>
      </c>
      <c r="AE169" s="52">
        <v>26.342068000000001</v>
      </c>
      <c r="AF169" s="52">
        <v>24.140764000000001</v>
      </c>
      <c r="AG169" s="52">
        <v>-3.3452560999999998</v>
      </c>
      <c r="AH169" s="52">
        <v>-3.2458300000000002</v>
      </c>
      <c r="AI169" s="52">
        <v>-3.5013619999999999</v>
      </c>
      <c r="AJ169" s="52">
        <v>-3.7166139999999999</v>
      </c>
      <c r="AK169" s="52">
        <v>-3.829612</v>
      </c>
      <c r="AL169" s="52">
        <v>-4.1255470000000001</v>
      </c>
      <c r="AM169" s="52">
        <v>-8.4617360000000001</v>
      </c>
      <c r="AN169" s="52">
        <v>-7.1946139999999996</v>
      </c>
      <c r="AO169" s="52">
        <v>-8.7689439999999994</v>
      </c>
      <c r="AP169" s="52">
        <v>-7.421583</v>
      </c>
      <c r="AQ169" s="52">
        <v>-6.9755750000000001</v>
      </c>
      <c r="AR169" s="52">
        <v>-6.6271279999999999</v>
      </c>
      <c r="AS169" s="52">
        <v>-6.1687659999999997</v>
      </c>
      <c r="AT169" s="52">
        <v>-5.6885640000000004</v>
      </c>
      <c r="AU169" s="52">
        <v>-6.1457139999999999</v>
      </c>
      <c r="AV169" s="52">
        <v>-6.1688970000000003</v>
      </c>
      <c r="AW169" s="52">
        <v>-5.6928650000000003</v>
      </c>
      <c r="AX169" s="52">
        <v>-7.954332</v>
      </c>
      <c r="AY169" s="52">
        <v>-6.8975220000000004</v>
      </c>
      <c r="AZ169" s="52">
        <v>-4.8874190000000004</v>
      </c>
      <c r="BA169" s="52">
        <v>-4.2466340000000002</v>
      </c>
      <c r="BB169" s="52">
        <v>-3.2887400000000002</v>
      </c>
      <c r="BC169" s="52">
        <v>-1.070972</v>
      </c>
      <c r="BD169" s="52">
        <v>-1.5984499999999999</v>
      </c>
      <c r="BE169" s="52">
        <v>0.41402729999999999</v>
      </c>
      <c r="BF169" s="52">
        <v>0.27870990000000001</v>
      </c>
      <c r="BG169" s="52">
        <v>0.1088484</v>
      </c>
      <c r="BH169" s="52">
        <v>-0.1824617</v>
      </c>
      <c r="BI169" s="52">
        <v>-0.21734629999999999</v>
      </c>
      <c r="BJ169" s="52">
        <v>-0.41703459999999998</v>
      </c>
      <c r="BK169" s="52">
        <v>-3.8010030000000001</v>
      </c>
      <c r="BL169" s="52">
        <v>-2.4418700000000002</v>
      </c>
      <c r="BM169" s="52">
        <v>-4.2152349999999998</v>
      </c>
      <c r="BN169" s="52">
        <v>-3.0709900000000001</v>
      </c>
      <c r="BO169" s="52">
        <v>-2.7540230000000001</v>
      </c>
      <c r="BP169" s="52">
        <v>-2.683932</v>
      </c>
      <c r="BQ169" s="52">
        <v>-2.3891610000000001</v>
      </c>
      <c r="BR169" s="52">
        <v>-2.0645259999999999</v>
      </c>
      <c r="BS169" s="52">
        <v>-2.3341379999999998</v>
      </c>
      <c r="BT169" s="52">
        <v>-2.3744209999999999</v>
      </c>
      <c r="BU169" s="52">
        <v>-1.775293</v>
      </c>
      <c r="BV169" s="52">
        <v>-3.8289249999999999</v>
      </c>
      <c r="BW169" s="52">
        <v>-2.8330150000000001</v>
      </c>
      <c r="BX169" s="52">
        <v>-1.3227120000000001</v>
      </c>
      <c r="BY169" s="52">
        <v>-0.75451020000000002</v>
      </c>
      <c r="BZ169" s="52">
        <v>0.10296429999999999</v>
      </c>
      <c r="CA169" s="52">
        <v>2.746607</v>
      </c>
      <c r="CB169" s="52">
        <v>2.0411359999999998</v>
      </c>
      <c r="CC169" s="52">
        <v>3.0176949999999998</v>
      </c>
      <c r="CD169" s="52">
        <v>2.7197960000000001</v>
      </c>
      <c r="CE169" s="52">
        <v>2.6092689999999998</v>
      </c>
      <c r="CF169" s="52">
        <v>2.2652809999999999</v>
      </c>
      <c r="CG169" s="52">
        <v>2.2844980000000001</v>
      </c>
      <c r="CH169" s="52">
        <v>2.1514700000000002</v>
      </c>
      <c r="CI169" s="52">
        <v>-0.57299339999999999</v>
      </c>
      <c r="CJ169" s="52">
        <v>0.84986550000000005</v>
      </c>
      <c r="CK169" s="52">
        <v>-1.0613509999999999</v>
      </c>
      <c r="CL169" s="52">
        <v>-5.7782899999999998E-2</v>
      </c>
      <c r="CM169" s="52">
        <v>0.16981109999999999</v>
      </c>
      <c r="CN169" s="52">
        <v>4.7112599999999998E-2</v>
      </c>
      <c r="CO169" s="52">
        <v>0.2285816</v>
      </c>
      <c r="CP169" s="52">
        <v>0.44547160000000002</v>
      </c>
      <c r="CQ169" s="52">
        <v>0.30574800000000002</v>
      </c>
      <c r="CR169" s="52">
        <v>0.25362079999999998</v>
      </c>
      <c r="CS169" s="52">
        <v>0.93800539999999999</v>
      </c>
      <c r="CT169" s="52">
        <v>-0.97168100000000002</v>
      </c>
      <c r="CU169" s="52">
        <v>-1.79501E-2</v>
      </c>
      <c r="CV169" s="52">
        <v>1.1461939999999999</v>
      </c>
      <c r="CW169" s="52">
        <v>1.6641239999999999</v>
      </c>
      <c r="CX169" s="52">
        <v>2.452048</v>
      </c>
      <c r="CY169" s="52">
        <v>5.3906510000000001</v>
      </c>
      <c r="CZ169" s="52">
        <v>4.5619019999999999</v>
      </c>
      <c r="DA169" s="52">
        <v>5.6213641000000001</v>
      </c>
      <c r="DB169" s="52">
        <v>5.160882</v>
      </c>
      <c r="DC169" s="52">
        <v>5.1096899999999996</v>
      </c>
      <c r="DD169" s="52">
        <v>4.7130239999999999</v>
      </c>
      <c r="DE169" s="52">
        <v>4.7863420000000003</v>
      </c>
      <c r="DF169" s="52">
        <v>4.7199739999999997</v>
      </c>
      <c r="DG169" s="52">
        <v>2.6550159999999998</v>
      </c>
      <c r="DH169" s="52">
        <v>4.1416009999999996</v>
      </c>
      <c r="DI169" s="52">
        <v>2.0925340000000001</v>
      </c>
      <c r="DJ169" s="52">
        <v>2.9554239999999998</v>
      </c>
      <c r="DK169" s="52">
        <v>3.0936460000000001</v>
      </c>
      <c r="DL169" s="52">
        <v>2.7781570000000002</v>
      </c>
      <c r="DM169" s="52">
        <v>2.8463240000000001</v>
      </c>
      <c r="DN169" s="52">
        <v>2.9554689999999999</v>
      </c>
      <c r="DO169" s="52">
        <v>2.9456340000000001</v>
      </c>
      <c r="DP169" s="52">
        <v>2.8816630000000001</v>
      </c>
      <c r="DQ169" s="52">
        <v>3.6513040000000001</v>
      </c>
      <c r="DR169" s="52">
        <v>1.8855630000000001</v>
      </c>
      <c r="DS169" s="52">
        <v>2.7971149999999998</v>
      </c>
      <c r="DT169" s="52">
        <v>3.6150989999999998</v>
      </c>
      <c r="DU169" s="52">
        <v>4.0827580000000001</v>
      </c>
      <c r="DV169" s="52">
        <v>4.801132</v>
      </c>
      <c r="DW169" s="52">
        <v>8.0346949999999993</v>
      </c>
      <c r="DX169" s="52">
        <v>7.082668</v>
      </c>
      <c r="DY169" s="52">
        <v>9.3806466999999998</v>
      </c>
      <c r="DZ169" s="52">
        <v>8.6854220000000009</v>
      </c>
      <c r="EA169" s="52">
        <v>8.7199000000000009</v>
      </c>
      <c r="EB169" s="52">
        <v>8.2471759999999996</v>
      </c>
      <c r="EC169" s="52">
        <v>8.3986070000000002</v>
      </c>
      <c r="ED169" s="52">
        <v>8.4284870000000005</v>
      </c>
      <c r="EE169" s="52">
        <v>7.3157490000000003</v>
      </c>
      <c r="EF169" s="52">
        <v>8.8943449999999995</v>
      </c>
      <c r="EG169" s="52">
        <v>6.646242</v>
      </c>
      <c r="EH169" s="52">
        <v>7.3060169999999998</v>
      </c>
      <c r="EI169" s="52">
        <v>7.3151979999999996</v>
      </c>
      <c r="EJ169" s="52">
        <v>6.7213529999999997</v>
      </c>
      <c r="EK169" s="52">
        <v>6.6259290000000002</v>
      </c>
      <c r="EL169" s="52">
        <v>6.5795070000000004</v>
      </c>
      <c r="EM169" s="52">
        <v>6.7572099999999997</v>
      </c>
      <c r="EN169" s="52">
        <v>6.6761379999999999</v>
      </c>
      <c r="EO169" s="52">
        <v>7.5688760000000004</v>
      </c>
      <c r="EP169" s="52">
        <v>6.0109700000000004</v>
      </c>
      <c r="EQ169" s="52">
        <v>6.8616219999999997</v>
      </c>
      <c r="ER169" s="52">
        <v>7.1798060000000001</v>
      </c>
      <c r="ES169" s="52">
        <v>7.5748819999999997</v>
      </c>
      <c r="ET169" s="52">
        <v>8.1928370000000008</v>
      </c>
      <c r="EU169" s="52">
        <v>11.852270000000001</v>
      </c>
      <c r="EV169" s="52">
        <v>10.722250000000001</v>
      </c>
      <c r="EW169" s="52">
        <v>62.917630000000003</v>
      </c>
      <c r="EX169" s="52">
        <v>62.180079999999997</v>
      </c>
      <c r="EY169" s="52">
        <v>61.25479</v>
      </c>
      <c r="EZ169" s="52">
        <v>60.798850000000002</v>
      </c>
      <c r="FA169" s="52">
        <v>60.43103</v>
      </c>
      <c r="FB169" s="52">
        <v>59.634099999999997</v>
      </c>
      <c r="FC169" s="52">
        <v>59.090040000000002</v>
      </c>
      <c r="FD169" s="52">
        <v>61.20881</v>
      </c>
      <c r="FE169" s="52">
        <v>67.632189999999994</v>
      </c>
      <c r="FF169" s="52">
        <v>74.333340000000007</v>
      </c>
      <c r="FG169" s="52">
        <v>79.386970000000005</v>
      </c>
      <c r="FH169" s="52">
        <v>81.909959999999998</v>
      </c>
      <c r="FI169" s="52">
        <v>83.869730000000004</v>
      </c>
      <c r="FJ169" s="52">
        <v>85.659000000000006</v>
      </c>
      <c r="FK169" s="52">
        <v>86.81035</v>
      </c>
      <c r="FL169" s="52">
        <v>87.05556</v>
      </c>
      <c r="FM169" s="52">
        <v>86.938699999999997</v>
      </c>
      <c r="FN169" s="52">
        <v>85.285439999999994</v>
      </c>
      <c r="FO169" s="52">
        <v>81.206890000000001</v>
      </c>
      <c r="FP169" s="52">
        <v>74.758619999999993</v>
      </c>
      <c r="FQ169" s="52">
        <v>69.718389999999999</v>
      </c>
      <c r="FR169" s="52">
        <v>67.204980000000006</v>
      </c>
      <c r="FS169" s="52">
        <v>65.637929999999997</v>
      </c>
      <c r="FT169" s="52">
        <v>64.195400000000006</v>
      </c>
      <c r="FU169" s="52">
        <v>34</v>
      </c>
      <c r="FV169" s="52">
        <v>798.21069999999997</v>
      </c>
      <c r="FW169" s="52">
        <v>92.818659999999994</v>
      </c>
      <c r="FX169" s="52">
        <v>1</v>
      </c>
    </row>
    <row r="170" spans="1:180" x14ac:dyDescent="0.3">
      <c r="A170" t="s">
        <v>174</v>
      </c>
      <c r="B170" t="s">
        <v>249</v>
      </c>
      <c r="C170" t="s">
        <v>180</v>
      </c>
      <c r="D170" t="s">
        <v>244</v>
      </c>
      <c r="E170" t="s">
        <v>190</v>
      </c>
      <c r="F170" t="s">
        <v>232</v>
      </c>
      <c r="G170" t="s">
        <v>240</v>
      </c>
      <c r="H170" s="52">
        <v>18</v>
      </c>
      <c r="I170" s="52">
        <v>0</v>
      </c>
      <c r="J170" s="52">
        <v>0</v>
      </c>
      <c r="K170" s="52">
        <v>0</v>
      </c>
      <c r="L170" s="52">
        <v>0</v>
      </c>
      <c r="M170" s="52">
        <v>0</v>
      </c>
      <c r="N170" s="52">
        <v>0</v>
      </c>
      <c r="O170" s="52">
        <v>0</v>
      </c>
      <c r="P170" s="52">
        <v>0</v>
      </c>
      <c r="Q170" s="52">
        <v>0</v>
      </c>
      <c r="R170" s="52">
        <v>0</v>
      </c>
      <c r="S170" s="52">
        <v>0</v>
      </c>
      <c r="T170" s="52">
        <v>0</v>
      </c>
      <c r="U170" s="52">
        <v>0</v>
      </c>
      <c r="V170" s="52">
        <v>0</v>
      </c>
      <c r="W170" s="52">
        <v>0</v>
      </c>
      <c r="X170" s="52">
        <v>0</v>
      </c>
      <c r="Y170" s="52">
        <v>0</v>
      </c>
      <c r="Z170" s="52">
        <v>0</v>
      </c>
      <c r="AA170" s="52">
        <v>0</v>
      </c>
      <c r="AB170" s="52">
        <v>0</v>
      </c>
      <c r="AC170" s="52">
        <v>0</v>
      </c>
      <c r="AD170" s="52">
        <v>0</v>
      </c>
      <c r="AE170" s="52">
        <v>0</v>
      </c>
      <c r="AF170" s="52">
        <v>0</v>
      </c>
      <c r="AG170" s="52">
        <v>0</v>
      </c>
      <c r="AH170" s="52">
        <v>0</v>
      </c>
      <c r="AI170" s="52">
        <v>0</v>
      </c>
      <c r="AJ170" s="52">
        <v>0</v>
      </c>
      <c r="AK170" s="52">
        <v>0</v>
      </c>
      <c r="AL170" s="52">
        <v>0</v>
      </c>
      <c r="AM170" s="52">
        <v>0</v>
      </c>
      <c r="AN170" s="52">
        <v>0</v>
      </c>
      <c r="AO170" s="52">
        <v>0</v>
      </c>
      <c r="AP170" s="52">
        <v>0</v>
      </c>
      <c r="AQ170" s="52">
        <v>0</v>
      </c>
      <c r="AR170" s="52">
        <v>0</v>
      </c>
      <c r="AS170" s="52">
        <v>0</v>
      </c>
      <c r="AT170" s="52">
        <v>0</v>
      </c>
      <c r="AU170" s="52">
        <v>0</v>
      </c>
      <c r="AV170" s="52">
        <v>0</v>
      </c>
      <c r="AW170" s="52">
        <v>0</v>
      </c>
      <c r="AX170" s="52">
        <v>0</v>
      </c>
      <c r="AY170" s="52">
        <v>0</v>
      </c>
      <c r="AZ170" s="52">
        <v>0</v>
      </c>
      <c r="BA170" s="52">
        <v>0</v>
      </c>
      <c r="BB170" s="52">
        <v>0</v>
      </c>
      <c r="BC170" s="52">
        <v>0</v>
      </c>
      <c r="BD170" s="52">
        <v>0</v>
      </c>
      <c r="BE170" s="52">
        <v>0</v>
      </c>
      <c r="BF170" s="52">
        <v>0</v>
      </c>
      <c r="BG170" s="52">
        <v>0</v>
      </c>
      <c r="BH170" s="52">
        <v>0</v>
      </c>
      <c r="BI170" s="52">
        <v>0</v>
      </c>
      <c r="BJ170" s="52">
        <v>0</v>
      </c>
      <c r="BK170" s="52">
        <v>0</v>
      </c>
      <c r="BL170" s="52">
        <v>0</v>
      </c>
      <c r="BM170" s="52">
        <v>0</v>
      </c>
      <c r="BN170" s="52">
        <v>0</v>
      </c>
      <c r="BO170" s="52">
        <v>0</v>
      </c>
      <c r="BP170" s="52">
        <v>0</v>
      </c>
      <c r="BQ170" s="52">
        <v>0</v>
      </c>
      <c r="BR170" s="52">
        <v>0</v>
      </c>
      <c r="BS170" s="52">
        <v>0</v>
      </c>
      <c r="BT170" s="52">
        <v>0</v>
      </c>
      <c r="BU170" s="52">
        <v>0</v>
      </c>
      <c r="BV170" s="52">
        <v>0</v>
      </c>
      <c r="BW170" s="52">
        <v>0</v>
      </c>
      <c r="BX170" s="52">
        <v>0</v>
      </c>
      <c r="BY170" s="52">
        <v>0</v>
      </c>
      <c r="BZ170" s="52">
        <v>0</v>
      </c>
      <c r="CA170" s="52">
        <v>0</v>
      </c>
      <c r="CB170" s="52">
        <v>0</v>
      </c>
      <c r="CC170" s="52">
        <v>0</v>
      </c>
      <c r="CD170" s="52">
        <v>0</v>
      </c>
      <c r="CE170" s="52">
        <v>0</v>
      </c>
      <c r="CF170" s="52">
        <v>0</v>
      </c>
      <c r="CG170" s="52">
        <v>0</v>
      </c>
      <c r="CH170" s="52">
        <v>0</v>
      </c>
      <c r="CI170" s="52">
        <v>0</v>
      </c>
      <c r="CJ170" s="52">
        <v>0</v>
      </c>
      <c r="CK170" s="52">
        <v>0</v>
      </c>
      <c r="CL170" s="52">
        <v>0</v>
      </c>
      <c r="CM170" s="52">
        <v>0</v>
      </c>
      <c r="CN170" s="52">
        <v>0</v>
      </c>
      <c r="CO170" s="52">
        <v>0</v>
      </c>
      <c r="CP170" s="52">
        <v>0</v>
      </c>
      <c r="CQ170" s="52">
        <v>0</v>
      </c>
      <c r="CR170" s="52">
        <v>0</v>
      </c>
      <c r="CS170" s="52">
        <v>0</v>
      </c>
      <c r="CT170" s="52">
        <v>0</v>
      </c>
      <c r="CU170" s="52">
        <v>0</v>
      </c>
      <c r="CV170" s="52">
        <v>0</v>
      </c>
      <c r="CW170" s="52">
        <v>0</v>
      </c>
      <c r="CX170" s="52">
        <v>0</v>
      </c>
      <c r="CY170" s="52">
        <v>0</v>
      </c>
      <c r="CZ170" s="52">
        <v>0</v>
      </c>
      <c r="DA170" s="52">
        <v>0</v>
      </c>
      <c r="DB170" s="52">
        <v>0</v>
      </c>
      <c r="DC170" s="52">
        <v>0</v>
      </c>
      <c r="DD170" s="52">
        <v>0</v>
      </c>
      <c r="DE170" s="52">
        <v>0</v>
      </c>
      <c r="DF170" s="52">
        <v>0</v>
      </c>
      <c r="DG170" s="52">
        <v>0</v>
      </c>
      <c r="DH170" s="52">
        <v>0</v>
      </c>
      <c r="DI170" s="52">
        <v>0</v>
      </c>
      <c r="DJ170" s="52">
        <v>0</v>
      </c>
      <c r="DK170" s="52">
        <v>0</v>
      </c>
      <c r="DL170" s="52">
        <v>0</v>
      </c>
      <c r="DM170" s="52">
        <v>0</v>
      </c>
      <c r="DN170" s="52">
        <v>0</v>
      </c>
      <c r="DO170" s="52">
        <v>0</v>
      </c>
      <c r="DP170" s="52">
        <v>0</v>
      </c>
      <c r="DQ170" s="52">
        <v>0</v>
      </c>
      <c r="DR170" s="52">
        <v>0</v>
      </c>
      <c r="DS170" s="52">
        <v>0</v>
      </c>
      <c r="DT170" s="52">
        <v>0</v>
      </c>
      <c r="DU170" s="52">
        <v>0</v>
      </c>
      <c r="DV170" s="52">
        <v>0</v>
      </c>
      <c r="DW170" s="52">
        <v>0</v>
      </c>
      <c r="DX170" s="52">
        <v>0</v>
      </c>
      <c r="DY170" s="52">
        <v>0</v>
      </c>
      <c r="DZ170" s="52">
        <v>0</v>
      </c>
      <c r="EA170" s="52">
        <v>0</v>
      </c>
      <c r="EB170" s="52">
        <v>0</v>
      </c>
      <c r="EC170" s="52">
        <v>0</v>
      </c>
      <c r="ED170" s="52">
        <v>0</v>
      </c>
      <c r="EE170" s="52">
        <v>0</v>
      </c>
      <c r="EF170" s="52">
        <v>0</v>
      </c>
      <c r="EG170" s="52">
        <v>0</v>
      </c>
      <c r="EH170" s="52">
        <v>0</v>
      </c>
      <c r="EI170" s="52">
        <v>0</v>
      </c>
      <c r="EJ170" s="52">
        <v>0</v>
      </c>
      <c r="EK170" s="52">
        <v>0</v>
      </c>
      <c r="EL170" s="52">
        <v>0</v>
      </c>
      <c r="EM170" s="52">
        <v>0</v>
      </c>
      <c r="EN170" s="52">
        <v>0</v>
      </c>
      <c r="EO170" s="52">
        <v>0</v>
      </c>
      <c r="EP170" s="52">
        <v>0</v>
      </c>
      <c r="EQ170" s="52">
        <v>0</v>
      </c>
      <c r="ER170" s="52">
        <v>0</v>
      </c>
      <c r="ES170" s="52">
        <v>0</v>
      </c>
      <c r="ET170" s="52">
        <v>0</v>
      </c>
      <c r="EU170" s="52">
        <v>0</v>
      </c>
      <c r="EV170" s="52">
        <v>0</v>
      </c>
      <c r="EW170" s="52">
        <v>67.796300000000002</v>
      </c>
      <c r="EX170" s="52">
        <v>67.092590000000001</v>
      </c>
      <c r="EY170" s="52">
        <v>66.05556</v>
      </c>
      <c r="EZ170" s="52">
        <v>65.296300000000002</v>
      </c>
      <c r="FA170" s="52">
        <v>64.537040000000005</v>
      </c>
      <c r="FB170" s="52">
        <v>63.685180000000003</v>
      </c>
      <c r="FC170" s="52">
        <v>63.018520000000002</v>
      </c>
      <c r="FD170" s="52">
        <v>63.796300000000002</v>
      </c>
      <c r="FE170" s="52">
        <v>66.962959999999995</v>
      </c>
      <c r="FF170" s="52">
        <v>71.240740000000002</v>
      </c>
      <c r="FG170" s="52">
        <v>75.44444</v>
      </c>
      <c r="FH170" s="52">
        <v>79.333340000000007</v>
      </c>
      <c r="FI170" s="52">
        <v>82.574070000000006</v>
      </c>
      <c r="FJ170" s="52">
        <v>84.796300000000002</v>
      </c>
      <c r="FK170" s="52">
        <v>86.185190000000006</v>
      </c>
      <c r="FL170" s="52">
        <v>86.611109999999996</v>
      </c>
      <c r="FM170" s="52">
        <v>86.314809999999994</v>
      </c>
      <c r="FN170" s="52">
        <v>84.759259999999998</v>
      </c>
      <c r="FO170" s="52">
        <v>81.870369999999994</v>
      </c>
      <c r="FP170" s="52">
        <v>77.777780000000007</v>
      </c>
      <c r="FQ170" s="52">
        <v>74.574070000000006</v>
      </c>
      <c r="FR170" s="52">
        <v>72.388890000000004</v>
      </c>
      <c r="FS170" s="52">
        <v>70.94444</v>
      </c>
      <c r="FT170" s="52">
        <v>69.629630000000006</v>
      </c>
      <c r="FU170" s="52">
        <v>6</v>
      </c>
      <c r="FV170" s="52">
        <v>159.5549</v>
      </c>
      <c r="FW170" s="52">
        <v>117.152</v>
      </c>
      <c r="FX170" s="52">
        <v>0</v>
      </c>
    </row>
    <row r="171" spans="1:180" x14ac:dyDescent="0.3">
      <c r="A171" t="s">
        <v>174</v>
      </c>
      <c r="B171" t="s">
        <v>249</v>
      </c>
      <c r="C171" t="s">
        <v>180</v>
      </c>
      <c r="D171" t="s">
        <v>244</v>
      </c>
      <c r="E171" t="s">
        <v>187</v>
      </c>
      <c r="F171" t="s">
        <v>232</v>
      </c>
      <c r="G171" t="s">
        <v>240</v>
      </c>
      <c r="H171" s="52">
        <v>18</v>
      </c>
      <c r="I171" s="52">
        <v>0</v>
      </c>
      <c r="J171" s="52">
        <v>0</v>
      </c>
      <c r="K171" s="52">
        <v>0</v>
      </c>
      <c r="L171" s="52">
        <v>0</v>
      </c>
      <c r="M171" s="52">
        <v>0</v>
      </c>
      <c r="N171" s="52">
        <v>0</v>
      </c>
      <c r="O171" s="52">
        <v>0</v>
      </c>
      <c r="P171" s="52">
        <v>0</v>
      </c>
      <c r="Q171" s="52">
        <v>0</v>
      </c>
      <c r="R171" s="52">
        <v>0</v>
      </c>
      <c r="S171" s="52">
        <v>0</v>
      </c>
      <c r="T171" s="52">
        <v>0</v>
      </c>
      <c r="U171" s="52">
        <v>0</v>
      </c>
      <c r="V171" s="52">
        <v>0</v>
      </c>
      <c r="W171" s="52">
        <v>0</v>
      </c>
      <c r="X171" s="52">
        <v>0</v>
      </c>
      <c r="Y171" s="52">
        <v>0</v>
      </c>
      <c r="Z171" s="52">
        <v>0</v>
      </c>
      <c r="AA171" s="52">
        <v>0</v>
      </c>
      <c r="AB171" s="52">
        <v>0</v>
      </c>
      <c r="AC171" s="52">
        <v>0</v>
      </c>
      <c r="AD171" s="52">
        <v>0</v>
      </c>
      <c r="AE171" s="52">
        <v>0</v>
      </c>
      <c r="AF171" s="52">
        <v>0</v>
      </c>
      <c r="AG171" s="52">
        <v>0</v>
      </c>
      <c r="AH171" s="52">
        <v>0</v>
      </c>
      <c r="AI171" s="52">
        <v>0</v>
      </c>
      <c r="AJ171" s="52">
        <v>0</v>
      </c>
      <c r="AK171" s="52">
        <v>0</v>
      </c>
      <c r="AL171" s="52">
        <v>0</v>
      </c>
      <c r="AM171" s="52">
        <v>0</v>
      </c>
      <c r="AN171" s="52">
        <v>0</v>
      </c>
      <c r="AO171" s="52">
        <v>0</v>
      </c>
      <c r="AP171" s="52">
        <v>0</v>
      </c>
      <c r="AQ171" s="52">
        <v>0</v>
      </c>
      <c r="AR171" s="52">
        <v>0</v>
      </c>
      <c r="AS171" s="52">
        <v>0</v>
      </c>
      <c r="AT171" s="52">
        <v>0</v>
      </c>
      <c r="AU171" s="52">
        <v>0</v>
      </c>
      <c r="AV171" s="52">
        <v>0</v>
      </c>
      <c r="AW171" s="52">
        <v>0</v>
      </c>
      <c r="AX171" s="52">
        <v>0</v>
      </c>
      <c r="AY171" s="52">
        <v>0</v>
      </c>
      <c r="AZ171" s="52">
        <v>0</v>
      </c>
      <c r="BA171" s="52">
        <v>0</v>
      </c>
      <c r="BB171" s="52">
        <v>0</v>
      </c>
      <c r="BC171" s="52">
        <v>0</v>
      </c>
      <c r="BD171" s="52">
        <v>0</v>
      </c>
      <c r="BE171" s="52">
        <v>0</v>
      </c>
      <c r="BF171" s="52">
        <v>0</v>
      </c>
      <c r="BG171" s="52">
        <v>0</v>
      </c>
      <c r="BH171" s="52">
        <v>0</v>
      </c>
      <c r="BI171" s="52">
        <v>0</v>
      </c>
      <c r="BJ171" s="52">
        <v>0</v>
      </c>
      <c r="BK171" s="52">
        <v>0</v>
      </c>
      <c r="BL171" s="52">
        <v>0</v>
      </c>
      <c r="BM171" s="52">
        <v>0</v>
      </c>
      <c r="BN171" s="52">
        <v>0</v>
      </c>
      <c r="BO171" s="52">
        <v>0</v>
      </c>
      <c r="BP171" s="52">
        <v>0</v>
      </c>
      <c r="BQ171" s="52">
        <v>0</v>
      </c>
      <c r="BR171" s="52">
        <v>0</v>
      </c>
      <c r="BS171" s="52">
        <v>0</v>
      </c>
      <c r="BT171" s="52">
        <v>0</v>
      </c>
      <c r="BU171" s="52">
        <v>0</v>
      </c>
      <c r="BV171" s="52">
        <v>0</v>
      </c>
      <c r="BW171" s="52">
        <v>0</v>
      </c>
      <c r="BX171" s="52">
        <v>0</v>
      </c>
      <c r="BY171" s="52">
        <v>0</v>
      </c>
      <c r="BZ171" s="52">
        <v>0</v>
      </c>
      <c r="CA171" s="52">
        <v>0</v>
      </c>
      <c r="CB171" s="52">
        <v>0</v>
      </c>
      <c r="CC171" s="52">
        <v>0</v>
      </c>
      <c r="CD171" s="52">
        <v>0</v>
      </c>
      <c r="CE171" s="52">
        <v>0</v>
      </c>
      <c r="CF171" s="52">
        <v>0</v>
      </c>
      <c r="CG171" s="52">
        <v>0</v>
      </c>
      <c r="CH171" s="52">
        <v>0</v>
      </c>
      <c r="CI171" s="52">
        <v>0</v>
      </c>
      <c r="CJ171" s="52">
        <v>0</v>
      </c>
      <c r="CK171" s="52">
        <v>0</v>
      </c>
      <c r="CL171" s="52">
        <v>0</v>
      </c>
      <c r="CM171" s="52">
        <v>0</v>
      </c>
      <c r="CN171" s="52">
        <v>0</v>
      </c>
      <c r="CO171" s="52">
        <v>0</v>
      </c>
      <c r="CP171" s="52">
        <v>0</v>
      </c>
      <c r="CQ171" s="52">
        <v>0</v>
      </c>
      <c r="CR171" s="52">
        <v>0</v>
      </c>
      <c r="CS171" s="52">
        <v>0</v>
      </c>
      <c r="CT171" s="52">
        <v>0</v>
      </c>
      <c r="CU171" s="52">
        <v>0</v>
      </c>
      <c r="CV171" s="52">
        <v>0</v>
      </c>
      <c r="CW171" s="52">
        <v>0</v>
      </c>
      <c r="CX171" s="52">
        <v>0</v>
      </c>
      <c r="CY171" s="52">
        <v>0</v>
      </c>
      <c r="CZ171" s="52">
        <v>0</v>
      </c>
      <c r="DA171" s="52">
        <v>0</v>
      </c>
      <c r="DB171" s="52">
        <v>0</v>
      </c>
      <c r="DC171" s="52">
        <v>0</v>
      </c>
      <c r="DD171" s="52">
        <v>0</v>
      </c>
      <c r="DE171" s="52">
        <v>0</v>
      </c>
      <c r="DF171" s="52">
        <v>0</v>
      </c>
      <c r="DG171" s="52">
        <v>0</v>
      </c>
      <c r="DH171" s="52">
        <v>0</v>
      </c>
      <c r="DI171" s="52">
        <v>0</v>
      </c>
      <c r="DJ171" s="52">
        <v>0</v>
      </c>
      <c r="DK171" s="52">
        <v>0</v>
      </c>
      <c r="DL171" s="52">
        <v>0</v>
      </c>
      <c r="DM171" s="52">
        <v>0</v>
      </c>
      <c r="DN171" s="52">
        <v>0</v>
      </c>
      <c r="DO171" s="52">
        <v>0</v>
      </c>
      <c r="DP171" s="52">
        <v>0</v>
      </c>
      <c r="DQ171" s="52">
        <v>0</v>
      </c>
      <c r="DR171" s="52">
        <v>0</v>
      </c>
      <c r="DS171" s="52">
        <v>0</v>
      </c>
      <c r="DT171" s="52">
        <v>0</v>
      </c>
      <c r="DU171" s="52">
        <v>0</v>
      </c>
      <c r="DV171" s="52">
        <v>0</v>
      </c>
      <c r="DW171" s="52">
        <v>0</v>
      </c>
      <c r="DX171" s="52">
        <v>0</v>
      </c>
      <c r="DY171" s="52">
        <v>0</v>
      </c>
      <c r="DZ171" s="52">
        <v>0</v>
      </c>
      <c r="EA171" s="52">
        <v>0</v>
      </c>
      <c r="EB171" s="52">
        <v>0</v>
      </c>
      <c r="EC171" s="52">
        <v>0</v>
      </c>
      <c r="ED171" s="52">
        <v>0</v>
      </c>
      <c r="EE171" s="52">
        <v>0</v>
      </c>
      <c r="EF171" s="52">
        <v>0</v>
      </c>
      <c r="EG171" s="52">
        <v>0</v>
      </c>
      <c r="EH171" s="52">
        <v>0</v>
      </c>
      <c r="EI171" s="52">
        <v>0</v>
      </c>
      <c r="EJ171" s="52">
        <v>0</v>
      </c>
      <c r="EK171" s="52">
        <v>0</v>
      </c>
      <c r="EL171" s="52">
        <v>0</v>
      </c>
      <c r="EM171" s="52">
        <v>0</v>
      </c>
      <c r="EN171" s="52">
        <v>0</v>
      </c>
      <c r="EO171" s="52">
        <v>0</v>
      </c>
      <c r="EP171" s="52">
        <v>0</v>
      </c>
      <c r="EQ171" s="52">
        <v>0</v>
      </c>
      <c r="ER171" s="52">
        <v>0</v>
      </c>
      <c r="ES171" s="52">
        <v>0</v>
      </c>
      <c r="ET171" s="52">
        <v>0</v>
      </c>
      <c r="EU171" s="52">
        <v>0</v>
      </c>
      <c r="EV171" s="52">
        <v>0</v>
      </c>
      <c r="EW171" s="52">
        <v>69.520840000000007</v>
      </c>
      <c r="EX171" s="52">
        <v>68.5</v>
      </c>
      <c r="EY171" s="52">
        <v>67.395840000000007</v>
      </c>
      <c r="EZ171" s="52">
        <v>66.395840000000007</v>
      </c>
      <c r="FA171" s="52">
        <v>65.375</v>
      </c>
      <c r="FB171" s="52">
        <v>64.5</v>
      </c>
      <c r="FC171" s="52">
        <v>64.541659999999993</v>
      </c>
      <c r="FD171" s="52">
        <v>66.791659999999993</v>
      </c>
      <c r="FE171" s="52">
        <v>70.3125</v>
      </c>
      <c r="FF171" s="52">
        <v>74.1875</v>
      </c>
      <c r="FG171" s="52">
        <v>78.020840000000007</v>
      </c>
      <c r="FH171" s="52">
        <v>81.5</v>
      </c>
      <c r="FI171" s="52">
        <v>84.125</v>
      </c>
      <c r="FJ171" s="52">
        <v>86.25</v>
      </c>
      <c r="FK171" s="52">
        <v>88.0625</v>
      </c>
      <c r="FL171" s="52">
        <v>88.9375</v>
      </c>
      <c r="FM171" s="52">
        <v>88.458340000000007</v>
      </c>
      <c r="FN171" s="52">
        <v>86.979159999999993</v>
      </c>
      <c r="FO171" s="52">
        <v>84.375</v>
      </c>
      <c r="FP171" s="52">
        <v>81</v>
      </c>
      <c r="FQ171" s="52">
        <v>76.604159999999993</v>
      </c>
      <c r="FR171" s="52">
        <v>73.541659999999993</v>
      </c>
      <c r="FS171" s="52">
        <v>71.229159999999993</v>
      </c>
      <c r="FT171" s="52">
        <v>69.479159999999993</v>
      </c>
      <c r="FU171" s="52">
        <v>6</v>
      </c>
      <c r="FV171" s="52">
        <v>114.9191</v>
      </c>
      <c r="FW171" s="52">
        <v>74.676000000000002</v>
      </c>
      <c r="FX171" s="52">
        <v>0</v>
      </c>
    </row>
    <row r="172" spans="1:180" x14ac:dyDescent="0.3">
      <c r="A172" t="s">
        <v>174</v>
      </c>
      <c r="B172" t="s">
        <v>249</v>
      </c>
      <c r="C172" t="s">
        <v>180</v>
      </c>
      <c r="D172" t="s">
        <v>244</v>
      </c>
      <c r="E172" t="s">
        <v>189</v>
      </c>
      <c r="F172" t="s">
        <v>232</v>
      </c>
      <c r="G172" t="s">
        <v>240</v>
      </c>
      <c r="H172" s="52">
        <v>18</v>
      </c>
      <c r="I172" s="52">
        <v>0</v>
      </c>
      <c r="J172" s="52">
        <v>0</v>
      </c>
      <c r="K172" s="52">
        <v>0</v>
      </c>
      <c r="L172" s="52">
        <v>0</v>
      </c>
      <c r="M172" s="52">
        <v>0</v>
      </c>
      <c r="N172" s="52">
        <v>0</v>
      </c>
      <c r="O172" s="52">
        <v>0</v>
      </c>
      <c r="P172" s="52">
        <v>0</v>
      </c>
      <c r="Q172" s="52">
        <v>0</v>
      </c>
      <c r="R172" s="52">
        <v>0</v>
      </c>
      <c r="S172" s="52">
        <v>0</v>
      </c>
      <c r="T172" s="52">
        <v>0</v>
      </c>
      <c r="U172" s="52">
        <v>0</v>
      </c>
      <c r="V172" s="52">
        <v>0</v>
      </c>
      <c r="W172" s="52">
        <v>0</v>
      </c>
      <c r="X172" s="52">
        <v>0</v>
      </c>
      <c r="Y172" s="52">
        <v>0</v>
      </c>
      <c r="Z172" s="52">
        <v>0</v>
      </c>
      <c r="AA172" s="52">
        <v>0</v>
      </c>
      <c r="AB172" s="52">
        <v>0</v>
      </c>
      <c r="AC172" s="52">
        <v>0</v>
      </c>
      <c r="AD172" s="52">
        <v>0</v>
      </c>
      <c r="AE172" s="52">
        <v>0</v>
      </c>
      <c r="AF172" s="52">
        <v>0</v>
      </c>
      <c r="AG172" s="52">
        <v>0</v>
      </c>
      <c r="AH172" s="52">
        <v>0</v>
      </c>
      <c r="AI172" s="52">
        <v>0</v>
      </c>
      <c r="AJ172" s="52">
        <v>0</v>
      </c>
      <c r="AK172" s="52">
        <v>0</v>
      </c>
      <c r="AL172" s="52">
        <v>0</v>
      </c>
      <c r="AM172" s="52">
        <v>0</v>
      </c>
      <c r="AN172" s="52">
        <v>0</v>
      </c>
      <c r="AO172" s="52">
        <v>0</v>
      </c>
      <c r="AP172" s="52">
        <v>0</v>
      </c>
      <c r="AQ172" s="52">
        <v>0</v>
      </c>
      <c r="AR172" s="52">
        <v>0</v>
      </c>
      <c r="AS172" s="52">
        <v>0</v>
      </c>
      <c r="AT172" s="52">
        <v>0</v>
      </c>
      <c r="AU172" s="52">
        <v>0</v>
      </c>
      <c r="AV172" s="52">
        <v>0</v>
      </c>
      <c r="AW172" s="52">
        <v>0</v>
      </c>
      <c r="AX172" s="52">
        <v>0</v>
      </c>
      <c r="AY172" s="52">
        <v>0</v>
      </c>
      <c r="AZ172" s="52">
        <v>0</v>
      </c>
      <c r="BA172" s="52">
        <v>0</v>
      </c>
      <c r="BB172" s="52">
        <v>0</v>
      </c>
      <c r="BC172" s="52">
        <v>0</v>
      </c>
      <c r="BD172" s="52">
        <v>0</v>
      </c>
      <c r="BE172" s="52">
        <v>0</v>
      </c>
      <c r="BF172" s="52">
        <v>0</v>
      </c>
      <c r="BG172" s="52">
        <v>0</v>
      </c>
      <c r="BH172" s="52">
        <v>0</v>
      </c>
      <c r="BI172" s="52">
        <v>0</v>
      </c>
      <c r="BJ172" s="52">
        <v>0</v>
      </c>
      <c r="BK172" s="52">
        <v>0</v>
      </c>
      <c r="BL172" s="52">
        <v>0</v>
      </c>
      <c r="BM172" s="52">
        <v>0</v>
      </c>
      <c r="BN172" s="52">
        <v>0</v>
      </c>
      <c r="BO172" s="52">
        <v>0</v>
      </c>
      <c r="BP172" s="52">
        <v>0</v>
      </c>
      <c r="BQ172" s="52">
        <v>0</v>
      </c>
      <c r="BR172" s="52">
        <v>0</v>
      </c>
      <c r="BS172" s="52">
        <v>0</v>
      </c>
      <c r="BT172" s="52">
        <v>0</v>
      </c>
      <c r="BU172" s="52">
        <v>0</v>
      </c>
      <c r="BV172" s="52">
        <v>0</v>
      </c>
      <c r="BW172" s="52">
        <v>0</v>
      </c>
      <c r="BX172" s="52">
        <v>0</v>
      </c>
      <c r="BY172" s="52">
        <v>0</v>
      </c>
      <c r="BZ172" s="52">
        <v>0</v>
      </c>
      <c r="CA172" s="52">
        <v>0</v>
      </c>
      <c r="CB172" s="52">
        <v>0</v>
      </c>
      <c r="CC172" s="52">
        <v>0</v>
      </c>
      <c r="CD172" s="52">
        <v>0</v>
      </c>
      <c r="CE172" s="52">
        <v>0</v>
      </c>
      <c r="CF172" s="52">
        <v>0</v>
      </c>
      <c r="CG172" s="52">
        <v>0</v>
      </c>
      <c r="CH172" s="52">
        <v>0</v>
      </c>
      <c r="CI172" s="52">
        <v>0</v>
      </c>
      <c r="CJ172" s="52">
        <v>0</v>
      </c>
      <c r="CK172" s="52">
        <v>0</v>
      </c>
      <c r="CL172" s="52">
        <v>0</v>
      </c>
      <c r="CM172" s="52">
        <v>0</v>
      </c>
      <c r="CN172" s="52">
        <v>0</v>
      </c>
      <c r="CO172" s="52">
        <v>0</v>
      </c>
      <c r="CP172" s="52">
        <v>0</v>
      </c>
      <c r="CQ172" s="52">
        <v>0</v>
      </c>
      <c r="CR172" s="52">
        <v>0</v>
      </c>
      <c r="CS172" s="52">
        <v>0</v>
      </c>
      <c r="CT172" s="52">
        <v>0</v>
      </c>
      <c r="CU172" s="52">
        <v>0</v>
      </c>
      <c r="CV172" s="52">
        <v>0</v>
      </c>
      <c r="CW172" s="52">
        <v>0</v>
      </c>
      <c r="CX172" s="52">
        <v>0</v>
      </c>
      <c r="CY172" s="52">
        <v>0</v>
      </c>
      <c r="CZ172" s="52">
        <v>0</v>
      </c>
      <c r="DA172" s="52">
        <v>0</v>
      </c>
      <c r="DB172" s="52">
        <v>0</v>
      </c>
      <c r="DC172" s="52">
        <v>0</v>
      </c>
      <c r="DD172" s="52">
        <v>0</v>
      </c>
      <c r="DE172" s="52">
        <v>0</v>
      </c>
      <c r="DF172" s="52">
        <v>0</v>
      </c>
      <c r="DG172" s="52">
        <v>0</v>
      </c>
      <c r="DH172" s="52">
        <v>0</v>
      </c>
      <c r="DI172" s="52">
        <v>0</v>
      </c>
      <c r="DJ172" s="52">
        <v>0</v>
      </c>
      <c r="DK172" s="52">
        <v>0</v>
      </c>
      <c r="DL172" s="52">
        <v>0</v>
      </c>
      <c r="DM172" s="52">
        <v>0</v>
      </c>
      <c r="DN172" s="52">
        <v>0</v>
      </c>
      <c r="DO172" s="52">
        <v>0</v>
      </c>
      <c r="DP172" s="52">
        <v>0</v>
      </c>
      <c r="DQ172" s="52">
        <v>0</v>
      </c>
      <c r="DR172" s="52">
        <v>0</v>
      </c>
      <c r="DS172" s="52">
        <v>0</v>
      </c>
      <c r="DT172" s="52">
        <v>0</v>
      </c>
      <c r="DU172" s="52">
        <v>0</v>
      </c>
      <c r="DV172" s="52">
        <v>0</v>
      </c>
      <c r="DW172" s="52">
        <v>0</v>
      </c>
      <c r="DX172" s="52">
        <v>0</v>
      </c>
      <c r="DY172" s="52">
        <v>0</v>
      </c>
      <c r="DZ172" s="52">
        <v>0</v>
      </c>
      <c r="EA172" s="52">
        <v>0</v>
      </c>
      <c r="EB172" s="52">
        <v>0</v>
      </c>
      <c r="EC172" s="52">
        <v>0</v>
      </c>
      <c r="ED172" s="52">
        <v>0</v>
      </c>
      <c r="EE172" s="52">
        <v>0</v>
      </c>
      <c r="EF172" s="52">
        <v>0</v>
      </c>
      <c r="EG172" s="52">
        <v>0</v>
      </c>
      <c r="EH172" s="52">
        <v>0</v>
      </c>
      <c r="EI172" s="52">
        <v>0</v>
      </c>
      <c r="EJ172" s="52">
        <v>0</v>
      </c>
      <c r="EK172" s="52">
        <v>0</v>
      </c>
      <c r="EL172" s="52">
        <v>0</v>
      </c>
      <c r="EM172" s="52">
        <v>0</v>
      </c>
      <c r="EN172" s="52">
        <v>0</v>
      </c>
      <c r="EO172" s="52">
        <v>0</v>
      </c>
      <c r="EP172" s="52">
        <v>0</v>
      </c>
      <c r="EQ172" s="52">
        <v>0</v>
      </c>
      <c r="ER172" s="52">
        <v>0</v>
      </c>
      <c r="ES172" s="52">
        <v>0</v>
      </c>
      <c r="ET172" s="52">
        <v>0</v>
      </c>
      <c r="EU172" s="52">
        <v>0</v>
      </c>
      <c r="EV172" s="52">
        <v>0</v>
      </c>
      <c r="EW172" s="52">
        <v>71.574070000000006</v>
      </c>
      <c r="EX172" s="52">
        <v>70.259259999999998</v>
      </c>
      <c r="EY172" s="52">
        <v>69.05556</v>
      </c>
      <c r="EZ172" s="52">
        <v>68</v>
      </c>
      <c r="FA172" s="52">
        <v>67.388890000000004</v>
      </c>
      <c r="FB172" s="52">
        <v>66.592590000000001</v>
      </c>
      <c r="FC172" s="52">
        <v>66.111109999999996</v>
      </c>
      <c r="FD172" s="52">
        <v>66.851849999999999</v>
      </c>
      <c r="FE172" s="52">
        <v>69.777780000000007</v>
      </c>
      <c r="FF172" s="52">
        <v>73.666659999999993</v>
      </c>
      <c r="FG172" s="52">
        <v>78.296300000000002</v>
      </c>
      <c r="FH172" s="52">
        <v>82.5</v>
      </c>
      <c r="FI172" s="52">
        <v>85.814809999999994</v>
      </c>
      <c r="FJ172" s="52">
        <v>87.981480000000005</v>
      </c>
      <c r="FK172" s="52">
        <v>89.5</v>
      </c>
      <c r="FL172" s="52">
        <v>90.574070000000006</v>
      </c>
      <c r="FM172" s="52">
        <v>90.259259999999998</v>
      </c>
      <c r="FN172" s="52">
        <v>88.44444</v>
      </c>
      <c r="FO172" s="52">
        <v>85.981480000000005</v>
      </c>
      <c r="FP172" s="52">
        <v>81.833340000000007</v>
      </c>
      <c r="FQ172" s="52">
        <v>77.925929999999994</v>
      </c>
      <c r="FR172" s="52">
        <v>75.222219999999993</v>
      </c>
      <c r="FS172" s="52">
        <v>73.351849999999999</v>
      </c>
      <c r="FT172" s="52">
        <v>72.092590000000001</v>
      </c>
      <c r="FU172" s="52">
        <v>6</v>
      </c>
      <c r="FV172" s="52">
        <v>175.88470000000001</v>
      </c>
      <c r="FW172" s="52">
        <v>131.7148</v>
      </c>
      <c r="FX172" s="52">
        <v>0</v>
      </c>
    </row>
    <row r="173" spans="1:180" x14ac:dyDescent="0.3">
      <c r="A173" t="s">
        <v>174</v>
      </c>
      <c r="B173" t="s">
        <v>249</v>
      </c>
      <c r="C173" t="s">
        <v>180</v>
      </c>
      <c r="D173" t="s">
        <v>244</v>
      </c>
      <c r="E173" t="s">
        <v>188</v>
      </c>
      <c r="F173" t="s">
        <v>232</v>
      </c>
      <c r="G173" t="s">
        <v>240</v>
      </c>
      <c r="H173" s="52">
        <v>18</v>
      </c>
      <c r="I173" s="52">
        <v>0</v>
      </c>
      <c r="J173" s="52">
        <v>0</v>
      </c>
      <c r="K173" s="52">
        <v>0</v>
      </c>
      <c r="L173" s="52">
        <v>0</v>
      </c>
      <c r="M173" s="52">
        <v>0</v>
      </c>
      <c r="N173" s="52">
        <v>0</v>
      </c>
      <c r="O173" s="52">
        <v>0</v>
      </c>
      <c r="P173" s="52">
        <v>0</v>
      </c>
      <c r="Q173" s="52">
        <v>0</v>
      </c>
      <c r="R173" s="52">
        <v>0</v>
      </c>
      <c r="S173" s="52">
        <v>0</v>
      </c>
      <c r="T173" s="52">
        <v>0</v>
      </c>
      <c r="U173" s="52">
        <v>0</v>
      </c>
      <c r="V173" s="52">
        <v>0</v>
      </c>
      <c r="W173" s="52">
        <v>0</v>
      </c>
      <c r="X173" s="52">
        <v>0</v>
      </c>
      <c r="Y173" s="52">
        <v>0</v>
      </c>
      <c r="Z173" s="52">
        <v>0</v>
      </c>
      <c r="AA173" s="52">
        <v>0</v>
      </c>
      <c r="AB173" s="52">
        <v>0</v>
      </c>
      <c r="AC173" s="52">
        <v>0</v>
      </c>
      <c r="AD173" s="52">
        <v>0</v>
      </c>
      <c r="AE173" s="52">
        <v>0</v>
      </c>
      <c r="AF173" s="52">
        <v>0</v>
      </c>
      <c r="AG173" s="52">
        <v>0</v>
      </c>
      <c r="AH173" s="52">
        <v>0</v>
      </c>
      <c r="AI173" s="52">
        <v>0</v>
      </c>
      <c r="AJ173" s="52">
        <v>0</v>
      </c>
      <c r="AK173" s="52">
        <v>0</v>
      </c>
      <c r="AL173" s="52">
        <v>0</v>
      </c>
      <c r="AM173" s="52">
        <v>0</v>
      </c>
      <c r="AN173" s="52">
        <v>0</v>
      </c>
      <c r="AO173" s="52">
        <v>0</v>
      </c>
      <c r="AP173" s="52">
        <v>0</v>
      </c>
      <c r="AQ173" s="52">
        <v>0</v>
      </c>
      <c r="AR173" s="52">
        <v>0</v>
      </c>
      <c r="AS173" s="52">
        <v>0</v>
      </c>
      <c r="AT173" s="52">
        <v>0</v>
      </c>
      <c r="AU173" s="52">
        <v>0</v>
      </c>
      <c r="AV173" s="52">
        <v>0</v>
      </c>
      <c r="AW173" s="52">
        <v>0</v>
      </c>
      <c r="AX173" s="52">
        <v>0</v>
      </c>
      <c r="AY173" s="52">
        <v>0</v>
      </c>
      <c r="AZ173" s="52">
        <v>0</v>
      </c>
      <c r="BA173" s="52">
        <v>0</v>
      </c>
      <c r="BB173" s="52">
        <v>0</v>
      </c>
      <c r="BC173" s="52">
        <v>0</v>
      </c>
      <c r="BD173" s="52">
        <v>0</v>
      </c>
      <c r="BE173" s="52">
        <v>0</v>
      </c>
      <c r="BF173" s="52">
        <v>0</v>
      </c>
      <c r="BG173" s="52">
        <v>0</v>
      </c>
      <c r="BH173" s="52">
        <v>0</v>
      </c>
      <c r="BI173" s="52">
        <v>0</v>
      </c>
      <c r="BJ173" s="52">
        <v>0</v>
      </c>
      <c r="BK173" s="52">
        <v>0</v>
      </c>
      <c r="BL173" s="52">
        <v>0</v>
      </c>
      <c r="BM173" s="52">
        <v>0</v>
      </c>
      <c r="BN173" s="52">
        <v>0</v>
      </c>
      <c r="BO173" s="52">
        <v>0</v>
      </c>
      <c r="BP173" s="52">
        <v>0</v>
      </c>
      <c r="BQ173" s="52">
        <v>0</v>
      </c>
      <c r="BR173" s="52">
        <v>0</v>
      </c>
      <c r="BS173" s="52">
        <v>0</v>
      </c>
      <c r="BT173" s="52">
        <v>0</v>
      </c>
      <c r="BU173" s="52">
        <v>0</v>
      </c>
      <c r="BV173" s="52">
        <v>0</v>
      </c>
      <c r="BW173" s="52">
        <v>0</v>
      </c>
      <c r="BX173" s="52">
        <v>0</v>
      </c>
      <c r="BY173" s="52">
        <v>0</v>
      </c>
      <c r="BZ173" s="52">
        <v>0</v>
      </c>
      <c r="CA173" s="52">
        <v>0</v>
      </c>
      <c r="CB173" s="52">
        <v>0</v>
      </c>
      <c r="CC173" s="52">
        <v>0</v>
      </c>
      <c r="CD173" s="52">
        <v>0</v>
      </c>
      <c r="CE173" s="52">
        <v>0</v>
      </c>
      <c r="CF173" s="52">
        <v>0</v>
      </c>
      <c r="CG173" s="52">
        <v>0</v>
      </c>
      <c r="CH173" s="52">
        <v>0</v>
      </c>
      <c r="CI173" s="52">
        <v>0</v>
      </c>
      <c r="CJ173" s="52">
        <v>0</v>
      </c>
      <c r="CK173" s="52">
        <v>0</v>
      </c>
      <c r="CL173" s="52">
        <v>0</v>
      </c>
      <c r="CM173" s="52">
        <v>0</v>
      </c>
      <c r="CN173" s="52">
        <v>0</v>
      </c>
      <c r="CO173" s="52">
        <v>0</v>
      </c>
      <c r="CP173" s="52">
        <v>0</v>
      </c>
      <c r="CQ173" s="52">
        <v>0</v>
      </c>
      <c r="CR173" s="52">
        <v>0</v>
      </c>
      <c r="CS173" s="52">
        <v>0</v>
      </c>
      <c r="CT173" s="52">
        <v>0</v>
      </c>
      <c r="CU173" s="52">
        <v>0</v>
      </c>
      <c r="CV173" s="52">
        <v>0</v>
      </c>
      <c r="CW173" s="52">
        <v>0</v>
      </c>
      <c r="CX173" s="52">
        <v>0</v>
      </c>
      <c r="CY173" s="52">
        <v>0</v>
      </c>
      <c r="CZ173" s="52">
        <v>0</v>
      </c>
      <c r="DA173" s="52">
        <v>0</v>
      </c>
      <c r="DB173" s="52">
        <v>0</v>
      </c>
      <c r="DC173" s="52">
        <v>0</v>
      </c>
      <c r="DD173" s="52">
        <v>0</v>
      </c>
      <c r="DE173" s="52">
        <v>0</v>
      </c>
      <c r="DF173" s="52">
        <v>0</v>
      </c>
      <c r="DG173" s="52">
        <v>0</v>
      </c>
      <c r="DH173" s="52">
        <v>0</v>
      </c>
      <c r="DI173" s="52">
        <v>0</v>
      </c>
      <c r="DJ173" s="52">
        <v>0</v>
      </c>
      <c r="DK173" s="52">
        <v>0</v>
      </c>
      <c r="DL173" s="52">
        <v>0</v>
      </c>
      <c r="DM173" s="52">
        <v>0</v>
      </c>
      <c r="DN173" s="52">
        <v>0</v>
      </c>
      <c r="DO173" s="52">
        <v>0</v>
      </c>
      <c r="DP173" s="52">
        <v>0</v>
      </c>
      <c r="DQ173" s="52">
        <v>0</v>
      </c>
      <c r="DR173" s="52">
        <v>0</v>
      </c>
      <c r="DS173" s="52">
        <v>0</v>
      </c>
      <c r="DT173" s="52">
        <v>0</v>
      </c>
      <c r="DU173" s="52">
        <v>0</v>
      </c>
      <c r="DV173" s="52">
        <v>0</v>
      </c>
      <c r="DW173" s="52">
        <v>0</v>
      </c>
      <c r="DX173" s="52">
        <v>0</v>
      </c>
      <c r="DY173" s="52">
        <v>0</v>
      </c>
      <c r="DZ173" s="52">
        <v>0</v>
      </c>
      <c r="EA173" s="52">
        <v>0</v>
      </c>
      <c r="EB173" s="52">
        <v>0</v>
      </c>
      <c r="EC173" s="52">
        <v>0</v>
      </c>
      <c r="ED173" s="52">
        <v>0</v>
      </c>
      <c r="EE173" s="52">
        <v>0</v>
      </c>
      <c r="EF173" s="52">
        <v>0</v>
      </c>
      <c r="EG173" s="52">
        <v>0</v>
      </c>
      <c r="EH173" s="52">
        <v>0</v>
      </c>
      <c r="EI173" s="52">
        <v>0</v>
      </c>
      <c r="EJ173" s="52">
        <v>0</v>
      </c>
      <c r="EK173" s="52">
        <v>0</v>
      </c>
      <c r="EL173" s="52">
        <v>0</v>
      </c>
      <c r="EM173" s="52">
        <v>0</v>
      </c>
      <c r="EN173" s="52">
        <v>0</v>
      </c>
      <c r="EO173" s="52">
        <v>0</v>
      </c>
      <c r="EP173" s="52">
        <v>0</v>
      </c>
      <c r="EQ173" s="52">
        <v>0</v>
      </c>
      <c r="ER173" s="52">
        <v>0</v>
      </c>
      <c r="ES173" s="52">
        <v>0</v>
      </c>
      <c r="ET173" s="52">
        <v>0</v>
      </c>
      <c r="EU173" s="52">
        <v>0</v>
      </c>
      <c r="EV173" s="52">
        <v>0</v>
      </c>
      <c r="EW173" s="52">
        <v>72.900000000000006</v>
      </c>
      <c r="EX173" s="52">
        <v>71.116669999999999</v>
      </c>
      <c r="EY173" s="52">
        <v>69.400000000000006</v>
      </c>
      <c r="EZ173" s="52">
        <v>67.8</v>
      </c>
      <c r="FA173" s="52">
        <v>66.933329999999998</v>
      </c>
      <c r="FB173" s="52">
        <v>65.95</v>
      </c>
      <c r="FC173" s="52">
        <v>65.516670000000005</v>
      </c>
      <c r="FD173" s="52">
        <v>67.216669999999993</v>
      </c>
      <c r="FE173" s="52">
        <v>70.849999999999994</v>
      </c>
      <c r="FF173" s="52">
        <v>75.116669999999999</v>
      </c>
      <c r="FG173" s="52">
        <v>79.883330000000001</v>
      </c>
      <c r="FH173" s="52">
        <v>84.1</v>
      </c>
      <c r="FI173" s="52">
        <v>87.4</v>
      </c>
      <c r="FJ173" s="52">
        <v>89.8</v>
      </c>
      <c r="FK173" s="52">
        <v>91.5</v>
      </c>
      <c r="FL173" s="52">
        <v>92.116669999999999</v>
      </c>
      <c r="FM173" s="52">
        <v>91.733329999999995</v>
      </c>
      <c r="FN173" s="52">
        <v>90.483329999999995</v>
      </c>
      <c r="FO173" s="52">
        <v>87.8</v>
      </c>
      <c r="FP173" s="52">
        <v>83.733329999999995</v>
      </c>
      <c r="FQ173" s="52">
        <v>79.383330000000001</v>
      </c>
      <c r="FR173" s="52">
        <v>76.266670000000005</v>
      </c>
      <c r="FS173" s="52">
        <v>74.25</v>
      </c>
      <c r="FT173" s="52">
        <v>72.833340000000007</v>
      </c>
      <c r="FU173" s="52">
        <v>6</v>
      </c>
      <c r="FV173" s="52">
        <v>130.54920000000001</v>
      </c>
      <c r="FW173" s="52">
        <v>87.553550000000001</v>
      </c>
      <c r="FX173" s="52">
        <v>0</v>
      </c>
    </row>
    <row r="174" spans="1:180" x14ac:dyDescent="0.3">
      <c r="A174" t="s">
        <v>174</v>
      </c>
      <c r="B174" t="s">
        <v>249</v>
      </c>
      <c r="C174" t="s">
        <v>180</v>
      </c>
      <c r="D174" t="s">
        <v>224</v>
      </c>
      <c r="E174" t="s">
        <v>189</v>
      </c>
      <c r="F174" t="s">
        <v>232</v>
      </c>
      <c r="G174" t="s">
        <v>240</v>
      </c>
      <c r="H174" s="52">
        <v>18</v>
      </c>
      <c r="I174" s="52">
        <v>0</v>
      </c>
      <c r="J174" s="52">
        <v>0</v>
      </c>
      <c r="K174" s="52">
        <v>0</v>
      </c>
      <c r="L174" s="52">
        <v>0</v>
      </c>
      <c r="M174" s="52">
        <v>0</v>
      </c>
      <c r="N174" s="52">
        <v>0</v>
      </c>
      <c r="O174" s="52">
        <v>0</v>
      </c>
      <c r="P174" s="52">
        <v>0</v>
      </c>
      <c r="Q174" s="52">
        <v>0</v>
      </c>
      <c r="R174" s="52">
        <v>0</v>
      </c>
      <c r="S174" s="52">
        <v>0</v>
      </c>
      <c r="T174" s="52">
        <v>0</v>
      </c>
      <c r="U174" s="52">
        <v>0</v>
      </c>
      <c r="V174" s="52">
        <v>0</v>
      </c>
      <c r="W174" s="52">
        <v>0</v>
      </c>
      <c r="X174" s="52">
        <v>0</v>
      </c>
      <c r="Y174" s="52">
        <v>0</v>
      </c>
      <c r="Z174" s="52">
        <v>0</v>
      </c>
      <c r="AA174" s="52">
        <v>0</v>
      </c>
      <c r="AB174" s="52">
        <v>0</v>
      </c>
      <c r="AC174" s="52">
        <v>0</v>
      </c>
      <c r="AD174" s="52">
        <v>0</v>
      </c>
      <c r="AE174" s="52">
        <v>0</v>
      </c>
      <c r="AF174" s="52">
        <v>0</v>
      </c>
      <c r="AG174" s="52">
        <v>0</v>
      </c>
      <c r="AH174" s="52">
        <v>0</v>
      </c>
      <c r="AI174" s="52">
        <v>0</v>
      </c>
      <c r="AJ174" s="52">
        <v>0</v>
      </c>
      <c r="AK174" s="52">
        <v>0</v>
      </c>
      <c r="AL174" s="52">
        <v>0</v>
      </c>
      <c r="AM174" s="52">
        <v>0</v>
      </c>
      <c r="AN174" s="52">
        <v>0</v>
      </c>
      <c r="AO174" s="52">
        <v>0</v>
      </c>
      <c r="AP174" s="52">
        <v>0</v>
      </c>
      <c r="AQ174" s="52">
        <v>0</v>
      </c>
      <c r="AR174" s="52">
        <v>0</v>
      </c>
      <c r="AS174" s="52">
        <v>0</v>
      </c>
      <c r="AT174" s="52">
        <v>0</v>
      </c>
      <c r="AU174" s="52">
        <v>0</v>
      </c>
      <c r="AV174" s="52">
        <v>0</v>
      </c>
      <c r="AW174" s="52">
        <v>0</v>
      </c>
      <c r="AX174" s="52">
        <v>0</v>
      </c>
      <c r="AY174" s="52">
        <v>0</v>
      </c>
      <c r="AZ174" s="52">
        <v>0</v>
      </c>
      <c r="BA174" s="52">
        <v>0</v>
      </c>
      <c r="BB174" s="52">
        <v>0</v>
      </c>
      <c r="BC174" s="52">
        <v>0</v>
      </c>
      <c r="BD174" s="52">
        <v>0</v>
      </c>
      <c r="BE174" s="52">
        <v>0</v>
      </c>
      <c r="BF174" s="52">
        <v>0</v>
      </c>
      <c r="BG174" s="52">
        <v>0</v>
      </c>
      <c r="BH174" s="52">
        <v>0</v>
      </c>
      <c r="BI174" s="52">
        <v>0</v>
      </c>
      <c r="BJ174" s="52">
        <v>0</v>
      </c>
      <c r="BK174" s="52">
        <v>0</v>
      </c>
      <c r="BL174" s="52">
        <v>0</v>
      </c>
      <c r="BM174" s="52">
        <v>0</v>
      </c>
      <c r="BN174" s="52">
        <v>0</v>
      </c>
      <c r="BO174" s="52">
        <v>0</v>
      </c>
      <c r="BP174" s="52">
        <v>0</v>
      </c>
      <c r="BQ174" s="52">
        <v>0</v>
      </c>
      <c r="BR174" s="52">
        <v>0</v>
      </c>
      <c r="BS174" s="52">
        <v>0</v>
      </c>
      <c r="BT174" s="52">
        <v>0</v>
      </c>
      <c r="BU174" s="52">
        <v>0</v>
      </c>
      <c r="BV174" s="52">
        <v>0</v>
      </c>
      <c r="BW174" s="52">
        <v>0</v>
      </c>
      <c r="BX174" s="52">
        <v>0</v>
      </c>
      <c r="BY174" s="52">
        <v>0</v>
      </c>
      <c r="BZ174" s="52">
        <v>0</v>
      </c>
      <c r="CA174" s="52">
        <v>0</v>
      </c>
      <c r="CB174" s="52">
        <v>0</v>
      </c>
      <c r="CC174" s="52">
        <v>0</v>
      </c>
      <c r="CD174" s="52">
        <v>0</v>
      </c>
      <c r="CE174" s="52">
        <v>0</v>
      </c>
      <c r="CF174" s="52">
        <v>0</v>
      </c>
      <c r="CG174" s="52">
        <v>0</v>
      </c>
      <c r="CH174" s="52">
        <v>0</v>
      </c>
      <c r="CI174" s="52">
        <v>0</v>
      </c>
      <c r="CJ174" s="52">
        <v>0</v>
      </c>
      <c r="CK174" s="52">
        <v>0</v>
      </c>
      <c r="CL174" s="52">
        <v>0</v>
      </c>
      <c r="CM174" s="52">
        <v>0</v>
      </c>
      <c r="CN174" s="52">
        <v>0</v>
      </c>
      <c r="CO174" s="52">
        <v>0</v>
      </c>
      <c r="CP174" s="52">
        <v>0</v>
      </c>
      <c r="CQ174" s="52">
        <v>0</v>
      </c>
      <c r="CR174" s="52">
        <v>0</v>
      </c>
      <c r="CS174" s="52">
        <v>0</v>
      </c>
      <c r="CT174" s="52">
        <v>0</v>
      </c>
      <c r="CU174" s="52">
        <v>0</v>
      </c>
      <c r="CV174" s="52">
        <v>0</v>
      </c>
      <c r="CW174" s="52">
        <v>0</v>
      </c>
      <c r="CX174" s="52">
        <v>0</v>
      </c>
      <c r="CY174" s="52">
        <v>0</v>
      </c>
      <c r="CZ174" s="52">
        <v>0</v>
      </c>
      <c r="DA174" s="52">
        <v>0</v>
      </c>
      <c r="DB174" s="52">
        <v>0</v>
      </c>
      <c r="DC174" s="52">
        <v>0</v>
      </c>
      <c r="DD174" s="52">
        <v>0</v>
      </c>
      <c r="DE174" s="52">
        <v>0</v>
      </c>
      <c r="DF174" s="52">
        <v>0</v>
      </c>
      <c r="DG174" s="52">
        <v>0</v>
      </c>
      <c r="DH174" s="52">
        <v>0</v>
      </c>
      <c r="DI174" s="52">
        <v>0</v>
      </c>
      <c r="DJ174" s="52">
        <v>0</v>
      </c>
      <c r="DK174" s="52">
        <v>0</v>
      </c>
      <c r="DL174" s="52">
        <v>0</v>
      </c>
      <c r="DM174" s="52">
        <v>0</v>
      </c>
      <c r="DN174" s="52">
        <v>0</v>
      </c>
      <c r="DO174" s="52">
        <v>0</v>
      </c>
      <c r="DP174" s="52">
        <v>0</v>
      </c>
      <c r="DQ174" s="52">
        <v>0</v>
      </c>
      <c r="DR174" s="52">
        <v>0</v>
      </c>
      <c r="DS174" s="52">
        <v>0</v>
      </c>
      <c r="DT174" s="52">
        <v>0</v>
      </c>
      <c r="DU174" s="52">
        <v>0</v>
      </c>
      <c r="DV174" s="52">
        <v>0</v>
      </c>
      <c r="DW174" s="52">
        <v>0</v>
      </c>
      <c r="DX174" s="52">
        <v>0</v>
      </c>
      <c r="DY174" s="52">
        <v>0</v>
      </c>
      <c r="DZ174" s="52">
        <v>0</v>
      </c>
      <c r="EA174" s="52">
        <v>0</v>
      </c>
      <c r="EB174" s="52">
        <v>0</v>
      </c>
      <c r="EC174" s="52">
        <v>0</v>
      </c>
      <c r="ED174" s="52">
        <v>0</v>
      </c>
      <c r="EE174" s="52">
        <v>0</v>
      </c>
      <c r="EF174" s="52">
        <v>0</v>
      </c>
      <c r="EG174" s="52">
        <v>0</v>
      </c>
      <c r="EH174" s="52">
        <v>0</v>
      </c>
      <c r="EI174" s="52">
        <v>0</v>
      </c>
      <c r="EJ174" s="52">
        <v>0</v>
      </c>
      <c r="EK174" s="52">
        <v>0</v>
      </c>
      <c r="EL174" s="52">
        <v>0</v>
      </c>
      <c r="EM174" s="52">
        <v>0</v>
      </c>
      <c r="EN174" s="52">
        <v>0</v>
      </c>
      <c r="EO174" s="52">
        <v>0</v>
      </c>
      <c r="EP174" s="52">
        <v>0</v>
      </c>
      <c r="EQ174" s="52">
        <v>0</v>
      </c>
      <c r="ER174" s="52">
        <v>0</v>
      </c>
      <c r="ES174" s="52">
        <v>0</v>
      </c>
      <c r="ET174" s="52">
        <v>0</v>
      </c>
      <c r="EU174" s="52">
        <v>0</v>
      </c>
      <c r="EV174" s="52">
        <v>0</v>
      </c>
      <c r="EW174" s="52">
        <v>69.454539999999994</v>
      </c>
      <c r="EX174" s="52">
        <v>68.477270000000004</v>
      </c>
      <c r="EY174" s="52">
        <v>67.537880000000001</v>
      </c>
      <c r="EZ174" s="52">
        <v>66.621219999999994</v>
      </c>
      <c r="FA174" s="52">
        <v>65.825760000000002</v>
      </c>
      <c r="FB174" s="52">
        <v>65</v>
      </c>
      <c r="FC174" s="52">
        <v>64.348489999999998</v>
      </c>
      <c r="FD174" s="52">
        <v>65.371219999999994</v>
      </c>
      <c r="FE174" s="52">
        <v>68.174239999999998</v>
      </c>
      <c r="FF174" s="52">
        <v>72.098489999999998</v>
      </c>
      <c r="FG174" s="52">
        <v>76.606059999999999</v>
      </c>
      <c r="FH174" s="52">
        <v>80.583340000000007</v>
      </c>
      <c r="FI174" s="52">
        <v>83.606059999999999</v>
      </c>
      <c r="FJ174" s="52">
        <v>85.939390000000003</v>
      </c>
      <c r="FK174" s="52">
        <v>87.704539999999994</v>
      </c>
      <c r="FL174" s="52">
        <v>88.696969999999993</v>
      </c>
      <c r="FM174" s="52">
        <v>88.507580000000004</v>
      </c>
      <c r="FN174" s="52">
        <v>87.333340000000007</v>
      </c>
      <c r="FO174" s="52">
        <v>84.553030000000007</v>
      </c>
      <c r="FP174" s="52">
        <v>80.371219999999994</v>
      </c>
      <c r="FQ174" s="52">
        <v>76.575760000000002</v>
      </c>
      <c r="FR174" s="52">
        <v>74.151510000000002</v>
      </c>
      <c r="FS174" s="52">
        <v>72.590909999999994</v>
      </c>
      <c r="FT174" s="52">
        <v>71.083340000000007</v>
      </c>
      <c r="FU174" s="52">
        <v>6</v>
      </c>
      <c r="FV174" s="52">
        <v>175.88470000000001</v>
      </c>
      <c r="FW174" s="52">
        <v>131.7148</v>
      </c>
      <c r="FX174" s="52">
        <v>0</v>
      </c>
    </row>
    <row r="175" spans="1:180" x14ac:dyDescent="0.3">
      <c r="A175" t="s">
        <v>174</v>
      </c>
      <c r="B175" t="s">
        <v>249</v>
      </c>
      <c r="C175" t="s">
        <v>180</v>
      </c>
      <c r="D175" t="s">
        <v>224</v>
      </c>
      <c r="E175" t="s">
        <v>188</v>
      </c>
      <c r="F175" t="s">
        <v>232</v>
      </c>
      <c r="G175" t="s">
        <v>240</v>
      </c>
      <c r="H175" s="52">
        <v>18</v>
      </c>
      <c r="I175" s="52">
        <v>0</v>
      </c>
      <c r="J175" s="52">
        <v>0</v>
      </c>
      <c r="K175" s="52">
        <v>0</v>
      </c>
      <c r="L175" s="52">
        <v>0</v>
      </c>
      <c r="M175" s="52">
        <v>0</v>
      </c>
      <c r="N175" s="52">
        <v>0</v>
      </c>
      <c r="O175" s="52">
        <v>0</v>
      </c>
      <c r="P175" s="52">
        <v>0</v>
      </c>
      <c r="Q175" s="52">
        <v>0</v>
      </c>
      <c r="R175" s="52">
        <v>0</v>
      </c>
      <c r="S175" s="52">
        <v>0</v>
      </c>
      <c r="T175" s="52">
        <v>0</v>
      </c>
      <c r="U175" s="52">
        <v>0</v>
      </c>
      <c r="V175" s="52">
        <v>0</v>
      </c>
      <c r="W175" s="52">
        <v>0</v>
      </c>
      <c r="X175" s="52">
        <v>0</v>
      </c>
      <c r="Y175" s="52">
        <v>0</v>
      </c>
      <c r="Z175" s="52">
        <v>0</v>
      </c>
      <c r="AA175" s="52">
        <v>0</v>
      </c>
      <c r="AB175" s="52">
        <v>0</v>
      </c>
      <c r="AC175" s="52">
        <v>0</v>
      </c>
      <c r="AD175" s="52">
        <v>0</v>
      </c>
      <c r="AE175" s="52">
        <v>0</v>
      </c>
      <c r="AF175" s="52">
        <v>0</v>
      </c>
      <c r="AG175" s="52">
        <v>0</v>
      </c>
      <c r="AH175" s="52">
        <v>0</v>
      </c>
      <c r="AI175" s="52">
        <v>0</v>
      </c>
      <c r="AJ175" s="52">
        <v>0</v>
      </c>
      <c r="AK175" s="52">
        <v>0</v>
      </c>
      <c r="AL175" s="52">
        <v>0</v>
      </c>
      <c r="AM175" s="52">
        <v>0</v>
      </c>
      <c r="AN175" s="52">
        <v>0</v>
      </c>
      <c r="AO175" s="52">
        <v>0</v>
      </c>
      <c r="AP175" s="52">
        <v>0</v>
      </c>
      <c r="AQ175" s="52">
        <v>0</v>
      </c>
      <c r="AR175" s="52">
        <v>0</v>
      </c>
      <c r="AS175" s="52">
        <v>0</v>
      </c>
      <c r="AT175" s="52">
        <v>0</v>
      </c>
      <c r="AU175" s="52">
        <v>0</v>
      </c>
      <c r="AV175" s="52">
        <v>0</v>
      </c>
      <c r="AW175" s="52">
        <v>0</v>
      </c>
      <c r="AX175" s="52">
        <v>0</v>
      </c>
      <c r="AY175" s="52">
        <v>0</v>
      </c>
      <c r="AZ175" s="52">
        <v>0</v>
      </c>
      <c r="BA175" s="52">
        <v>0</v>
      </c>
      <c r="BB175" s="52">
        <v>0</v>
      </c>
      <c r="BC175" s="52">
        <v>0</v>
      </c>
      <c r="BD175" s="52">
        <v>0</v>
      </c>
      <c r="BE175" s="52">
        <v>0</v>
      </c>
      <c r="BF175" s="52">
        <v>0</v>
      </c>
      <c r="BG175" s="52">
        <v>0</v>
      </c>
      <c r="BH175" s="52">
        <v>0</v>
      </c>
      <c r="BI175" s="52">
        <v>0</v>
      </c>
      <c r="BJ175" s="52">
        <v>0</v>
      </c>
      <c r="BK175" s="52">
        <v>0</v>
      </c>
      <c r="BL175" s="52">
        <v>0</v>
      </c>
      <c r="BM175" s="52">
        <v>0</v>
      </c>
      <c r="BN175" s="52">
        <v>0</v>
      </c>
      <c r="BO175" s="52">
        <v>0</v>
      </c>
      <c r="BP175" s="52">
        <v>0</v>
      </c>
      <c r="BQ175" s="52">
        <v>0</v>
      </c>
      <c r="BR175" s="52">
        <v>0</v>
      </c>
      <c r="BS175" s="52">
        <v>0</v>
      </c>
      <c r="BT175" s="52">
        <v>0</v>
      </c>
      <c r="BU175" s="52">
        <v>0</v>
      </c>
      <c r="BV175" s="52">
        <v>0</v>
      </c>
      <c r="BW175" s="52">
        <v>0</v>
      </c>
      <c r="BX175" s="52">
        <v>0</v>
      </c>
      <c r="BY175" s="52">
        <v>0</v>
      </c>
      <c r="BZ175" s="52">
        <v>0</v>
      </c>
      <c r="CA175" s="52">
        <v>0</v>
      </c>
      <c r="CB175" s="52">
        <v>0</v>
      </c>
      <c r="CC175" s="52">
        <v>0</v>
      </c>
      <c r="CD175" s="52">
        <v>0</v>
      </c>
      <c r="CE175" s="52">
        <v>0</v>
      </c>
      <c r="CF175" s="52">
        <v>0</v>
      </c>
      <c r="CG175" s="52">
        <v>0</v>
      </c>
      <c r="CH175" s="52">
        <v>0</v>
      </c>
      <c r="CI175" s="52">
        <v>0</v>
      </c>
      <c r="CJ175" s="52">
        <v>0</v>
      </c>
      <c r="CK175" s="52">
        <v>0</v>
      </c>
      <c r="CL175" s="52">
        <v>0</v>
      </c>
      <c r="CM175" s="52">
        <v>0</v>
      </c>
      <c r="CN175" s="52">
        <v>0</v>
      </c>
      <c r="CO175" s="52">
        <v>0</v>
      </c>
      <c r="CP175" s="52">
        <v>0</v>
      </c>
      <c r="CQ175" s="52">
        <v>0</v>
      </c>
      <c r="CR175" s="52">
        <v>0</v>
      </c>
      <c r="CS175" s="52">
        <v>0</v>
      </c>
      <c r="CT175" s="52">
        <v>0</v>
      </c>
      <c r="CU175" s="52">
        <v>0</v>
      </c>
      <c r="CV175" s="52">
        <v>0</v>
      </c>
      <c r="CW175" s="52">
        <v>0</v>
      </c>
      <c r="CX175" s="52">
        <v>0</v>
      </c>
      <c r="CY175" s="52">
        <v>0</v>
      </c>
      <c r="CZ175" s="52">
        <v>0</v>
      </c>
      <c r="DA175" s="52">
        <v>0</v>
      </c>
      <c r="DB175" s="52">
        <v>0</v>
      </c>
      <c r="DC175" s="52">
        <v>0</v>
      </c>
      <c r="DD175" s="52">
        <v>0</v>
      </c>
      <c r="DE175" s="52">
        <v>0</v>
      </c>
      <c r="DF175" s="52">
        <v>0</v>
      </c>
      <c r="DG175" s="52">
        <v>0</v>
      </c>
      <c r="DH175" s="52">
        <v>0</v>
      </c>
      <c r="DI175" s="52">
        <v>0</v>
      </c>
      <c r="DJ175" s="52">
        <v>0</v>
      </c>
      <c r="DK175" s="52">
        <v>0</v>
      </c>
      <c r="DL175" s="52">
        <v>0</v>
      </c>
      <c r="DM175" s="52">
        <v>0</v>
      </c>
      <c r="DN175" s="52">
        <v>0</v>
      </c>
      <c r="DO175" s="52">
        <v>0</v>
      </c>
      <c r="DP175" s="52">
        <v>0</v>
      </c>
      <c r="DQ175" s="52">
        <v>0</v>
      </c>
      <c r="DR175" s="52">
        <v>0</v>
      </c>
      <c r="DS175" s="52">
        <v>0</v>
      </c>
      <c r="DT175" s="52">
        <v>0</v>
      </c>
      <c r="DU175" s="52">
        <v>0</v>
      </c>
      <c r="DV175" s="52">
        <v>0</v>
      </c>
      <c r="DW175" s="52">
        <v>0</v>
      </c>
      <c r="DX175" s="52">
        <v>0</v>
      </c>
      <c r="DY175" s="52">
        <v>0</v>
      </c>
      <c r="DZ175" s="52">
        <v>0</v>
      </c>
      <c r="EA175" s="52">
        <v>0</v>
      </c>
      <c r="EB175" s="52">
        <v>0</v>
      </c>
      <c r="EC175" s="52">
        <v>0</v>
      </c>
      <c r="ED175" s="52">
        <v>0</v>
      </c>
      <c r="EE175" s="52">
        <v>0</v>
      </c>
      <c r="EF175" s="52">
        <v>0</v>
      </c>
      <c r="EG175" s="52">
        <v>0</v>
      </c>
      <c r="EH175" s="52">
        <v>0</v>
      </c>
      <c r="EI175" s="52">
        <v>0</v>
      </c>
      <c r="EJ175" s="52">
        <v>0</v>
      </c>
      <c r="EK175" s="52">
        <v>0</v>
      </c>
      <c r="EL175" s="52">
        <v>0</v>
      </c>
      <c r="EM175" s="52">
        <v>0</v>
      </c>
      <c r="EN175" s="52">
        <v>0</v>
      </c>
      <c r="EO175" s="52">
        <v>0</v>
      </c>
      <c r="EP175" s="52">
        <v>0</v>
      </c>
      <c r="EQ175" s="52">
        <v>0</v>
      </c>
      <c r="ER175" s="52">
        <v>0</v>
      </c>
      <c r="ES175" s="52">
        <v>0</v>
      </c>
      <c r="ET175" s="52">
        <v>0</v>
      </c>
      <c r="EU175" s="52">
        <v>0</v>
      </c>
      <c r="EV175" s="52">
        <v>0</v>
      </c>
      <c r="EW175" s="52">
        <v>69.79365</v>
      </c>
      <c r="EX175" s="52">
        <v>68.539680000000004</v>
      </c>
      <c r="EY175" s="52">
        <v>67.507930000000002</v>
      </c>
      <c r="EZ175" s="52">
        <v>66.492069999999998</v>
      </c>
      <c r="FA175" s="52">
        <v>65.626980000000003</v>
      </c>
      <c r="FB175" s="52">
        <v>64.896829999999994</v>
      </c>
      <c r="FC175" s="52">
        <v>64.730159999999998</v>
      </c>
      <c r="FD175" s="52">
        <v>66.579369999999997</v>
      </c>
      <c r="FE175" s="52">
        <v>69.904759999999996</v>
      </c>
      <c r="FF175" s="52">
        <v>74.134919999999994</v>
      </c>
      <c r="FG175" s="52">
        <v>78.825389999999999</v>
      </c>
      <c r="FH175" s="52">
        <v>83.007930000000002</v>
      </c>
      <c r="FI175" s="52">
        <v>86.20635</v>
      </c>
      <c r="FJ175" s="52">
        <v>88.698409999999996</v>
      </c>
      <c r="FK175" s="52">
        <v>90.238100000000003</v>
      </c>
      <c r="FL175" s="52">
        <v>91.222219999999993</v>
      </c>
      <c r="FM175" s="52">
        <v>91.134919999999994</v>
      </c>
      <c r="FN175" s="52">
        <v>89.984120000000004</v>
      </c>
      <c r="FO175" s="52">
        <v>87.404759999999996</v>
      </c>
      <c r="FP175" s="52">
        <v>83.150790000000001</v>
      </c>
      <c r="FQ175" s="52">
        <v>78.523809999999997</v>
      </c>
      <c r="FR175" s="52">
        <v>75.365080000000006</v>
      </c>
      <c r="FS175" s="52">
        <v>73.182540000000003</v>
      </c>
      <c r="FT175" s="52">
        <v>71.579369999999997</v>
      </c>
      <c r="FU175" s="52">
        <v>6</v>
      </c>
      <c r="FV175" s="52">
        <v>130.54920000000001</v>
      </c>
      <c r="FW175" s="52">
        <v>87.553550000000001</v>
      </c>
      <c r="FX175" s="52">
        <v>0</v>
      </c>
    </row>
    <row r="176" spans="1:180" x14ac:dyDescent="0.3">
      <c r="A176" t="s">
        <v>174</v>
      </c>
      <c r="B176" t="s">
        <v>249</v>
      </c>
      <c r="C176" t="s">
        <v>180</v>
      </c>
      <c r="D176" t="s">
        <v>224</v>
      </c>
      <c r="E176" t="s">
        <v>190</v>
      </c>
      <c r="F176" t="s">
        <v>232</v>
      </c>
      <c r="G176" t="s">
        <v>240</v>
      </c>
      <c r="H176" s="52">
        <v>18</v>
      </c>
      <c r="I176" s="52">
        <v>0</v>
      </c>
      <c r="J176" s="52">
        <v>0</v>
      </c>
      <c r="K176" s="52">
        <v>0</v>
      </c>
      <c r="L176" s="52">
        <v>0</v>
      </c>
      <c r="M176" s="52">
        <v>0</v>
      </c>
      <c r="N176" s="52">
        <v>0</v>
      </c>
      <c r="O176" s="52">
        <v>0</v>
      </c>
      <c r="P176" s="52">
        <v>0</v>
      </c>
      <c r="Q176" s="52">
        <v>0</v>
      </c>
      <c r="R176" s="52">
        <v>0</v>
      </c>
      <c r="S176" s="52">
        <v>0</v>
      </c>
      <c r="T176" s="52">
        <v>0</v>
      </c>
      <c r="U176" s="52">
        <v>0</v>
      </c>
      <c r="V176" s="52">
        <v>0</v>
      </c>
      <c r="W176" s="52">
        <v>0</v>
      </c>
      <c r="X176" s="52">
        <v>0</v>
      </c>
      <c r="Y176" s="52">
        <v>0</v>
      </c>
      <c r="Z176" s="52">
        <v>0</v>
      </c>
      <c r="AA176" s="52">
        <v>0</v>
      </c>
      <c r="AB176" s="52">
        <v>0</v>
      </c>
      <c r="AC176" s="52">
        <v>0</v>
      </c>
      <c r="AD176" s="52">
        <v>0</v>
      </c>
      <c r="AE176" s="52">
        <v>0</v>
      </c>
      <c r="AF176" s="52">
        <v>0</v>
      </c>
      <c r="AG176" s="52">
        <v>0</v>
      </c>
      <c r="AH176" s="52">
        <v>0</v>
      </c>
      <c r="AI176" s="52">
        <v>0</v>
      </c>
      <c r="AJ176" s="52">
        <v>0</v>
      </c>
      <c r="AK176" s="52">
        <v>0</v>
      </c>
      <c r="AL176" s="52">
        <v>0</v>
      </c>
      <c r="AM176" s="52">
        <v>0</v>
      </c>
      <c r="AN176" s="52">
        <v>0</v>
      </c>
      <c r="AO176" s="52">
        <v>0</v>
      </c>
      <c r="AP176" s="52">
        <v>0</v>
      </c>
      <c r="AQ176" s="52">
        <v>0</v>
      </c>
      <c r="AR176" s="52">
        <v>0</v>
      </c>
      <c r="AS176" s="52">
        <v>0</v>
      </c>
      <c r="AT176" s="52">
        <v>0</v>
      </c>
      <c r="AU176" s="52">
        <v>0</v>
      </c>
      <c r="AV176" s="52">
        <v>0</v>
      </c>
      <c r="AW176" s="52">
        <v>0</v>
      </c>
      <c r="AX176" s="52">
        <v>0</v>
      </c>
      <c r="AY176" s="52">
        <v>0</v>
      </c>
      <c r="AZ176" s="52">
        <v>0</v>
      </c>
      <c r="BA176" s="52">
        <v>0</v>
      </c>
      <c r="BB176" s="52">
        <v>0</v>
      </c>
      <c r="BC176" s="52">
        <v>0</v>
      </c>
      <c r="BD176" s="52">
        <v>0</v>
      </c>
      <c r="BE176" s="52">
        <v>0</v>
      </c>
      <c r="BF176" s="52">
        <v>0</v>
      </c>
      <c r="BG176" s="52">
        <v>0</v>
      </c>
      <c r="BH176" s="52">
        <v>0</v>
      </c>
      <c r="BI176" s="52">
        <v>0</v>
      </c>
      <c r="BJ176" s="52">
        <v>0</v>
      </c>
      <c r="BK176" s="52">
        <v>0</v>
      </c>
      <c r="BL176" s="52">
        <v>0</v>
      </c>
      <c r="BM176" s="52">
        <v>0</v>
      </c>
      <c r="BN176" s="52">
        <v>0</v>
      </c>
      <c r="BO176" s="52">
        <v>0</v>
      </c>
      <c r="BP176" s="52">
        <v>0</v>
      </c>
      <c r="BQ176" s="52">
        <v>0</v>
      </c>
      <c r="BR176" s="52">
        <v>0</v>
      </c>
      <c r="BS176" s="52">
        <v>0</v>
      </c>
      <c r="BT176" s="52">
        <v>0</v>
      </c>
      <c r="BU176" s="52">
        <v>0</v>
      </c>
      <c r="BV176" s="52">
        <v>0</v>
      </c>
      <c r="BW176" s="52">
        <v>0</v>
      </c>
      <c r="BX176" s="52">
        <v>0</v>
      </c>
      <c r="BY176" s="52">
        <v>0</v>
      </c>
      <c r="BZ176" s="52">
        <v>0</v>
      </c>
      <c r="CA176" s="52">
        <v>0</v>
      </c>
      <c r="CB176" s="52">
        <v>0</v>
      </c>
      <c r="CC176" s="52">
        <v>0</v>
      </c>
      <c r="CD176" s="52">
        <v>0</v>
      </c>
      <c r="CE176" s="52">
        <v>0</v>
      </c>
      <c r="CF176" s="52">
        <v>0</v>
      </c>
      <c r="CG176" s="52">
        <v>0</v>
      </c>
      <c r="CH176" s="52">
        <v>0</v>
      </c>
      <c r="CI176" s="52">
        <v>0</v>
      </c>
      <c r="CJ176" s="52">
        <v>0</v>
      </c>
      <c r="CK176" s="52">
        <v>0</v>
      </c>
      <c r="CL176" s="52">
        <v>0</v>
      </c>
      <c r="CM176" s="52">
        <v>0</v>
      </c>
      <c r="CN176" s="52">
        <v>0</v>
      </c>
      <c r="CO176" s="52">
        <v>0</v>
      </c>
      <c r="CP176" s="52">
        <v>0</v>
      </c>
      <c r="CQ176" s="52">
        <v>0</v>
      </c>
      <c r="CR176" s="52">
        <v>0</v>
      </c>
      <c r="CS176" s="52">
        <v>0</v>
      </c>
      <c r="CT176" s="52">
        <v>0</v>
      </c>
      <c r="CU176" s="52">
        <v>0</v>
      </c>
      <c r="CV176" s="52">
        <v>0</v>
      </c>
      <c r="CW176" s="52">
        <v>0</v>
      </c>
      <c r="CX176" s="52">
        <v>0</v>
      </c>
      <c r="CY176" s="52">
        <v>0</v>
      </c>
      <c r="CZ176" s="52">
        <v>0</v>
      </c>
      <c r="DA176" s="52">
        <v>0</v>
      </c>
      <c r="DB176" s="52">
        <v>0</v>
      </c>
      <c r="DC176" s="52">
        <v>0</v>
      </c>
      <c r="DD176" s="52">
        <v>0</v>
      </c>
      <c r="DE176" s="52">
        <v>0</v>
      </c>
      <c r="DF176" s="52">
        <v>0</v>
      </c>
      <c r="DG176" s="52">
        <v>0</v>
      </c>
      <c r="DH176" s="52">
        <v>0</v>
      </c>
      <c r="DI176" s="52">
        <v>0</v>
      </c>
      <c r="DJ176" s="52">
        <v>0</v>
      </c>
      <c r="DK176" s="52">
        <v>0</v>
      </c>
      <c r="DL176" s="52">
        <v>0</v>
      </c>
      <c r="DM176" s="52">
        <v>0</v>
      </c>
      <c r="DN176" s="52">
        <v>0</v>
      </c>
      <c r="DO176" s="52">
        <v>0</v>
      </c>
      <c r="DP176" s="52">
        <v>0</v>
      </c>
      <c r="DQ176" s="52">
        <v>0</v>
      </c>
      <c r="DR176" s="52">
        <v>0</v>
      </c>
      <c r="DS176" s="52">
        <v>0</v>
      </c>
      <c r="DT176" s="52">
        <v>0</v>
      </c>
      <c r="DU176" s="52">
        <v>0</v>
      </c>
      <c r="DV176" s="52">
        <v>0</v>
      </c>
      <c r="DW176" s="52">
        <v>0</v>
      </c>
      <c r="DX176" s="52">
        <v>0</v>
      </c>
      <c r="DY176" s="52">
        <v>0</v>
      </c>
      <c r="DZ176" s="52">
        <v>0</v>
      </c>
      <c r="EA176" s="52">
        <v>0</v>
      </c>
      <c r="EB176" s="52">
        <v>0</v>
      </c>
      <c r="EC176" s="52">
        <v>0</v>
      </c>
      <c r="ED176" s="52">
        <v>0</v>
      </c>
      <c r="EE176" s="52">
        <v>0</v>
      </c>
      <c r="EF176" s="52">
        <v>0</v>
      </c>
      <c r="EG176" s="52">
        <v>0</v>
      </c>
      <c r="EH176" s="52">
        <v>0</v>
      </c>
      <c r="EI176" s="52">
        <v>0</v>
      </c>
      <c r="EJ176" s="52">
        <v>0</v>
      </c>
      <c r="EK176" s="52">
        <v>0</v>
      </c>
      <c r="EL176" s="52">
        <v>0</v>
      </c>
      <c r="EM176" s="52">
        <v>0</v>
      </c>
      <c r="EN176" s="52">
        <v>0</v>
      </c>
      <c r="EO176" s="52">
        <v>0</v>
      </c>
      <c r="EP176" s="52">
        <v>0</v>
      </c>
      <c r="EQ176" s="52">
        <v>0</v>
      </c>
      <c r="ER176" s="52">
        <v>0</v>
      </c>
      <c r="ES176" s="52">
        <v>0</v>
      </c>
      <c r="ET176" s="52">
        <v>0</v>
      </c>
      <c r="EU176" s="52">
        <v>0</v>
      </c>
      <c r="EV176" s="52">
        <v>0</v>
      </c>
      <c r="EW176" s="52">
        <v>68.039680000000004</v>
      </c>
      <c r="EX176" s="52">
        <v>66.761899999999997</v>
      </c>
      <c r="EY176" s="52">
        <v>65.801590000000004</v>
      </c>
      <c r="EZ176" s="52">
        <v>64.753969999999995</v>
      </c>
      <c r="FA176" s="52">
        <v>63.968249999999998</v>
      </c>
      <c r="FB176" s="52">
        <v>63.29365</v>
      </c>
      <c r="FC176" s="52">
        <v>62.746029999999998</v>
      </c>
      <c r="FD176" s="52">
        <v>63.285710000000002</v>
      </c>
      <c r="FE176" s="52">
        <v>66.515879999999996</v>
      </c>
      <c r="FF176" s="52">
        <v>70.936509999999998</v>
      </c>
      <c r="FG176" s="52">
        <v>75.563490000000002</v>
      </c>
      <c r="FH176" s="52">
        <v>79.587299999999999</v>
      </c>
      <c r="FI176" s="52">
        <v>82.420630000000003</v>
      </c>
      <c r="FJ176" s="52">
        <v>84.404759999999996</v>
      </c>
      <c r="FK176" s="52">
        <v>85.817459999999997</v>
      </c>
      <c r="FL176" s="52">
        <v>86.428569999999993</v>
      </c>
      <c r="FM176" s="52">
        <v>86.039680000000004</v>
      </c>
      <c r="FN176" s="52">
        <v>84.388890000000004</v>
      </c>
      <c r="FO176" s="52">
        <v>81.349209999999999</v>
      </c>
      <c r="FP176" s="52">
        <v>77.015879999999996</v>
      </c>
      <c r="FQ176" s="52">
        <v>73.5</v>
      </c>
      <c r="FR176" s="52">
        <v>71.126980000000003</v>
      </c>
      <c r="FS176" s="52">
        <v>69.690479999999994</v>
      </c>
      <c r="FT176" s="52">
        <v>68.603170000000006</v>
      </c>
      <c r="FU176" s="52">
        <v>6</v>
      </c>
      <c r="FV176" s="52">
        <v>159.5549</v>
      </c>
      <c r="FW176" s="52">
        <v>117.152</v>
      </c>
      <c r="FX176" s="52">
        <v>0</v>
      </c>
    </row>
    <row r="177" spans="1:180" x14ac:dyDescent="0.3">
      <c r="A177" t="s">
        <v>174</v>
      </c>
      <c r="B177" t="s">
        <v>249</v>
      </c>
      <c r="C177" t="s">
        <v>180</v>
      </c>
      <c r="D177" t="s">
        <v>224</v>
      </c>
      <c r="E177" t="s">
        <v>187</v>
      </c>
      <c r="F177" t="s">
        <v>232</v>
      </c>
      <c r="G177" t="s">
        <v>240</v>
      </c>
      <c r="H177" s="52">
        <v>18</v>
      </c>
      <c r="I177" s="52">
        <v>0</v>
      </c>
      <c r="J177" s="52">
        <v>0</v>
      </c>
      <c r="K177" s="52">
        <v>0</v>
      </c>
      <c r="L177" s="52">
        <v>0</v>
      </c>
      <c r="M177" s="52">
        <v>0</v>
      </c>
      <c r="N177" s="52">
        <v>0</v>
      </c>
      <c r="O177" s="52">
        <v>0</v>
      </c>
      <c r="P177" s="52">
        <v>0</v>
      </c>
      <c r="Q177" s="52">
        <v>0</v>
      </c>
      <c r="R177" s="52">
        <v>0</v>
      </c>
      <c r="S177" s="52">
        <v>0</v>
      </c>
      <c r="T177" s="52">
        <v>0</v>
      </c>
      <c r="U177" s="52">
        <v>0</v>
      </c>
      <c r="V177" s="52">
        <v>0</v>
      </c>
      <c r="W177" s="52">
        <v>0</v>
      </c>
      <c r="X177" s="52">
        <v>0</v>
      </c>
      <c r="Y177" s="52">
        <v>0</v>
      </c>
      <c r="Z177" s="52">
        <v>0</v>
      </c>
      <c r="AA177" s="52">
        <v>0</v>
      </c>
      <c r="AB177" s="52">
        <v>0</v>
      </c>
      <c r="AC177" s="52">
        <v>0</v>
      </c>
      <c r="AD177" s="52">
        <v>0</v>
      </c>
      <c r="AE177" s="52">
        <v>0</v>
      </c>
      <c r="AF177" s="52">
        <v>0</v>
      </c>
      <c r="AG177" s="52">
        <v>0</v>
      </c>
      <c r="AH177" s="52">
        <v>0</v>
      </c>
      <c r="AI177" s="52">
        <v>0</v>
      </c>
      <c r="AJ177" s="52">
        <v>0</v>
      </c>
      <c r="AK177" s="52">
        <v>0</v>
      </c>
      <c r="AL177" s="52">
        <v>0</v>
      </c>
      <c r="AM177" s="52">
        <v>0</v>
      </c>
      <c r="AN177" s="52">
        <v>0</v>
      </c>
      <c r="AO177" s="52">
        <v>0</v>
      </c>
      <c r="AP177" s="52">
        <v>0</v>
      </c>
      <c r="AQ177" s="52">
        <v>0</v>
      </c>
      <c r="AR177" s="52">
        <v>0</v>
      </c>
      <c r="AS177" s="52">
        <v>0</v>
      </c>
      <c r="AT177" s="52">
        <v>0</v>
      </c>
      <c r="AU177" s="52">
        <v>0</v>
      </c>
      <c r="AV177" s="52">
        <v>0</v>
      </c>
      <c r="AW177" s="52">
        <v>0</v>
      </c>
      <c r="AX177" s="52">
        <v>0</v>
      </c>
      <c r="AY177" s="52">
        <v>0</v>
      </c>
      <c r="AZ177" s="52">
        <v>0</v>
      </c>
      <c r="BA177" s="52">
        <v>0</v>
      </c>
      <c r="BB177" s="52">
        <v>0</v>
      </c>
      <c r="BC177" s="52">
        <v>0</v>
      </c>
      <c r="BD177" s="52">
        <v>0</v>
      </c>
      <c r="BE177" s="52">
        <v>0</v>
      </c>
      <c r="BF177" s="52">
        <v>0</v>
      </c>
      <c r="BG177" s="52">
        <v>0</v>
      </c>
      <c r="BH177" s="52">
        <v>0</v>
      </c>
      <c r="BI177" s="52">
        <v>0</v>
      </c>
      <c r="BJ177" s="52">
        <v>0</v>
      </c>
      <c r="BK177" s="52">
        <v>0</v>
      </c>
      <c r="BL177" s="52">
        <v>0</v>
      </c>
      <c r="BM177" s="52">
        <v>0</v>
      </c>
      <c r="BN177" s="52">
        <v>0</v>
      </c>
      <c r="BO177" s="52">
        <v>0</v>
      </c>
      <c r="BP177" s="52">
        <v>0</v>
      </c>
      <c r="BQ177" s="52">
        <v>0</v>
      </c>
      <c r="BR177" s="52">
        <v>0</v>
      </c>
      <c r="BS177" s="52">
        <v>0</v>
      </c>
      <c r="BT177" s="52">
        <v>0</v>
      </c>
      <c r="BU177" s="52">
        <v>0</v>
      </c>
      <c r="BV177" s="52">
        <v>0</v>
      </c>
      <c r="BW177" s="52">
        <v>0</v>
      </c>
      <c r="BX177" s="52">
        <v>0</v>
      </c>
      <c r="BY177" s="52">
        <v>0</v>
      </c>
      <c r="BZ177" s="52">
        <v>0</v>
      </c>
      <c r="CA177" s="52">
        <v>0</v>
      </c>
      <c r="CB177" s="52">
        <v>0</v>
      </c>
      <c r="CC177" s="52">
        <v>0</v>
      </c>
      <c r="CD177" s="52">
        <v>0</v>
      </c>
      <c r="CE177" s="52">
        <v>0</v>
      </c>
      <c r="CF177" s="52">
        <v>0</v>
      </c>
      <c r="CG177" s="52">
        <v>0</v>
      </c>
      <c r="CH177" s="52">
        <v>0</v>
      </c>
      <c r="CI177" s="52">
        <v>0</v>
      </c>
      <c r="CJ177" s="52">
        <v>0</v>
      </c>
      <c r="CK177" s="52">
        <v>0</v>
      </c>
      <c r="CL177" s="52">
        <v>0</v>
      </c>
      <c r="CM177" s="52">
        <v>0</v>
      </c>
      <c r="CN177" s="52">
        <v>0</v>
      </c>
      <c r="CO177" s="52">
        <v>0</v>
      </c>
      <c r="CP177" s="52">
        <v>0</v>
      </c>
      <c r="CQ177" s="52">
        <v>0</v>
      </c>
      <c r="CR177" s="52">
        <v>0</v>
      </c>
      <c r="CS177" s="52">
        <v>0</v>
      </c>
      <c r="CT177" s="52">
        <v>0</v>
      </c>
      <c r="CU177" s="52">
        <v>0</v>
      </c>
      <c r="CV177" s="52">
        <v>0</v>
      </c>
      <c r="CW177" s="52">
        <v>0</v>
      </c>
      <c r="CX177" s="52">
        <v>0</v>
      </c>
      <c r="CY177" s="52">
        <v>0</v>
      </c>
      <c r="CZ177" s="52">
        <v>0</v>
      </c>
      <c r="DA177" s="52">
        <v>0</v>
      </c>
      <c r="DB177" s="52">
        <v>0</v>
      </c>
      <c r="DC177" s="52">
        <v>0</v>
      </c>
      <c r="DD177" s="52">
        <v>0</v>
      </c>
      <c r="DE177" s="52">
        <v>0</v>
      </c>
      <c r="DF177" s="52">
        <v>0</v>
      </c>
      <c r="DG177" s="52">
        <v>0</v>
      </c>
      <c r="DH177" s="52">
        <v>0</v>
      </c>
      <c r="DI177" s="52">
        <v>0</v>
      </c>
      <c r="DJ177" s="52">
        <v>0</v>
      </c>
      <c r="DK177" s="52">
        <v>0</v>
      </c>
      <c r="DL177" s="52">
        <v>0</v>
      </c>
      <c r="DM177" s="52">
        <v>0</v>
      </c>
      <c r="DN177" s="52">
        <v>0</v>
      </c>
      <c r="DO177" s="52">
        <v>0</v>
      </c>
      <c r="DP177" s="52">
        <v>0</v>
      </c>
      <c r="DQ177" s="52">
        <v>0</v>
      </c>
      <c r="DR177" s="52">
        <v>0</v>
      </c>
      <c r="DS177" s="52">
        <v>0</v>
      </c>
      <c r="DT177" s="52">
        <v>0</v>
      </c>
      <c r="DU177" s="52">
        <v>0</v>
      </c>
      <c r="DV177" s="52">
        <v>0</v>
      </c>
      <c r="DW177" s="52">
        <v>0</v>
      </c>
      <c r="DX177" s="52">
        <v>0</v>
      </c>
      <c r="DY177" s="52">
        <v>0</v>
      </c>
      <c r="DZ177" s="52">
        <v>0</v>
      </c>
      <c r="EA177" s="52">
        <v>0</v>
      </c>
      <c r="EB177" s="52">
        <v>0</v>
      </c>
      <c r="EC177" s="52">
        <v>0</v>
      </c>
      <c r="ED177" s="52">
        <v>0</v>
      </c>
      <c r="EE177" s="52">
        <v>0</v>
      </c>
      <c r="EF177" s="52">
        <v>0</v>
      </c>
      <c r="EG177" s="52">
        <v>0</v>
      </c>
      <c r="EH177" s="52">
        <v>0</v>
      </c>
      <c r="EI177" s="52">
        <v>0</v>
      </c>
      <c r="EJ177" s="52">
        <v>0</v>
      </c>
      <c r="EK177" s="52">
        <v>0</v>
      </c>
      <c r="EL177" s="52">
        <v>0</v>
      </c>
      <c r="EM177" s="52">
        <v>0</v>
      </c>
      <c r="EN177" s="52">
        <v>0</v>
      </c>
      <c r="EO177" s="52">
        <v>0</v>
      </c>
      <c r="EP177" s="52">
        <v>0</v>
      </c>
      <c r="EQ177" s="52">
        <v>0</v>
      </c>
      <c r="ER177" s="52">
        <v>0</v>
      </c>
      <c r="ES177" s="52">
        <v>0</v>
      </c>
      <c r="ET177" s="52">
        <v>0</v>
      </c>
      <c r="EU177" s="52">
        <v>0</v>
      </c>
      <c r="EV177" s="52">
        <v>0</v>
      </c>
      <c r="EW177" s="52">
        <v>66.060609999999997</v>
      </c>
      <c r="EX177" s="52">
        <v>65.106059999999999</v>
      </c>
      <c r="EY177" s="52">
        <v>64.212119999999999</v>
      </c>
      <c r="EZ177" s="52">
        <v>63.371209999999998</v>
      </c>
      <c r="FA177" s="52">
        <v>62.69697</v>
      </c>
      <c r="FB177" s="52">
        <v>61.924239999999998</v>
      </c>
      <c r="FC177" s="52">
        <v>62.280299999999997</v>
      </c>
      <c r="FD177" s="52">
        <v>64.886359999999996</v>
      </c>
      <c r="FE177" s="52">
        <v>68.469700000000003</v>
      </c>
      <c r="FF177" s="52">
        <v>72.477270000000004</v>
      </c>
      <c r="FG177" s="52">
        <v>76.325760000000002</v>
      </c>
      <c r="FH177" s="52">
        <v>79.515150000000006</v>
      </c>
      <c r="FI177" s="52">
        <v>82.075760000000002</v>
      </c>
      <c r="FJ177" s="52">
        <v>84.030299999999997</v>
      </c>
      <c r="FK177" s="52">
        <v>85.257580000000004</v>
      </c>
      <c r="FL177" s="52">
        <v>85.628780000000006</v>
      </c>
      <c r="FM177" s="52">
        <v>85.136359999999996</v>
      </c>
      <c r="FN177" s="52">
        <v>83.734849999999994</v>
      </c>
      <c r="FO177" s="52">
        <v>81.303030000000007</v>
      </c>
      <c r="FP177" s="52">
        <v>77.704539999999994</v>
      </c>
      <c r="FQ177" s="52">
        <v>73.363640000000004</v>
      </c>
      <c r="FR177" s="52">
        <v>70.606059999999999</v>
      </c>
      <c r="FS177" s="52">
        <v>68.818179999999998</v>
      </c>
      <c r="FT177" s="52">
        <v>67.446969999999993</v>
      </c>
      <c r="FU177" s="52">
        <v>6</v>
      </c>
      <c r="FV177" s="52">
        <v>114.9191</v>
      </c>
      <c r="FW177" s="52">
        <v>74.676000000000002</v>
      </c>
      <c r="FX177" s="52">
        <v>0</v>
      </c>
    </row>
    <row r="178" spans="1:180" x14ac:dyDescent="0.3">
      <c r="A178" t="s">
        <v>174</v>
      </c>
      <c r="B178" t="s">
        <v>250</v>
      </c>
      <c r="C178" t="s">
        <v>180</v>
      </c>
      <c r="D178" t="s">
        <v>224</v>
      </c>
      <c r="E178" t="s">
        <v>187</v>
      </c>
      <c r="F178" t="s">
        <v>238</v>
      </c>
      <c r="G178" t="s">
        <v>239</v>
      </c>
      <c r="H178" s="52">
        <v>252</v>
      </c>
      <c r="I178" s="52">
        <v>0</v>
      </c>
      <c r="J178" s="52">
        <v>0</v>
      </c>
      <c r="K178" s="52">
        <v>0</v>
      </c>
      <c r="L178" s="52">
        <v>0</v>
      </c>
      <c r="M178" s="52">
        <v>0</v>
      </c>
      <c r="N178" s="52">
        <v>0</v>
      </c>
      <c r="O178" s="52">
        <v>0</v>
      </c>
      <c r="P178" s="52">
        <v>0</v>
      </c>
      <c r="Q178" s="52">
        <v>0</v>
      </c>
      <c r="R178" s="52">
        <v>0</v>
      </c>
      <c r="S178" s="52">
        <v>0</v>
      </c>
      <c r="T178" s="52">
        <v>0</v>
      </c>
      <c r="U178" s="52">
        <v>0</v>
      </c>
      <c r="V178" s="52">
        <v>0</v>
      </c>
      <c r="W178" s="52">
        <v>0</v>
      </c>
      <c r="X178" s="52">
        <v>0</v>
      </c>
      <c r="Y178" s="52">
        <v>0</v>
      </c>
      <c r="Z178" s="52">
        <v>0</v>
      </c>
      <c r="AA178" s="52">
        <v>0</v>
      </c>
      <c r="AB178" s="52">
        <v>0</v>
      </c>
      <c r="AC178" s="52">
        <v>0</v>
      </c>
      <c r="AD178" s="52">
        <v>0</v>
      </c>
      <c r="AE178" s="52">
        <v>0</v>
      </c>
      <c r="AF178" s="52">
        <v>0</v>
      </c>
      <c r="AG178" s="52">
        <v>0</v>
      </c>
      <c r="AH178" s="52">
        <v>0</v>
      </c>
      <c r="AI178" s="52">
        <v>0</v>
      </c>
      <c r="AJ178" s="52">
        <v>0</v>
      </c>
      <c r="AK178" s="52">
        <v>0</v>
      </c>
      <c r="AL178" s="52">
        <v>0</v>
      </c>
      <c r="AM178" s="52">
        <v>0</v>
      </c>
      <c r="AN178" s="52">
        <v>0</v>
      </c>
      <c r="AO178" s="52">
        <v>0</v>
      </c>
      <c r="AP178" s="52">
        <v>0</v>
      </c>
      <c r="AQ178" s="52">
        <v>0</v>
      </c>
      <c r="AR178" s="52">
        <v>0</v>
      </c>
      <c r="AS178" s="52">
        <v>0</v>
      </c>
      <c r="AT178" s="52">
        <v>0</v>
      </c>
      <c r="AU178" s="52">
        <v>0</v>
      </c>
      <c r="AV178" s="52">
        <v>0</v>
      </c>
      <c r="AW178" s="52">
        <v>0</v>
      </c>
      <c r="AX178" s="52">
        <v>0</v>
      </c>
      <c r="AY178" s="52">
        <v>0</v>
      </c>
      <c r="AZ178" s="52">
        <v>0</v>
      </c>
      <c r="BA178" s="52">
        <v>0</v>
      </c>
      <c r="BB178" s="52">
        <v>0</v>
      </c>
      <c r="BC178" s="52">
        <v>0</v>
      </c>
      <c r="BD178" s="52">
        <v>0</v>
      </c>
      <c r="BE178" s="52">
        <v>0</v>
      </c>
      <c r="BF178" s="52">
        <v>0</v>
      </c>
      <c r="BG178" s="52">
        <v>0</v>
      </c>
      <c r="BH178" s="52">
        <v>0</v>
      </c>
      <c r="BI178" s="52">
        <v>0</v>
      </c>
      <c r="BJ178" s="52">
        <v>0</v>
      </c>
      <c r="BK178" s="52">
        <v>0</v>
      </c>
      <c r="BL178" s="52">
        <v>0</v>
      </c>
      <c r="BM178" s="52">
        <v>0</v>
      </c>
      <c r="BN178" s="52">
        <v>0</v>
      </c>
      <c r="BO178" s="52">
        <v>0</v>
      </c>
      <c r="BP178" s="52">
        <v>0</v>
      </c>
      <c r="BQ178" s="52">
        <v>0</v>
      </c>
      <c r="BR178" s="52">
        <v>0</v>
      </c>
      <c r="BS178" s="52">
        <v>0</v>
      </c>
      <c r="BT178" s="52">
        <v>0</v>
      </c>
      <c r="BU178" s="52">
        <v>0</v>
      </c>
      <c r="BV178" s="52">
        <v>0</v>
      </c>
      <c r="BW178" s="52">
        <v>0</v>
      </c>
      <c r="BX178" s="52">
        <v>0</v>
      </c>
      <c r="BY178" s="52">
        <v>0</v>
      </c>
      <c r="BZ178" s="52">
        <v>0</v>
      </c>
      <c r="CA178" s="52">
        <v>0</v>
      </c>
      <c r="CB178" s="52">
        <v>0</v>
      </c>
      <c r="CC178" s="52">
        <v>0</v>
      </c>
      <c r="CD178" s="52">
        <v>0</v>
      </c>
      <c r="CE178" s="52">
        <v>0</v>
      </c>
      <c r="CF178" s="52">
        <v>0</v>
      </c>
      <c r="CG178" s="52">
        <v>0</v>
      </c>
      <c r="CH178" s="52">
        <v>0</v>
      </c>
      <c r="CI178" s="52">
        <v>0</v>
      </c>
      <c r="CJ178" s="52">
        <v>0</v>
      </c>
      <c r="CK178" s="52">
        <v>0</v>
      </c>
      <c r="CL178" s="52">
        <v>0</v>
      </c>
      <c r="CM178" s="52">
        <v>0</v>
      </c>
      <c r="CN178" s="52">
        <v>0</v>
      </c>
      <c r="CO178" s="52">
        <v>0</v>
      </c>
      <c r="CP178" s="52">
        <v>0</v>
      </c>
      <c r="CQ178" s="52">
        <v>0</v>
      </c>
      <c r="CR178" s="52">
        <v>0</v>
      </c>
      <c r="CS178" s="52">
        <v>0</v>
      </c>
      <c r="CT178" s="52">
        <v>0</v>
      </c>
      <c r="CU178" s="52">
        <v>0</v>
      </c>
      <c r="CV178" s="52">
        <v>0</v>
      </c>
      <c r="CW178" s="52">
        <v>0</v>
      </c>
      <c r="CX178" s="52">
        <v>0</v>
      </c>
      <c r="CY178" s="52">
        <v>0</v>
      </c>
      <c r="CZ178" s="52">
        <v>0</v>
      </c>
      <c r="DA178" s="52">
        <v>0</v>
      </c>
      <c r="DB178" s="52">
        <v>0</v>
      </c>
      <c r="DC178" s="52">
        <v>0</v>
      </c>
      <c r="DD178" s="52">
        <v>0</v>
      </c>
      <c r="DE178" s="52">
        <v>0</v>
      </c>
      <c r="DF178" s="52">
        <v>0</v>
      </c>
      <c r="DG178" s="52">
        <v>0</v>
      </c>
      <c r="DH178" s="52">
        <v>0</v>
      </c>
      <c r="DI178" s="52">
        <v>0</v>
      </c>
      <c r="DJ178" s="52">
        <v>0</v>
      </c>
      <c r="DK178" s="52">
        <v>0</v>
      </c>
      <c r="DL178" s="52">
        <v>0</v>
      </c>
      <c r="DM178" s="52">
        <v>0</v>
      </c>
      <c r="DN178" s="52">
        <v>0</v>
      </c>
      <c r="DO178" s="52">
        <v>0</v>
      </c>
      <c r="DP178" s="52">
        <v>0</v>
      </c>
      <c r="DQ178" s="52">
        <v>0</v>
      </c>
      <c r="DR178" s="52">
        <v>0</v>
      </c>
      <c r="DS178" s="52">
        <v>0</v>
      </c>
      <c r="DT178" s="52">
        <v>0</v>
      </c>
      <c r="DU178" s="52">
        <v>0</v>
      </c>
      <c r="DV178" s="52">
        <v>0</v>
      </c>
      <c r="DW178" s="52">
        <v>0</v>
      </c>
      <c r="DX178" s="52">
        <v>0</v>
      </c>
      <c r="DY178" s="52">
        <v>0</v>
      </c>
      <c r="DZ178" s="52">
        <v>0</v>
      </c>
      <c r="EA178" s="52">
        <v>0</v>
      </c>
      <c r="EB178" s="52">
        <v>0</v>
      </c>
      <c r="EC178" s="52">
        <v>0</v>
      </c>
      <c r="ED178" s="52">
        <v>0</v>
      </c>
      <c r="EE178" s="52">
        <v>0</v>
      </c>
      <c r="EF178" s="52">
        <v>0</v>
      </c>
      <c r="EG178" s="52">
        <v>0</v>
      </c>
      <c r="EH178" s="52">
        <v>0</v>
      </c>
      <c r="EI178" s="52">
        <v>0</v>
      </c>
      <c r="EJ178" s="52">
        <v>0</v>
      </c>
      <c r="EK178" s="52">
        <v>0</v>
      </c>
      <c r="EL178" s="52">
        <v>0</v>
      </c>
      <c r="EM178" s="52">
        <v>0</v>
      </c>
      <c r="EN178" s="52">
        <v>0</v>
      </c>
      <c r="EO178" s="52">
        <v>0</v>
      </c>
      <c r="EP178" s="52">
        <v>0</v>
      </c>
      <c r="EQ178" s="52">
        <v>0</v>
      </c>
      <c r="ER178" s="52">
        <v>0</v>
      </c>
      <c r="ES178" s="52">
        <v>0</v>
      </c>
      <c r="ET178" s="52">
        <v>0</v>
      </c>
      <c r="EU178" s="52">
        <v>0</v>
      </c>
      <c r="EV178" s="52">
        <v>0</v>
      </c>
      <c r="EW178" s="52">
        <v>69.833500000000001</v>
      </c>
      <c r="EX178" s="52">
        <v>68.118009999999998</v>
      </c>
      <c r="EY178" s="52">
        <v>66.212019999999995</v>
      </c>
      <c r="EZ178" s="52">
        <v>65.041629999999998</v>
      </c>
      <c r="FA178" s="52">
        <v>63.999639999999999</v>
      </c>
      <c r="FB178" s="52">
        <v>63.241019999999999</v>
      </c>
      <c r="FC178" s="52">
        <v>63.205269999999999</v>
      </c>
      <c r="FD178" s="52">
        <v>65.629050000000007</v>
      </c>
      <c r="FE178" s="52">
        <v>68.689769999999996</v>
      </c>
      <c r="FF178" s="52">
        <v>72.137460000000004</v>
      </c>
      <c r="FG178" s="52">
        <v>75.435299999999998</v>
      </c>
      <c r="FH178" s="52">
        <v>79.477779999999996</v>
      </c>
      <c r="FI178" s="52">
        <v>82.007679999999993</v>
      </c>
      <c r="FJ178" s="52">
        <v>84.480829999999997</v>
      </c>
      <c r="FK178" s="52">
        <v>86.481830000000002</v>
      </c>
      <c r="FL178" s="52">
        <v>87.566900000000004</v>
      </c>
      <c r="FM178" s="52">
        <v>87.997780000000006</v>
      </c>
      <c r="FN178" s="52">
        <v>87.144229999999993</v>
      </c>
      <c r="FO178" s="52">
        <v>85.192880000000002</v>
      </c>
      <c r="FP178" s="52">
        <v>82.035390000000007</v>
      </c>
      <c r="FQ178" s="52">
        <v>78.033600000000007</v>
      </c>
      <c r="FR178" s="52">
        <v>75.083759999999998</v>
      </c>
      <c r="FS178" s="52">
        <v>72.940650000000005</v>
      </c>
      <c r="FT178" s="52">
        <v>71.751959999999997</v>
      </c>
      <c r="FU178" s="52">
        <v>4</v>
      </c>
      <c r="FV178" s="52">
        <v>2.7178149999999999</v>
      </c>
      <c r="FW178" s="52">
        <v>1.4188730000000001</v>
      </c>
      <c r="FX178" s="52">
        <v>0</v>
      </c>
    </row>
    <row r="179" spans="1:180" x14ac:dyDescent="0.3">
      <c r="A179" t="s">
        <v>174</v>
      </c>
      <c r="B179" t="s">
        <v>250</v>
      </c>
      <c r="C179" t="s">
        <v>180</v>
      </c>
      <c r="D179" t="s">
        <v>244</v>
      </c>
      <c r="E179" t="s">
        <v>190</v>
      </c>
      <c r="F179" t="s">
        <v>238</v>
      </c>
      <c r="G179" t="s">
        <v>239</v>
      </c>
      <c r="H179" s="52">
        <v>252</v>
      </c>
      <c r="I179" s="52">
        <v>0</v>
      </c>
      <c r="J179" s="52">
        <v>0</v>
      </c>
      <c r="K179" s="52">
        <v>0</v>
      </c>
      <c r="L179" s="52">
        <v>0</v>
      </c>
      <c r="M179" s="52">
        <v>0</v>
      </c>
      <c r="N179" s="52">
        <v>0</v>
      </c>
      <c r="O179" s="52">
        <v>0</v>
      </c>
      <c r="P179" s="52">
        <v>0</v>
      </c>
      <c r="Q179" s="52">
        <v>0</v>
      </c>
      <c r="R179" s="52">
        <v>0</v>
      </c>
      <c r="S179" s="52">
        <v>0</v>
      </c>
      <c r="T179" s="52">
        <v>0</v>
      </c>
      <c r="U179" s="52">
        <v>0</v>
      </c>
      <c r="V179" s="52">
        <v>0</v>
      </c>
      <c r="W179" s="52">
        <v>0</v>
      </c>
      <c r="X179" s="52">
        <v>0</v>
      </c>
      <c r="Y179" s="52">
        <v>0</v>
      </c>
      <c r="Z179" s="52">
        <v>0</v>
      </c>
      <c r="AA179" s="52">
        <v>0</v>
      </c>
      <c r="AB179" s="52">
        <v>0</v>
      </c>
      <c r="AC179" s="52">
        <v>0</v>
      </c>
      <c r="AD179" s="52">
        <v>0</v>
      </c>
      <c r="AE179" s="52">
        <v>0</v>
      </c>
      <c r="AF179" s="52">
        <v>0</v>
      </c>
      <c r="AG179" s="52">
        <v>0</v>
      </c>
      <c r="AH179" s="52">
        <v>0</v>
      </c>
      <c r="AI179" s="52">
        <v>0</v>
      </c>
      <c r="AJ179" s="52">
        <v>0</v>
      </c>
      <c r="AK179" s="52">
        <v>0</v>
      </c>
      <c r="AL179" s="52">
        <v>0</v>
      </c>
      <c r="AM179" s="52">
        <v>0</v>
      </c>
      <c r="AN179" s="52">
        <v>0</v>
      </c>
      <c r="AO179" s="52">
        <v>0</v>
      </c>
      <c r="AP179" s="52">
        <v>0</v>
      </c>
      <c r="AQ179" s="52">
        <v>0</v>
      </c>
      <c r="AR179" s="52">
        <v>0</v>
      </c>
      <c r="AS179" s="52">
        <v>0</v>
      </c>
      <c r="AT179" s="52">
        <v>0</v>
      </c>
      <c r="AU179" s="52">
        <v>0</v>
      </c>
      <c r="AV179" s="52">
        <v>0</v>
      </c>
      <c r="AW179" s="52">
        <v>0</v>
      </c>
      <c r="AX179" s="52">
        <v>0</v>
      </c>
      <c r="AY179" s="52">
        <v>0</v>
      </c>
      <c r="AZ179" s="52">
        <v>0</v>
      </c>
      <c r="BA179" s="52">
        <v>0</v>
      </c>
      <c r="BB179" s="52">
        <v>0</v>
      </c>
      <c r="BC179" s="52">
        <v>0</v>
      </c>
      <c r="BD179" s="52">
        <v>0</v>
      </c>
      <c r="BE179" s="52">
        <v>0</v>
      </c>
      <c r="BF179" s="52">
        <v>0</v>
      </c>
      <c r="BG179" s="52">
        <v>0</v>
      </c>
      <c r="BH179" s="52">
        <v>0</v>
      </c>
      <c r="BI179" s="52">
        <v>0</v>
      </c>
      <c r="BJ179" s="52">
        <v>0</v>
      </c>
      <c r="BK179" s="52">
        <v>0</v>
      </c>
      <c r="BL179" s="52">
        <v>0</v>
      </c>
      <c r="BM179" s="52">
        <v>0</v>
      </c>
      <c r="BN179" s="52">
        <v>0</v>
      </c>
      <c r="BO179" s="52">
        <v>0</v>
      </c>
      <c r="BP179" s="52">
        <v>0</v>
      </c>
      <c r="BQ179" s="52">
        <v>0</v>
      </c>
      <c r="BR179" s="52">
        <v>0</v>
      </c>
      <c r="BS179" s="52">
        <v>0</v>
      </c>
      <c r="BT179" s="52">
        <v>0</v>
      </c>
      <c r="BU179" s="52">
        <v>0</v>
      </c>
      <c r="BV179" s="52">
        <v>0</v>
      </c>
      <c r="BW179" s="52">
        <v>0</v>
      </c>
      <c r="BX179" s="52">
        <v>0</v>
      </c>
      <c r="BY179" s="52">
        <v>0</v>
      </c>
      <c r="BZ179" s="52">
        <v>0</v>
      </c>
      <c r="CA179" s="52">
        <v>0</v>
      </c>
      <c r="CB179" s="52">
        <v>0</v>
      </c>
      <c r="CC179" s="52">
        <v>0</v>
      </c>
      <c r="CD179" s="52">
        <v>0</v>
      </c>
      <c r="CE179" s="52">
        <v>0</v>
      </c>
      <c r="CF179" s="52">
        <v>0</v>
      </c>
      <c r="CG179" s="52">
        <v>0</v>
      </c>
      <c r="CH179" s="52">
        <v>0</v>
      </c>
      <c r="CI179" s="52">
        <v>0</v>
      </c>
      <c r="CJ179" s="52">
        <v>0</v>
      </c>
      <c r="CK179" s="52">
        <v>0</v>
      </c>
      <c r="CL179" s="52">
        <v>0</v>
      </c>
      <c r="CM179" s="52">
        <v>0</v>
      </c>
      <c r="CN179" s="52">
        <v>0</v>
      </c>
      <c r="CO179" s="52">
        <v>0</v>
      </c>
      <c r="CP179" s="52">
        <v>0</v>
      </c>
      <c r="CQ179" s="52">
        <v>0</v>
      </c>
      <c r="CR179" s="52">
        <v>0</v>
      </c>
      <c r="CS179" s="52">
        <v>0</v>
      </c>
      <c r="CT179" s="52">
        <v>0</v>
      </c>
      <c r="CU179" s="52">
        <v>0</v>
      </c>
      <c r="CV179" s="52">
        <v>0</v>
      </c>
      <c r="CW179" s="52">
        <v>0</v>
      </c>
      <c r="CX179" s="52">
        <v>0</v>
      </c>
      <c r="CY179" s="52">
        <v>0</v>
      </c>
      <c r="CZ179" s="52">
        <v>0</v>
      </c>
      <c r="DA179" s="52">
        <v>0</v>
      </c>
      <c r="DB179" s="52">
        <v>0</v>
      </c>
      <c r="DC179" s="52">
        <v>0</v>
      </c>
      <c r="DD179" s="52">
        <v>0</v>
      </c>
      <c r="DE179" s="52">
        <v>0</v>
      </c>
      <c r="DF179" s="52">
        <v>0</v>
      </c>
      <c r="DG179" s="52">
        <v>0</v>
      </c>
      <c r="DH179" s="52">
        <v>0</v>
      </c>
      <c r="DI179" s="52">
        <v>0</v>
      </c>
      <c r="DJ179" s="52">
        <v>0</v>
      </c>
      <c r="DK179" s="52">
        <v>0</v>
      </c>
      <c r="DL179" s="52">
        <v>0</v>
      </c>
      <c r="DM179" s="52">
        <v>0</v>
      </c>
      <c r="DN179" s="52">
        <v>0</v>
      </c>
      <c r="DO179" s="52">
        <v>0</v>
      </c>
      <c r="DP179" s="52">
        <v>0</v>
      </c>
      <c r="DQ179" s="52">
        <v>0</v>
      </c>
      <c r="DR179" s="52">
        <v>0</v>
      </c>
      <c r="DS179" s="52">
        <v>0</v>
      </c>
      <c r="DT179" s="52">
        <v>0</v>
      </c>
      <c r="DU179" s="52">
        <v>0</v>
      </c>
      <c r="DV179" s="52">
        <v>0</v>
      </c>
      <c r="DW179" s="52">
        <v>0</v>
      </c>
      <c r="DX179" s="52">
        <v>0</v>
      </c>
      <c r="DY179" s="52">
        <v>0</v>
      </c>
      <c r="DZ179" s="52">
        <v>0</v>
      </c>
      <c r="EA179" s="52">
        <v>0</v>
      </c>
      <c r="EB179" s="52">
        <v>0</v>
      </c>
      <c r="EC179" s="52">
        <v>0</v>
      </c>
      <c r="ED179" s="52">
        <v>0</v>
      </c>
      <c r="EE179" s="52">
        <v>0</v>
      </c>
      <c r="EF179" s="52">
        <v>0</v>
      </c>
      <c r="EG179" s="52">
        <v>0</v>
      </c>
      <c r="EH179" s="52">
        <v>0</v>
      </c>
      <c r="EI179" s="52">
        <v>0</v>
      </c>
      <c r="EJ179" s="52">
        <v>0</v>
      </c>
      <c r="EK179" s="52">
        <v>0</v>
      </c>
      <c r="EL179" s="52">
        <v>0</v>
      </c>
      <c r="EM179" s="52">
        <v>0</v>
      </c>
      <c r="EN179" s="52">
        <v>0</v>
      </c>
      <c r="EO179" s="52">
        <v>0</v>
      </c>
      <c r="EP179" s="52">
        <v>0</v>
      </c>
      <c r="EQ179" s="52">
        <v>0</v>
      </c>
      <c r="ER179" s="52">
        <v>0</v>
      </c>
      <c r="ES179" s="52">
        <v>0</v>
      </c>
      <c r="ET179" s="52">
        <v>0</v>
      </c>
      <c r="EU179" s="52">
        <v>0</v>
      </c>
      <c r="EV179" s="52">
        <v>0</v>
      </c>
      <c r="EW179" s="52">
        <v>69.381290000000007</v>
      </c>
      <c r="EX179" s="52">
        <v>68.079189999999997</v>
      </c>
      <c r="EY179" s="52">
        <v>66.714100000000002</v>
      </c>
      <c r="EZ179" s="52">
        <v>65.328199999999995</v>
      </c>
      <c r="FA179" s="52">
        <v>64.449579999999997</v>
      </c>
      <c r="FB179" s="52">
        <v>63.058979999999998</v>
      </c>
      <c r="FC179" s="52">
        <v>62.26079</v>
      </c>
      <c r="FD179" s="52">
        <v>62.593760000000003</v>
      </c>
      <c r="FE179" s="52">
        <v>66.171999999999997</v>
      </c>
      <c r="FF179" s="52">
        <v>70.007320000000007</v>
      </c>
      <c r="FG179" s="52">
        <v>74.583110000000005</v>
      </c>
      <c r="FH179" s="52">
        <v>78.262389999999996</v>
      </c>
      <c r="FI179" s="52">
        <v>81.864339999999999</v>
      </c>
      <c r="FJ179" s="52">
        <v>84.547529999999995</v>
      </c>
      <c r="FK179" s="52">
        <v>86.295280000000005</v>
      </c>
      <c r="FL179" s="52">
        <v>87.166089999999997</v>
      </c>
      <c r="FM179" s="52">
        <v>87.547749999999994</v>
      </c>
      <c r="FN179" s="52">
        <v>86.538309999999996</v>
      </c>
      <c r="FO179" s="52">
        <v>83.714389999999995</v>
      </c>
      <c r="FP179" s="52">
        <v>79.361969999999999</v>
      </c>
      <c r="FQ179" s="52">
        <v>76.172380000000004</v>
      </c>
      <c r="FR179" s="52">
        <v>74.15034</v>
      </c>
      <c r="FS179" s="52">
        <v>72.54401</v>
      </c>
      <c r="FT179" s="52">
        <v>71.075239999999994</v>
      </c>
      <c r="FU179" s="52">
        <v>4</v>
      </c>
      <c r="FV179" s="52">
        <v>2.5709430000000002</v>
      </c>
      <c r="FW179" s="52">
        <v>1.915483</v>
      </c>
      <c r="FX179" s="52">
        <v>0</v>
      </c>
    </row>
    <row r="180" spans="1:180" x14ac:dyDescent="0.3">
      <c r="A180" t="s">
        <v>174</v>
      </c>
      <c r="B180" t="s">
        <v>250</v>
      </c>
      <c r="C180" t="s">
        <v>180</v>
      </c>
      <c r="D180" t="s">
        <v>224</v>
      </c>
      <c r="E180" t="s">
        <v>190</v>
      </c>
      <c r="F180" t="s">
        <v>238</v>
      </c>
      <c r="G180" t="s">
        <v>239</v>
      </c>
      <c r="H180" s="52">
        <v>252</v>
      </c>
      <c r="I180" s="52">
        <v>0</v>
      </c>
      <c r="J180" s="52">
        <v>0</v>
      </c>
      <c r="K180" s="52">
        <v>0</v>
      </c>
      <c r="L180" s="52">
        <v>0</v>
      </c>
      <c r="M180" s="52">
        <v>0</v>
      </c>
      <c r="N180" s="52">
        <v>0</v>
      </c>
      <c r="O180" s="52">
        <v>0</v>
      </c>
      <c r="P180" s="52">
        <v>0</v>
      </c>
      <c r="Q180" s="52">
        <v>0</v>
      </c>
      <c r="R180" s="52">
        <v>0</v>
      </c>
      <c r="S180" s="52">
        <v>0</v>
      </c>
      <c r="T180" s="52">
        <v>0</v>
      </c>
      <c r="U180" s="52">
        <v>0</v>
      </c>
      <c r="V180" s="52">
        <v>0</v>
      </c>
      <c r="W180" s="52">
        <v>0</v>
      </c>
      <c r="X180" s="52">
        <v>0</v>
      </c>
      <c r="Y180" s="52">
        <v>0</v>
      </c>
      <c r="Z180" s="52">
        <v>0</v>
      </c>
      <c r="AA180" s="52">
        <v>0</v>
      </c>
      <c r="AB180" s="52">
        <v>0</v>
      </c>
      <c r="AC180" s="52">
        <v>0</v>
      </c>
      <c r="AD180" s="52">
        <v>0</v>
      </c>
      <c r="AE180" s="52">
        <v>0</v>
      </c>
      <c r="AF180" s="52">
        <v>0</v>
      </c>
      <c r="AG180" s="52">
        <v>0</v>
      </c>
      <c r="AH180" s="52">
        <v>0</v>
      </c>
      <c r="AI180" s="52">
        <v>0</v>
      </c>
      <c r="AJ180" s="52">
        <v>0</v>
      </c>
      <c r="AK180" s="52">
        <v>0</v>
      </c>
      <c r="AL180" s="52">
        <v>0</v>
      </c>
      <c r="AM180" s="52">
        <v>0</v>
      </c>
      <c r="AN180" s="52">
        <v>0</v>
      </c>
      <c r="AO180" s="52">
        <v>0</v>
      </c>
      <c r="AP180" s="52">
        <v>0</v>
      </c>
      <c r="AQ180" s="52">
        <v>0</v>
      </c>
      <c r="AR180" s="52">
        <v>0</v>
      </c>
      <c r="AS180" s="52">
        <v>0</v>
      </c>
      <c r="AT180" s="52">
        <v>0</v>
      </c>
      <c r="AU180" s="52">
        <v>0</v>
      </c>
      <c r="AV180" s="52">
        <v>0</v>
      </c>
      <c r="AW180" s="52">
        <v>0</v>
      </c>
      <c r="AX180" s="52">
        <v>0</v>
      </c>
      <c r="AY180" s="52">
        <v>0</v>
      </c>
      <c r="AZ180" s="52">
        <v>0</v>
      </c>
      <c r="BA180" s="52">
        <v>0</v>
      </c>
      <c r="BB180" s="52">
        <v>0</v>
      </c>
      <c r="BC180" s="52">
        <v>0</v>
      </c>
      <c r="BD180" s="52">
        <v>0</v>
      </c>
      <c r="BE180" s="52">
        <v>0</v>
      </c>
      <c r="BF180" s="52">
        <v>0</v>
      </c>
      <c r="BG180" s="52">
        <v>0</v>
      </c>
      <c r="BH180" s="52">
        <v>0</v>
      </c>
      <c r="BI180" s="52">
        <v>0</v>
      </c>
      <c r="BJ180" s="52">
        <v>0</v>
      </c>
      <c r="BK180" s="52">
        <v>0</v>
      </c>
      <c r="BL180" s="52">
        <v>0</v>
      </c>
      <c r="BM180" s="52">
        <v>0</v>
      </c>
      <c r="BN180" s="52">
        <v>0</v>
      </c>
      <c r="BO180" s="52">
        <v>0</v>
      </c>
      <c r="BP180" s="52">
        <v>0</v>
      </c>
      <c r="BQ180" s="52">
        <v>0</v>
      </c>
      <c r="BR180" s="52">
        <v>0</v>
      </c>
      <c r="BS180" s="52">
        <v>0</v>
      </c>
      <c r="BT180" s="52">
        <v>0</v>
      </c>
      <c r="BU180" s="52">
        <v>0</v>
      </c>
      <c r="BV180" s="52">
        <v>0</v>
      </c>
      <c r="BW180" s="52">
        <v>0</v>
      </c>
      <c r="BX180" s="52">
        <v>0</v>
      </c>
      <c r="BY180" s="52">
        <v>0</v>
      </c>
      <c r="BZ180" s="52">
        <v>0</v>
      </c>
      <c r="CA180" s="52">
        <v>0</v>
      </c>
      <c r="CB180" s="52">
        <v>0</v>
      </c>
      <c r="CC180" s="52">
        <v>0</v>
      </c>
      <c r="CD180" s="52">
        <v>0</v>
      </c>
      <c r="CE180" s="52">
        <v>0</v>
      </c>
      <c r="CF180" s="52">
        <v>0</v>
      </c>
      <c r="CG180" s="52">
        <v>0</v>
      </c>
      <c r="CH180" s="52">
        <v>0</v>
      </c>
      <c r="CI180" s="52">
        <v>0</v>
      </c>
      <c r="CJ180" s="52">
        <v>0</v>
      </c>
      <c r="CK180" s="52">
        <v>0</v>
      </c>
      <c r="CL180" s="52">
        <v>0</v>
      </c>
      <c r="CM180" s="52">
        <v>0</v>
      </c>
      <c r="CN180" s="52">
        <v>0</v>
      </c>
      <c r="CO180" s="52">
        <v>0</v>
      </c>
      <c r="CP180" s="52">
        <v>0</v>
      </c>
      <c r="CQ180" s="52">
        <v>0</v>
      </c>
      <c r="CR180" s="52">
        <v>0</v>
      </c>
      <c r="CS180" s="52">
        <v>0</v>
      </c>
      <c r="CT180" s="52">
        <v>0</v>
      </c>
      <c r="CU180" s="52">
        <v>0</v>
      </c>
      <c r="CV180" s="52">
        <v>0</v>
      </c>
      <c r="CW180" s="52">
        <v>0</v>
      </c>
      <c r="CX180" s="52">
        <v>0</v>
      </c>
      <c r="CY180" s="52">
        <v>0</v>
      </c>
      <c r="CZ180" s="52">
        <v>0</v>
      </c>
      <c r="DA180" s="52">
        <v>0</v>
      </c>
      <c r="DB180" s="52">
        <v>0</v>
      </c>
      <c r="DC180" s="52">
        <v>0</v>
      </c>
      <c r="DD180" s="52">
        <v>0</v>
      </c>
      <c r="DE180" s="52">
        <v>0</v>
      </c>
      <c r="DF180" s="52">
        <v>0</v>
      </c>
      <c r="DG180" s="52">
        <v>0</v>
      </c>
      <c r="DH180" s="52">
        <v>0</v>
      </c>
      <c r="DI180" s="52">
        <v>0</v>
      </c>
      <c r="DJ180" s="52">
        <v>0</v>
      </c>
      <c r="DK180" s="52">
        <v>0</v>
      </c>
      <c r="DL180" s="52">
        <v>0</v>
      </c>
      <c r="DM180" s="52">
        <v>0</v>
      </c>
      <c r="DN180" s="52">
        <v>0</v>
      </c>
      <c r="DO180" s="52">
        <v>0</v>
      </c>
      <c r="DP180" s="52">
        <v>0</v>
      </c>
      <c r="DQ180" s="52">
        <v>0</v>
      </c>
      <c r="DR180" s="52">
        <v>0</v>
      </c>
      <c r="DS180" s="52">
        <v>0</v>
      </c>
      <c r="DT180" s="52">
        <v>0</v>
      </c>
      <c r="DU180" s="52">
        <v>0</v>
      </c>
      <c r="DV180" s="52">
        <v>0</v>
      </c>
      <c r="DW180" s="52">
        <v>0</v>
      </c>
      <c r="DX180" s="52">
        <v>0</v>
      </c>
      <c r="DY180" s="52">
        <v>0</v>
      </c>
      <c r="DZ180" s="52">
        <v>0</v>
      </c>
      <c r="EA180" s="52">
        <v>0</v>
      </c>
      <c r="EB180" s="52">
        <v>0</v>
      </c>
      <c r="EC180" s="52">
        <v>0</v>
      </c>
      <c r="ED180" s="52">
        <v>0</v>
      </c>
      <c r="EE180" s="52">
        <v>0</v>
      </c>
      <c r="EF180" s="52">
        <v>0</v>
      </c>
      <c r="EG180" s="52">
        <v>0</v>
      </c>
      <c r="EH180" s="52">
        <v>0</v>
      </c>
      <c r="EI180" s="52">
        <v>0</v>
      </c>
      <c r="EJ180" s="52">
        <v>0</v>
      </c>
      <c r="EK180" s="52">
        <v>0</v>
      </c>
      <c r="EL180" s="52">
        <v>0</v>
      </c>
      <c r="EM180" s="52">
        <v>0</v>
      </c>
      <c r="EN180" s="52">
        <v>0</v>
      </c>
      <c r="EO180" s="52">
        <v>0</v>
      </c>
      <c r="EP180" s="52">
        <v>0</v>
      </c>
      <c r="EQ180" s="52">
        <v>0</v>
      </c>
      <c r="ER180" s="52">
        <v>0</v>
      </c>
      <c r="ES180" s="52">
        <v>0</v>
      </c>
      <c r="ET180" s="52">
        <v>0</v>
      </c>
      <c r="EU180" s="52">
        <v>0</v>
      </c>
      <c r="EV180" s="52">
        <v>0</v>
      </c>
      <c r="EW180" s="52">
        <v>69.675139999999999</v>
      </c>
      <c r="EX180" s="52">
        <v>68.146699999999996</v>
      </c>
      <c r="EY180" s="52">
        <v>67.120220000000003</v>
      </c>
      <c r="EZ180" s="52">
        <v>65.58878</v>
      </c>
      <c r="FA180" s="52">
        <v>64.701089999999994</v>
      </c>
      <c r="FB180" s="52">
        <v>63.520240000000001</v>
      </c>
      <c r="FC180" s="52">
        <v>62.564059999999998</v>
      </c>
      <c r="FD180" s="52">
        <v>62.993659999999998</v>
      </c>
      <c r="FE180" s="52">
        <v>66.584980000000002</v>
      </c>
      <c r="FF180" s="52">
        <v>70.767930000000007</v>
      </c>
      <c r="FG180" s="52">
        <v>75.154390000000006</v>
      </c>
      <c r="FH180" s="52">
        <v>79.187290000000004</v>
      </c>
      <c r="FI180" s="52">
        <v>82.625960000000006</v>
      </c>
      <c r="FJ180" s="52">
        <v>85.654150000000001</v>
      </c>
      <c r="FK180" s="52">
        <v>87.464070000000007</v>
      </c>
      <c r="FL180" s="52">
        <v>88.27534</v>
      </c>
      <c r="FM180" s="52">
        <v>88.408749999999998</v>
      </c>
      <c r="FN180" s="52">
        <v>86.986230000000006</v>
      </c>
      <c r="FO180" s="52">
        <v>84.036529999999999</v>
      </c>
      <c r="FP180" s="52">
        <v>79.927120000000002</v>
      </c>
      <c r="FQ180" s="52">
        <v>76.606059999999999</v>
      </c>
      <c r="FR180" s="52">
        <v>74.023349999999994</v>
      </c>
      <c r="FS180" s="52">
        <v>72.154830000000004</v>
      </c>
      <c r="FT180" s="52">
        <v>70.737210000000005</v>
      </c>
      <c r="FU180" s="52">
        <v>4</v>
      </c>
      <c r="FV180" s="52">
        <v>2.5709430000000002</v>
      </c>
      <c r="FW180" s="52">
        <v>1.915483</v>
      </c>
      <c r="FX180" s="52">
        <v>0</v>
      </c>
    </row>
    <row r="181" spans="1:180" x14ac:dyDescent="0.3">
      <c r="A181" t="s">
        <v>174</v>
      </c>
      <c r="B181" t="s">
        <v>250</v>
      </c>
      <c r="C181" t="s">
        <v>180</v>
      </c>
      <c r="D181" t="s">
        <v>224</v>
      </c>
      <c r="E181" t="s">
        <v>188</v>
      </c>
      <c r="F181" t="s">
        <v>238</v>
      </c>
      <c r="G181" t="s">
        <v>239</v>
      </c>
      <c r="H181" s="52">
        <v>252</v>
      </c>
      <c r="I181" s="52">
        <v>0</v>
      </c>
      <c r="J181" s="52">
        <v>0</v>
      </c>
      <c r="K181" s="52">
        <v>0</v>
      </c>
      <c r="L181" s="52">
        <v>0</v>
      </c>
      <c r="M181" s="52">
        <v>0</v>
      </c>
      <c r="N181" s="52">
        <v>0</v>
      </c>
      <c r="O181" s="52">
        <v>0</v>
      </c>
      <c r="P181" s="52">
        <v>0</v>
      </c>
      <c r="Q181" s="52">
        <v>0</v>
      </c>
      <c r="R181" s="52">
        <v>0</v>
      </c>
      <c r="S181" s="52">
        <v>0</v>
      </c>
      <c r="T181" s="52">
        <v>0</v>
      </c>
      <c r="U181" s="52">
        <v>0</v>
      </c>
      <c r="V181" s="52">
        <v>0</v>
      </c>
      <c r="W181" s="52">
        <v>0</v>
      </c>
      <c r="X181" s="52">
        <v>0</v>
      </c>
      <c r="Y181" s="52">
        <v>0</v>
      </c>
      <c r="Z181" s="52">
        <v>0</v>
      </c>
      <c r="AA181" s="52">
        <v>0</v>
      </c>
      <c r="AB181" s="52">
        <v>0</v>
      </c>
      <c r="AC181" s="52">
        <v>0</v>
      </c>
      <c r="AD181" s="52">
        <v>0</v>
      </c>
      <c r="AE181" s="52">
        <v>0</v>
      </c>
      <c r="AF181" s="52">
        <v>0</v>
      </c>
      <c r="AG181" s="52">
        <v>0</v>
      </c>
      <c r="AH181" s="52">
        <v>0</v>
      </c>
      <c r="AI181" s="52">
        <v>0</v>
      </c>
      <c r="AJ181" s="52">
        <v>0</v>
      </c>
      <c r="AK181" s="52">
        <v>0</v>
      </c>
      <c r="AL181" s="52">
        <v>0</v>
      </c>
      <c r="AM181" s="52">
        <v>0</v>
      </c>
      <c r="AN181" s="52">
        <v>0</v>
      </c>
      <c r="AO181" s="52">
        <v>0</v>
      </c>
      <c r="AP181" s="52">
        <v>0</v>
      </c>
      <c r="AQ181" s="52">
        <v>0</v>
      </c>
      <c r="AR181" s="52">
        <v>0</v>
      </c>
      <c r="AS181" s="52">
        <v>0</v>
      </c>
      <c r="AT181" s="52">
        <v>0</v>
      </c>
      <c r="AU181" s="52">
        <v>0</v>
      </c>
      <c r="AV181" s="52">
        <v>0</v>
      </c>
      <c r="AW181" s="52">
        <v>0</v>
      </c>
      <c r="AX181" s="52">
        <v>0</v>
      </c>
      <c r="AY181" s="52">
        <v>0</v>
      </c>
      <c r="AZ181" s="52">
        <v>0</v>
      </c>
      <c r="BA181" s="52">
        <v>0</v>
      </c>
      <c r="BB181" s="52">
        <v>0</v>
      </c>
      <c r="BC181" s="52">
        <v>0</v>
      </c>
      <c r="BD181" s="52">
        <v>0</v>
      </c>
      <c r="BE181" s="52">
        <v>0</v>
      </c>
      <c r="BF181" s="52">
        <v>0</v>
      </c>
      <c r="BG181" s="52">
        <v>0</v>
      </c>
      <c r="BH181" s="52">
        <v>0</v>
      </c>
      <c r="BI181" s="52">
        <v>0</v>
      </c>
      <c r="BJ181" s="52">
        <v>0</v>
      </c>
      <c r="BK181" s="52">
        <v>0</v>
      </c>
      <c r="BL181" s="52">
        <v>0</v>
      </c>
      <c r="BM181" s="52">
        <v>0</v>
      </c>
      <c r="BN181" s="52">
        <v>0</v>
      </c>
      <c r="BO181" s="52">
        <v>0</v>
      </c>
      <c r="BP181" s="52">
        <v>0</v>
      </c>
      <c r="BQ181" s="52">
        <v>0</v>
      </c>
      <c r="BR181" s="52">
        <v>0</v>
      </c>
      <c r="BS181" s="52">
        <v>0</v>
      </c>
      <c r="BT181" s="52">
        <v>0</v>
      </c>
      <c r="BU181" s="52">
        <v>0</v>
      </c>
      <c r="BV181" s="52">
        <v>0</v>
      </c>
      <c r="BW181" s="52">
        <v>0</v>
      </c>
      <c r="BX181" s="52">
        <v>0</v>
      </c>
      <c r="BY181" s="52">
        <v>0</v>
      </c>
      <c r="BZ181" s="52">
        <v>0</v>
      </c>
      <c r="CA181" s="52">
        <v>0</v>
      </c>
      <c r="CB181" s="52">
        <v>0</v>
      </c>
      <c r="CC181" s="52">
        <v>0</v>
      </c>
      <c r="CD181" s="52">
        <v>0</v>
      </c>
      <c r="CE181" s="52">
        <v>0</v>
      </c>
      <c r="CF181" s="52">
        <v>0</v>
      </c>
      <c r="CG181" s="52">
        <v>0</v>
      </c>
      <c r="CH181" s="52">
        <v>0</v>
      </c>
      <c r="CI181" s="52">
        <v>0</v>
      </c>
      <c r="CJ181" s="52">
        <v>0</v>
      </c>
      <c r="CK181" s="52">
        <v>0</v>
      </c>
      <c r="CL181" s="52">
        <v>0</v>
      </c>
      <c r="CM181" s="52">
        <v>0</v>
      </c>
      <c r="CN181" s="52">
        <v>0</v>
      </c>
      <c r="CO181" s="52">
        <v>0</v>
      </c>
      <c r="CP181" s="52">
        <v>0</v>
      </c>
      <c r="CQ181" s="52">
        <v>0</v>
      </c>
      <c r="CR181" s="52">
        <v>0</v>
      </c>
      <c r="CS181" s="52">
        <v>0</v>
      </c>
      <c r="CT181" s="52">
        <v>0</v>
      </c>
      <c r="CU181" s="52">
        <v>0</v>
      </c>
      <c r="CV181" s="52">
        <v>0</v>
      </c>
      <c r="CW181" s="52">
        <v>0</v>
      </c>
      <c r="CX181" s="52">
        <v>0</v>
      </c>
      <c r="CY181" s="52">
        <v>0</v>
      </c>
      <c r="CZ181" s="52">
        <v>0</v>
      </c>
      <c r="DA181" s="52">
        <v>0</v>
      </c>
      <c r="DB181" s="52">
        <v>0</v>
      </c>
      <c r="DC181" s="52">
        <v>0</v>
      </c>
      <c r="DD181" s="52">
        <v>0</v>
      </c>
      <c r="DE181" s="52">
        <v>0</v>
      </c>
      <c r="DF181" s="52">
        <v>0</v>
      </c>
      <c r="DG181" s="52">
        <v>0</v>
      </c>
      <c r="DH181" s="52">
        <v>0</v>
      </c>
      <c r="DI181" s="52">
        <v>0</v>
      </c>
      <c r="DJ181" s="52">
        <v>0</v>
      </c>
      <c r="DK181" s="52">
        <v>0</v>
      </c>
      <c r="DL181" s="52">
        <v>0</v>
      </c>
      <c r="DM181" s="52">
        <v>0</v>
      </c>
      <c r="DN181" s="52">
        <v>0</v>
      </c>
      <c r="DO181" s="52">
        <v>0</v>
      </c>
      <c r="DP181" s="52">
        <v>0</v>
      </c>
      <c r="DQ181" s="52">
        <v>0</v>
      </c>
      <c r="DR181" s="52">
        <v>0</v>
      </c>
      <c r="DS181" s="52">
        <v>0</v>
      </c>
      <c r="DT181" s="52">
        <v>0</v>
      </c>
      <c r="DU181" s="52">
        <v>0</v>
      </c>
      <c r="DV181" s="52">
        <v>0</v>
      </c>
      <c r="DW181" s="52">
        <v>0</v>
      </c>
      <c r="DX181" s="52">
        <v>0</v>
      </c>
      <c r="DY181" s="52">
        <v>0</v>
      </c>
      <c r="DZ181" s="52">
        <v>0</v>
      </c>
      <c r="EA181" s="52">
        <v>0</v>
      </c>
      <c r="EB181" s="52">
        <v>0</v>
      </c>
      <c r="EC181" s="52">
        <v>0</v>
      </c>
      <c r="ED181" s="52">
        <v>0</v>
      </c>
      <c r="EE181" s="52">
        <v>0</v>
      </c>
      <c r="EF181" s="52">
        <v>0</v>
      </c>
      <c r="EG181" s="52">
        <v>0</v>
      </c>
      <c r="EH181" s="52">
        <v>0</v>
      </c>
      <c r="EI181" s="52">
        <v>0</v>
      </c>
      <c r="EJ181" s="52">
        <v>0</v>
      </c>
      <c r="EK181" s="52">
        <v>0</v>
      </c>
      <c r="EL181" s="52">
        <v>0</v>
      </c>
      <c r="EM181" s="52">
        <v>0</v>
      </c>
      <c r="EN181" s="52">
        <v>0</v>
      </c>
      <c r="EO181" s="52">
        <v>0</v>
      </c>
      <c r="EP181" s="52">
        <v>0</v>
      </c>
      <c r="EQ181" s="52">
        <v>0</v>
      </c>
      <c r="ER181" s="52">
        <v>0</v>
      </c>
      <c r="ES181" s="52">
        <v>0</v>
      </c>
      <c r="ET181" s="52">
        <v>0</v>
      </c>
      <c r="EU181" s="52">
        <v>0</v>
      </c>
      <c r="EV181" s="52">
        <v>0</v>
      </c>
      <c r="EW181" s="52">
        <v>73.59742</v>
      </c>
      <c r="EX181" s="52">
        <v>71.678529999999995</v>
      </c>
      <c r="EY181" s="52">
        <v>69.637569999999997</v>
      </c>
      <c r="EZ181" s="52">
        <v>68.184780000000003</v>
      </c>
      <c r="FA181" s="52">
        <v>67.074539999999999</v>
      </c>
      <c r="FB181" s="52">
        <v>66.114519999999999</v>
      </c>
      <c r="FC181" s="52">
        <v>66.028059999999996</v>
      </c>
      <c r="FD181" s="52">
        <v>68.019040000000004</v>
      </c>
      <c r="FE181" s="52">
        <v>71.738889999999998</v>
      </c>
      <c r="FF181" s="52">
        <v>74.266599999999997</v>
      </c>
      <c r="FG181" s="52">
        <v>78.059399999999997</v>
      </c>
      <c r="FH181" s="52">
        <v>82.040530000000004</v>
      </c>
      <c r="FI181" s="52">
        <v>85.367959999999997</v>
      </c>
      <c r="FJ181" s="52">
        <v>88.185419999999993</v>
      </c>
      <c r="FK181" s="52">
        <v>90.389430000000004</v>
      </c>
      <c r="FL181" s="52">
        <v>91.694270000000003</v>
      </c>
      <c r="FM181" s="52">
        <v>92.40343</v>
      </c>
      <c r="FN181" s="52">
        <v>92.244380000000007</v>
      </c>
      <c r="FO181" s="52">
        <v>90.524850000000001</v>
      </c>
      <c r="FP181" s="52">
        <v>87.559849999999997</v>
      </c>
      <c r="FQ181" s="52">
        <v>83.497500000000002</v>
      </c>
      <c r="FR181" s="52">
        <v>80.42407</v>
      </c>
      <c r="FS181" s="52">
        <v>78.018940000000001</v>
      </c>
      <c r="FT181" s="52">
        <v>76.067170000000004</v>
      </c>
      <c r="FU181" s="52">
        <v>4</v>
      </c>
      <c r="FV181" s="52">
        <v>3.7985630000000001</v>
      </c>
      <c r="FW181" s="52">
        <v>2.2383320000000002</v>
      </c>
      <c r="FX181" s="52">
        <v>0</v>
      </c>
    </row>
    <row r="182" spans="1:180" x14ac:dyDescent="0.3">
      <c r="A182" t="s">
        <v>174</v>
      </c>
      <c r="B182" t="s">
        <v>250</v>
      </c>
      <c r="C182" t="s">
        <v>180</v>
      </c>
      <c r="D182" t="s">
        <v>244</v>
      </c>
      <c r="E182" t="s">
        <v>187</v>
      </c>
      <c r="F182" t="s">
        <v>238</v>
      </c>
      <c r="G182" t="s">
        <v>239</v>
      </c>
      <c r="H182" s="52">
        <v>252</v>
      </c>
      <c r="I182" s="52">
        <v>0</v>
      </c>
      <c r="J182" s="52">
        <v>0</v>
      </c>
      <c r="K182" s="52">
        <v>0</v>
      </c>
      <c r="L182" s="52">
        <v>0</v>
      </c>
      <c r="M182" s="52">
        <v>0</v>
      </c>
      <c r="N182" s="52">
        <v>0</v>
      </c>
      <c r="O182" s="52">
        <v>0</v>
      </c>
      <c r="P182" s="52">
        <v>0</v>
      </c>
      <c r="Q182" s="52">
        <v>0</v>
      </c>
      <c r="R182" s="52">
        <v>0</v>
      </c>
      <c r="S182" s="52">
        <v>0</v>
      </c>
      <c r="T182" s="52">
        <v>0</v>
      </c>
      <c r="U182" s="52">
        <v>0</v>
      </c>
      <c r="V182" s="52">
        <v>0</v>
      </c>
      <c r="W182" s="52">
        <v>0</v>
      </c>
      <c r="X182" s="52">
        <v>0</v>
      </c>
      <c r="Y182" s="52">
        <v>0</v>
      </c>
      <c r="Z182" s="52">
        <v>0</v>
      </c>
      <c r="AA182" s="52">
        <v>0</v>
      </c>
      <c r="AB182" s="52">
        <v>0</v>
      </c>
      <c r="AC182" s="52">
        <v>0</v>
      </c>
      <c r="AD182" s="52">
        <v>0</v>
      </c>
      <c r="AE182" s="52">
        <v>0</v>
      </c>
      <c r="AF182" s="52">
        <v>0</v>
      </c>
      <c r="AG182" s="52">
        <v>0</v>
      </c>
      <c r="AH182" s="52">
        <v>0</v>
      </c>
      <c r="AI182" s="52">
        <v>0</v>
      </c>
      <c r="AJ182" s="52">
        <v>0</v>
      </c>
      <c r="AK182" s="52">
        <v>0</v>
      </c>
      <c r="AL182" s="52">
        <v>0</v>
      </c>
      <c r="AM182" s="52">
        <v>0</v>
      </c>
      <c r="AN182" s="52">
        <v>0</v>
      </c>
      <c r="AO182" s="52">
        <v>0</v>
      </c>
      <c r="AP182" s="52">
        <v>0</v>
      </c>
      <c r="AQ182" s="52">
        <v>0</v>
      </c>
      <c r="AR182" s="52">
        <v>0</v>
      </c>
      <c r="AS182" s="52">
        <v>0</v>
      </c>
      <c r="AT182" s="52">
        <v>0</v>
      </c>
      <c r="AU182" s="52">
        <v>0</v>
      </c>
      <c r="AV182" s="52">
        <v>0</v>
      </c>
      <c r="AW182" s="52">
        <v>0</v>
      </c>
      <c r="AX182" s="52">
        <v>0</v>
      </c>
      <c r="AY182" s="52">
        <v>0</v>
      </c>
      <c r="AZ182" s="52">
        <v>0</v>
      </c>
      <c r="BA182" s="52">
        <v>0</v>
      </c>
      <c r="BB182" s="52">
        <v>0</v>
      </c>
      <c r="BC182" s="52">
        <v>0</v>
      </c>
      <c r="BD182" s="52">
        <v>0</v>
      </c>
      <c r="BE182" s="52">
        <v>0</v>
      </c>
      <c r="BF182" s="52">
        <v>0</v>
      </c>
      <c r="BG182" s="52">
        <v>0</v>
      </c>
      <c r="BH182" s="52">
        <v>0</v>
      </c>
      <c r="BI182" s="52">
        <v>0</v>
      </c>
      <c r="BJ182" s="52">
        <v>0</v>
      </c>
      <c r="BK182" s="52">
        <v>0</v>
      </c>
      <c r="BL182" s="52">
        <v>0</v>
      </c>
      <c r="BM182" s="52">
        <v>0</v>
      </c>
      <c r="BN182" s="52">
        <v>0</v>
      </c>
      <c r="BO182" s="52">
        <v>0</v>
      </c>
      <c r="BP182" s="52">
        <v>0</v>
      </c>
      <c r="BQ182" s="52">
        <v>0</v>
      </c>
      <c r="BR182" s="52">
        <v>0</v>
      </c>
      <c r="BS182" s="52">
        <v>0</v>
      </c>
      <c r="BT182" s="52">
        <v>0</v>
      </c>
      <c r="BU182" s="52">
        <v>0</v>
      </c>
      <c r="BV182" s="52">
        <v>0</v>
      </c>
      <c r="BW182" s="52">
        <v>0</v>
      </c>
      <c r="BX182" s="52">
        <v>0</v>
      </c>
      <c r="BY182" s="52">
        <v>0</v>
      </c>
      <c r="BZ182" s="52">
        <v>0</v>
      </c>
      <c r="CA182" s="52">
        <v>0</v>
      </c>
      <c r="CB182" s="52">
        <v>0</v>
      </c>
      <c r="CC182" s="52">
        <v>0</v>
      </c>
      <c r="CD182" s="52">
        <v>0</v>
      </c>
      <c r="CE182" s="52">
        <v>0</v>
      </c>
      <c r="CF182" s="52">
        <v>0</v>
      </c>
      <c r="CG182" s="52">
        <v>0</v>
      </c>
      <c r="CH182" s="52">
        <v>0</v>
      </c>
      <c r="CI182" s="52">
        <v>0</v>
      </c>
      <c r="CJ182" s="52">
        <v>0</v>
      </c>
      <c r="CK182" s="52">
        <v>0</v>
      </c>
      <c r="CL182" s="52">
        <v>0</v>
      </c>
      <c r="CM182" s="52">
        <v>0</v>
      </c>
      <c r="CN182" s="52">
        <v>0</v>
      </c>
      <c r="CO182" s="52">
        <v>0</v>
      </c>
      <c r="CP182" s="52">
        <v>0</v>
      </c>
      <c r="CQ182" s="52">
        <v>0</v>
      </c>
      <c r="CR182" s="52">
        <v>0</v>
      </c>
      <c r="CS182" s="52">
        <v>0</v>
      </c>
      <c r="CT182" s="52">
        <v>0</v>
      </c>
      <c r="CU182" s="52">
        <v>0</v>
      </c>
      <c r="CV182" s="52">
        <v>0</v>
      </c>
      <c r="CW182" s="52">
        <v>0</v>
      </c>
      <c r="CX182" s="52">
        <v>0</v>
      </c>
      <c r="CY182" s="52">
        <v>0</v>
      </c>
      <c r="CZ182" s="52">
        <v>0</v>
      </c>
      <c r="DA182" s="52">
        <v>0</v>
      </c>
      <c r="DB182" s="52">
        <v>0</v>
      </c>
      <c r="DC182" s="52">
        <v>0</v>
      </c>
      <c r="DD182" s="52">
        <v>0</v>
      </c>
      <c r="DE182" s="52">
        <v>0</v>
      </c>
      <c r="DF182" s="52">
        <v>0</v>
      </c>
      <c r="DG182" s="52">
        <v>0</v>
      </c>
      <c r="DH182" s="52">
        <v>0</v>
      </c>
      <c r="DI182" s="52">
        <v>0</v>
      </c>
      <c r="DJ182" s="52">
        <v>0</v>
      </c>
      <c r="DK182" s="52">
        <v>0</v>
      </c>
      <c r="DL182" s="52">
        <v>0</v>
      </c>
      <c r="DM182" s="52">
        <v>0</v>
      </c>
      <c r="DN182" s="52">
        <v>0</v>
      </c>
      <c r="DO182" s="52">
        <v>0</v>
      </c>
      <c r="DP182" s="52">
        <v>0</v>
      </c>
      <c r="DQ182" s="52">
        <v>0</v>
      </c>
      <c r="DR182" s="52">
        <v>0</v>
      </c>
      <c r="DS182" s="52">
        <v>0</v>
      </c>
      <c r="DT182" s="52">
        <v>0</v>
      </c>
      <c r="DU182" s="52">
        <v>0</v>
      </c>
      <c r="DV182" s="52">
        <v>0</v>
      </c>
      <c r="DW182" s="52">
        <v>0</v>
      </c>
      <c r="DX182" s="52">
        <v>0</v>
      </c>
      <c r="DY182" s="52">
        <v>0</v>
      </c>
      <c r="DZ182" s="52">
        <v>0</v>
      </c>
      <c r="EA182" s="52">
        <v>0</v>
      </c>
      <c r="EB182" s="52">
        <v>0</v>
      </c>
      <c r="EC182" s="52">
        <v>0</v>
      </c>
      <c r="ED182" s="52">
        <v>0</v>
      </c>
      <c r="EE182" s="52">
        <v>0</v>
      </c>
      <c r="EF182" s="52">
        <v>0</v>
      </c>
      <c r="EG182" s="52">
        <v>0</v>
      </c>
      <c r="EH182" s="52">
        <v>0</v>
      </c>
      <c r="EI182" s="52">
        <v>0</v>
      </c>
      <c r="EJ182" s="52">
        <v>0</v>
      </c>
      <c r="EK182" s="52">
        <v>0</v>
      </c>
      <c r="EL182" s="52">
        <v>0</v>
      </c>
      <c r="EM182" s="52">
        <v>0</v>
      </c>
      <c r="EN182" s="52">
        <v>0</v>
      </c>
      <c r="EO182" s="52">
        <v>0</v>
      </c>
      <c r="EP182" s="52">
        <v>0</v>
      </c>
      <c r="EQ182" s="52">
        <v>0</v>
      </c>
      <c r="ER182" s="52">
        <v>0</v>
      </c>
      <c r="ES182" s="52">
        <v>0</v>
      </c>
      <c r="ET182" s="52">
        <v>0</v>
      </c>
      <c r="EU182" s="52">
        <v>0</v>
      </c>
      <c r="EV182" s="52">
        <v>0</v>
      </c>
      <c r="EW182" s="52">
        <v>72.926299999999998</v>
      </c>
      <c r="EX182" s="52">
        <v>71.265749999999997</v>
      </c>
      <c r="EY182" s="52">
        <v>69.388739999999999</v>
      </c>
      <c r="EZ182" s="52">
        <v>67.911109999999994</v>
      </c>
      <c r="FA182" s="52">
        <v>66.52</v>
      </c>
      <c r="FB182" s="52">
        <v>65.694990000000004</v>
      </c>
      <c r="FC182" s="52">
        <v>65.88588</v>
      </c>
      <c r="FD182" s="52">
        <v>68.836740000000006</v>
      </c>
      <c r="FE182" s="52">
        <v>72.396240000000006</v>
      </c>
      <c r="FF182" s="52">
        <v>71.906040000000004</v>
      </c>
      <c r="FG182" s="52">
        <v>84.520939999999996</v>
      </c>
      <c r="FH182" s="52">
        <v>81.206729999999993</v>
      </c>
      <c r="FI182" s="52">
        <v>84.703749999999999</v>
      </c>
      <c r="FJ182" s="52">
        <v>87.267319999999998</v>
      </c>
      <c r="FK182" s="52">
        <v>89.235550000000003</v>
      </c>
      <c r="FL182" s="52">
        <v>90.145930000000007</v>
      </c>
      <c r="FM182" s="52">
        <v>91.168120000000002</v>
      </c>
      <c r="FN182" s="52">
        <v>90.845179999999999</v>
      </c>
      <c r="FO182" s="52">
        <v>89.253910000000005</v>
      </c>
      <c r="FP182" s="52">
        <v>86.374080000000006</v>
      </c>
      <c r="FQ182" s="52">
        <v>81.882930000000002</v>
      </c>
      <c r="FR182" s="52">
        <v>78.892719999999997</v>
      </c>
      <c r="FS182" s="52">
        <v>76.314710000000005</v>
      </c>
      <c r="FT182" s="52">
        <v>73.879069999999999</v>
      </c>
      <c r="FU182" s="52">
        <v>4</v>
      </c>
      <c r="FV182" s="52">
        <v>2.7178149999999999</v>
      </c>
      <c r="FW182" s="52">
        <v>1.4188730000000001</v>
      </c>
      <c r="FX182" s="52">
        <v>0</v>
      </c>
    </row>
    <row r="183" spans="1:180" x14ac:dyDescent="0.3">
      <c r="A183" t="s">
        <v>174</v>
      </c>
      <c r="B183" t="s">
        <v>250</v>
      </c>
      <c r="C183" t="s">
        <v>180</v>
      </c>
      <c r="D183" t="s">
        <v>224</v>
      </c>
      <c r="E183" t="s">
        <v>189</v>
      </c>
      <c r="F183" t="s">
        <v>238</v>
      </c>
      <c r="G183" t="s">
        <v>239</v>
      </c>
      <c r="H183" s="52">
        <v>252</v>
      </c>
      <c r="I183" s="52">
        <v>0</v>
      </c>
      <c r="J183" s="52">
        <v>0</v>
      </c>
      <c r="K183" s="52">
        <v>0</v>
      </c>
      <c r="L183" s="52">
        <v>0</v>
      </c>
      <c r="M183" s="52">
        <v>0</v>
      </c>
      <c r="N183" s="52">
        <v>0</v>
      </c>
      <c r="O183" s="52">
        <v>0</v>
      </c>
      <c r="P183" s="52">
        <v>0</v>
      </c>
      <c r="Q183" s="52">
        <v>0</v>
      </c>
      <c r="R183" s="52">
        <v>0</v>
      </c>
      <c r="S183" s="52">
        <v>0</v>
      </c>
      <c r="T183" s="52">
        <v>0</v>
      </c>
      <c r="U183" s="52">
        <v>0</v>
      </c>
      <c r="V183" s="52">
        <v>0</v>
      </c>
      <c r="W183" s="52">
        <v>0</v>
      </c>
      <c r="X183" s="52">
        <v>0</v>
      </c>
      <c r="Y183" s="52">
        <v>0</v>
      </c>
      <c r="Z183" s="52">
        <v>0</v>
      </c>
      <c r="AA183" s="52">
        <v>0</v>
      </c>
      <c r="AB183" s="52">
        <v>0</v>
      </c>
      <c r="AC183" s="52">
        <v>0</v>
      </c>
      <c r="AD183" s="52">
        <v>0</v>
      </c>
      <c r="AE183" s="52">
        <v>0</v>
      </c>
      <c r="AF183" s="52">
        <v>0</v>
      </c>
      <c r="AG183" s="52">
        <v>0</v>
      </c>
      <c r="AH183" s="52">
        <v>0</v>
      </c>
      <c r="AI183" s="52">
        <v>0</v>
      </c>
      <c r="AJ183" s="52">
        <v>0</v>
      </c>
      <c r="AK183" s="52">
        <v>0</v>
      </c>
      <c r="AL183" s="52">
        <v>0</v>
      </c>
      <c r="AM183" s="52">
        <v>0</v>
      </c>
      <c r="AN183" s="52">
        <v>0</v>
      </c>
      <c r="AO183" s="52">
        <v>0</v>
      </c>
      <c r="AP183" s="52">
        <v>0</v>
      </c>
      <c r="AQ183" s="52">
        <v>0</v>
      </c>
      <c r="AR183" s="52">
        <v>0</v>
      </c>
      <c r="AS183" s="52">
        <v>0</v>
      </c>
      <c r="AT183" s="52">
        <v>0</v>
      </c>
      <c r="AU183" s="52">
        <v>0</v>
      </c>
      <c r="AV183" s="52">
        <v>0</v>
      </c>
      <c r="AW183" s="52">
        <v>0</v>
      </c>
      <c r="AX183" s="52">
        <v>0</v>
      </c>
      <c r="AY183" s="52">
        <v>0</v>
      </c>
      <c r="AZ183" s="52">
        <v>0</v>
      </c>
      <c r="BA183" s="52">
        <v>0</v>
      </c>
      <c r="BB183" s="52">
        <v>0</v>
      </c>
      <c r="BC183" s="52">
        <v>0</v>
      </c>
      <c r="BD183" s="52">
        <v>0</v>
      </c>
      <c r="BE183" s="52">
        <v>0</v>
      </c>
      <c r="BF183" s="52">
        <v>0</v>
      </c>
      <c r="BG183" s="52">
        <v>0</v>
      </c>
      <c r="BH183" s="52">
        <v>0</v>
      </c>
      <c r="BI183" s="52">
        <v>0</v>
      </c>
      <c r="BJ183" s="52">
        <v>0</v>
      </c>
      <c r="BK183" s="52">
        <v>0</v>
      </c>
      <c r="BL183" s="52">
        <v>0</v>
      </c>
      <c r="BM183" s="52">
        <v>0</v>
      </c>
      <c r="BN183" s="52">
        <v>0</v>
      </c>
      <c r="BO183" s="52">
        <v>0</v>
      </c>
      <c r="BP183" s="52">
        <v>0</v>
      </c>
      <c r="BQ183" s="52">
        <v>0</v>
      </c>
      <c r="BR183" s="52">
        <v>0</v>
      </c>
      <c r="BS183" s="52">
        <v>0</v>
      </c>
      <c r="BT183" s="52">
        <v>0</v>
      </c>
      <c r="BU183" s="52">
        <v>0</v>
      </c>
      <c r="BV183" s="52">
        <v>0</v>
      </c>
      <c r="BW183" s="52">
        <v>0</v>
      </c>
      <c r="BX183" s="52">
        <v>0</v>
      </c>
      <c r="BY183" s="52">
        <v>0</v>
      </c>
      <c r="BZ183" s="52">
        <v>0</v>
      </c>
      <c r="CA183" s="52">
        <v>0</v>
      </c>
      <c r="CB183" s="52">
        <v>0</v>
      </c>
      <c r="CC183" s="52">
        <v>0</v>
      </c>
      <c r="CD183" s="52">
        <v>0</v>
      </c>
      <c r="CE183" s="52">
        <v>0</v>
      </c>
      <c r="CF183" s="52">
        <v>0</v>
      </c>
      <c r="CG183" s="52">
        <v>0</v>
      </c>
      <c r="CH183" s="52">
        <v>0</v>
      </c>
      <c r="CI183" s="52">
        <v>0</v>
      </c>
      <c r="CJ183" s="52">
        <v>0</v>
      </c>
      <c r="CK183" s="52">
        <v>0</v>
      </c>
      <c r="CL183" s="52">
        <v>0</v>
      </c>
      <c r="CM183" s="52">
        <v>0</v>
      </c>
      <c r="CN183" s="52">
        <v>0</v>
      </c>
      <c r="CO183" s="52">
        <v>0</v>
      </c>
      <c r="CP183" s="52">
        <v>0</v>
      </c>
      <c r="CQ183" s="52">
        <v>0</v>
      </c>
      <c r="CR183" s="52">
        <v>0</v>
      </c>
      <c r="CS183" s="52">
        <v>0</v>
      </c>
      <c r="CT183" s="52">
        <v>0</v>
      </c>
      <c r="CU183" s="52">
        <v>0</v>
      </c>
      <c r="CV183" s="52">
        <v>0</v>
      </c>
      <c r="CW183" s="52">
        <v>0</v>
      </c>
      <c r="CX183" s="52">
        <v>0</v>
      </c>
      <c r="CY183" s="52">
        <v>0</v>
      </c>
      <c r="CZ183" s="52">
        <v>0</v>
      </c>
      <c r="DA183" s="52">
        <v>0</v>
      </c>
      <c r="DB183" s="52">
        <v>0</v>
      </c>
      <c r="DC183" s="52">
        <v>0</v>
      </c>
      <c r="DD183" s="52">
        <v>0</v>
      </c>
      <c r="DE183" s="52">
        <v>0</v>
      </c>
      <c r="DF183" s="52">
        <v>0</v>
      </c>
      <c r="DG183" s="52">
        <v>0</v>
      </c>
      <c r="DH183" s="52">
        <v>0</v>
      </c>
      <c r="DI183" s="52">
        <v>0</v>
      </c>
      <c r="DJ183" s="52">
        <v>0</v>
      </c>
      <c r="DK183" s="52">
        <v>0</v>
      </c>
      <c r="DL183" s="52">
        <v>0</v>
      </c>
      <c r="DM183" s="52">
        <v>0</v>
      </c>
      <c r="DN183" s="52">
        <v>0</v>
      </c>
      <c r="DO183" s="52">
        <v>0</v>
      </c>
      <c r="DP183" s="52">
        <v>0</v>
      </c>
      <c r="DQ183" s="52">
        <v>0</v>
      </c>
      <c r="DR183" s="52">
        <v>0</v>
      </c>
      <c r="DS183" s="52">
        <v>0</v>
      </c>
      <c r="DT183" s="52">
        <v>0</v>
      </c>
      <c r="DU183" s="52">
        <v>0</v>
      </c>
      <c r="DV183" s="52">
        <v>0</v>
      </c>
      <c r="DW183" s="52">
        <v>0</v>
      </c>
      <c r="DX183" s="52">
        <v>0</v>
      </c>
      <c r="DY183" s="52">
        <v>0</v>
      </c>
      <c r="DZ183" s="52">
        <v>0</v>
      </c>
      <c r="EA183" s="52">
        <v>0</v>
      </c>
      <c r="EB183" s="52">
        <v>0</v>
      </c>
      <c r="EC183" s="52">
        <v>0</v>
      </c>
      <c r="ED183" s="52">
        <v>0</v>
      </c>
      <c r="EE183" s="52">
        <v>0</v>
      </c>
      <c r="EF183" s="52">
        <v>0</v>
      </c>
      <c r="EG183" s="52">
        <v>0</v>
      </c>
      <c r="EH183" s="52">
        <v>0</v>
      </c>
      <c r="EI183" s="52">
        <v>0</v>
      </c>
      <c r="EJ183" s="52">
        <v>0</v>
      </c>
      <c r="EK183" s="52">
        <v>0</v>
      </c>
      <c r="EL183" s="52">
        <v>0</v>
      </c>
      <c r="EM183" s="52">
        <v>0</v>
      </c>
      <c r="EN183" s="52">
        <v>0</v>
      </c>
      <c r="EO183" s="52">
        <v>0</v>
      </c>
      <c r="EP183" s="52">
        <v>0</v>
      </c>
      <c r="EQ183" s="52">
        <v>0</v>
      </c>
      <c r="ER183" s="52">
        <v>0</v>
      </c>
      <c r="ES183" s="52">
        <v>0</v>
      </c>
      <c r="ET183" s="52">
        <v>0</v>
      </c>
      <c r="EU183" s="52">
        <v>0</v>
      </c>
      <c r="EV183" s="52">
        <v>0</v>
      </c>
      <c r="EW183" s="52">
        <v>71.99512</v>
      </c>
      <c r="EX183" s="52">
        <v>70.49539</v>
      </c>
      <c r="EY183" s="52">
        <v>69.001490000000004</v>
      </c>
      <c r="EZ183" s="52">
        <v>67.591409999999996</v>
      </c>
      <c r="FA183" s="52">
        <v>66.438850000000002</v>
      </c>
      <c r="FB183" s="52">
        <v>65.436359999999993</v>
      </c>
      <c r="FC183" s="52">
        <v>64.808760000000007</v>
      </c>
      <c r="FD183" s="52">
        <v>66.045360000000002</v>
      </c>
      <c r="FE183" s="52">
        <v>69.237790000000004</v>
      </c>
      <c r="FF183" s="52">
        <v>72.850409999999997</v>
      </c>
      <c r="FG183" s="52">
        <v>76.88212</v>
      </c>
      <c r="FH183" s="52">
        <v>80.900890000000004</v>
      </c>
      <c r="FI183" s="52">
        <v>83.9529</v>
      </c>
      <c r="FJ183" s="52">
        <v>86.691019999999995</v>
      </c>
      <c r="FK183" s="52">
        <v>88.733379999999997</v>
      </c>
      <c r="FL183" s="52">
        <v>89.966890000000006</v>
      </c>
      <c r="FM183" s="52">
        <v>90.34939</v>
      </c>
      <c r="FN183" s="52">
        <v>89.608559999999997</v>
      </c>
      <c r="FO183" s="52">
        <v>87.195719999999994</v>
      </c>
      <c r="FP183" s="52">
        <v>83.427959999999999</v>
      </c>
      <c r="FQ183" s="52">
        <v>79.887079999999997</v>
      </c>
      <c r="FR183" s="52">
        <v>77.477530000000002</v>
      </c>
      <c r="FS183" s="52">
        <v>75.738640000000004</v>
      </c>
      <c r="FT183" s="52">
        <v>73.888220000000004</v>
      </c>
      <c r="FU183" s="52">
        <v>4</v>
      </c>
      <c r="FV183" s="52">
        <v>3.1631629999999999</v>
      </c>
      <c r="FW183" s="52">
        <v>2.1579100000000002</v>
      </c>
      <c r="FX183" s="52">
        <v>0</v>
      </c>
    </row>
    <row r="184" spans="1:180" x14ac:dyDescent="0.3">
      <c r="A184" t="s">
        <v>174</v>
      </c>
      <c r="B184" t="s">
        <v>250</v>
      </c>
      <c r="C184" t="s">
        <v>180</v>
      </c>
      <c r="D184" t="s">
        <v>244</v>
      </c>
      <c r="E184" t="s">
        <v>188</v>
      </c>
      <c r="F184" t="s">
        <v>238</v>
      </c>
      <c r="G184" t="s">
        <v>239</v>
      </c>
      <c r="H184" s="52">
        <v>252</v>
      </c>
      <c r="I184" s="52">
        <v>0</v>
      </c>
      <c r="J184" s="52">
        <v>0</v>
      </c>
      <c r="K184" s="52">
        <v>0</v>
      </c>
      <c r="L184" s="52">
        <v>0</v>
      </c>
      <c r="M184" s="52">
        <v>0</v>
      </c>
      <c r="N184" s="52">
        <v>0</v>
      </c>
      <c r="O184" s="52">
        <v>0</v>
      </c>
      <c r="P184" s="52">
        <v>0</v>
      </c>
      <c r="Q184" s="52">
        <v>0</v>
      </c>
      <c r="R184" s="52">
        <v>0</v>
      </c>
      <c r="S184" s="52">
        <v>0</v>
      </c>
      <c r="T184" s="52">
        <v>0</v>
      </c>
      <c r="U184" s="52">
        <v>0</v>
      </c>
      <c r="V184" s="52">
        <v>0</v>
      </c>
      <c r="W184" s="52">
        <v>0</v>
      </c>
      <c r="X184" s="52">
        <v>0</v>
      </c>
      <c r="Y184" s="52">
        <v>0</v>
      </c>
      <c r="Z184" s="52">
        <v>0</v>
      </c>
      <c r="AA184" s="52">
        <v>0</v>
      </c>
      <c r="AB184" s="52">
        <v>0</v>
      </c>
      <c r="AC184" s="52">
        <v>0</v>
      </c>
      <c r="AD184" s="52">
        <v>0</v>
      </c>
      <c r="AE184" s="52">
        <v>0</v>
      </c>
      <c r="AF184" s="52">
        <v>0</v>
      </c>
      <c r="AG184" s="52">
        <v>0</v>
      </c>
      <c r="AH184" s="52">
        <v>0</v>
      </c>
      <c r="AI184" s="52">
        <v>0</v>
      </c>
      <c r="AJ184" s="52">
        <v>0</v>
      </c>
      <c r="AK184" s="52">
        <v>0</v>
      </c>
      <c r="AL184" s="52">
        <v>0</v>
      </c>
      <c r="AM184" s="52">
        <v>0</v>
      </c>
      <c r="AN184" s="52">
        <v>0</v>
      </c>
      <c r="AO184" s="52">
        <v>0</v>
      </c>
      <c r="AP184" s="52">
        <v>0</v>
      </c>
      <c r="AQ184" s="52">
        <v>0</v>
      </c>
      <c r="AR184" s="52">
        <v>0</v>
      </c>
      <c r="AS184" s="52">
        <v>0</v>
      </c>
      <c r="AT184" s="52">
        <v>0</v>
      </c>
      <c r="AU184" s="52">
        <v>0</v>
      </c>
      <c r="AV184" s="52">
        <v>0</v>
      </c>
      <c r="AW184" s="52">
        <v>0</v>
      </c>
      <c r="AX184" s="52">
        <v>0</v>
      </c>
      <c r="AY184" s="52">
        <v>0</v>
      </c>
      <c r="AZ184" s="52">
        <v>0</v>
      </c>
      <c r="BA184" s="52">
        <v>0</v>
      </c>
      <c r="BB184" s="52">
        <v>0</v>
      </c>
      <c r="BC184" s="52">
        <v>0</v>
      </c>
      <c r="BD184" s="52">
        <v>0</v>
      </c>
      <c r="BE184" s="52">
        <v>0</v>
      </c>
      <c r="BF184" s="52">
        <v>0</v>
      </c>
      <c r="BG184" s="52">
        <v>0</v>
      </c>
      <c r="BH184" s="52">
        <v>0</v>
      </c>
      <c r="BI184" s="52">
        <v>0</v>
      </c>
      <c r="BJ184" s="52">
        <v>0</v>
      </c>
      <c r="BK184" s="52">
        <v>0</v>
      </c>
      <c r="BL184" s="52">
        <v>0</v>
      </c>
      <c r="BM184" s="52">
        <v>0</v>
      </c>
      <c r="BN184" s="52">
        <v>0</v>
      </c>
      <c r="BO184" s="52">
        <v>0</v>
      </c>
      <c r="BP184" s="52">
        <v>0</v>
      </c>
      <c r="BQ184" s="52">
        <v>0</v>
      </c>
      <c r="BR184" s="52">
        <v>0</v>
      </c>
      <c r="BS184" s="52">
        <v>0</v>
      </c>
      <c r="BT184" s="52">
        <v>0</v>
      </c>
      <c r="BU184" s="52">
        <v>0</v>
      </c>
      <c r="BV184" s="52">
        <v>0</v>
      </c>
      <c r="BW184" s="52">
        <v>0</v>
      </c>
      <c r="BX184" s="52">
        <v>0</v>
      </c>
      <c r="BY184" s="52">
        <v>0</v>
      </c>
      <c r="BZ184" s="52">
        <v>0</v>
      </c>
      <c r="CA184" s="52">
        <v>0</v>
      </c>
      <c r="CB184" s="52">
        <v>0</v>
      </c>
      <c r="CC184" s="52">
        <v>0</v>
      </c>
      <c r="CD184" s="52">
        <v>0</v>
      </c>
      <c r="CE184" s="52">
        <v>0</v>
      </c>
      <c r="CF184" s="52">
        <v>0</v>
      </c>
      <c r="CG184" s="52">
        <v>0</v>
      </c>
      <c r="CH184" s="52">
        <v>0</v>
      </c>
      <c r="CI184" s="52">
        <v>0</v>
      </c>
      <c r="CJ184" s="52">
        <v>0</v>
      </c>
      <c r="CK184" s="52">
        <v>0</v>
      </c>
      <c r="CL184" s="52">
        <v>0</v>
      </c>
      <c r="CM184" s="52">
        <v>0</v>
      </c>
      <c r="CN184" s="52">
        <v>0</v>
      </c>
      <c r="CO184" s="52">
        <v>0</v>
      </c>
      <c r="CP184" s="52">
        <v>0</v>
      </c>
      <c r="CQ184" s="52">
        <v>0</v>
      </c>
      <c r="CR184" s="52">
        <v>0</v>
      </c>
      <c r="CS184" s="52">
        <v>0</v>
      </c>
      <c r="CT184" s="52">
        <v>0</v>
      </c>
      <c r="CU184" s="52">
        <v>0</v>
      </c>
      <c r="CV184" s="52">
        <v>0</v>
      </c>
      <c r="CW184" s="52">
        <v>0</v>
      </c>
      <c r="CX184" s="52">
        <v>0</v>
      </c>
      <c r="CY184" s="52">
        <v>0</v>
      </c>
      <c r="CZ184" s="52">
        <v>0</v>
      </c>
      <c r="DA184" s="52">
        <v>0</v>
      </c>
      <c r="DB184" s="52">
        <v>0</v>
      </c>
      <c r="DC184" s="52">
        <v>0</v>
      </c>
      <c r="DD184" s="52">
        <v>0</v>
      </c>
      <c r="DE184" s="52">
        <v>0</v>
      </c>
      <c r="DF184" s="52">
        <v>0</v>
      </c>
      <c r="DG184" s="52">
        <v>0</v>
      </c>
      <c r="DH184" s="52">
        <v>0</v>
      </c>
      <c r="DI184" s="52">
        <v>0</v>
      </c>
      <c r="DJ184" s="52">
        <v>0</v>
      </c>
      <c r="DK184" s="52">
        <v>0</v>
      </c>
      <c r="DL184" s="52">
        <v>0</v>
      </c>
      <c r="DM184" s="52">
        <v>0</v>
      </c>
      <c r="DN184" s="52">
        <v>0</v>
      </c>
      <c r="DO184" s="52">
        <v>0</v>
      </c>
      <c r="DP184" s="52">
        <v>0</v>
      </c>
      <c r="DQ184" s="52">
        <v>0</v>
      </c>
      <c r="DR184" s="52">
        <v>0</v>
      </c>
      <c r="DS184" s="52">
        <v>0</v>
      </c>
      <c r="DT184" s="52">
        <v>0</v>
      </c>
      <c r="DU184" s="52">
        <v>0</v>
      </c>
      <c r="DV184" s="52">
        <v>0</v>
      </c>
      <c r="DW184" s="52">
        <v>0</v>
      </c>
      <c r="DX184" s="52">
        <v>0</v>
      </c>
      <c r="DY184" s="52">
        <v>0</v>
      </c>
      <c r="DZ184" s="52">
        <v>0</v>
      </c>
      <c r="EA184" s="52">
        <v>0</v>
      </c>
      <c r="EB184" s="52">
        <v>0</v>
      </c>
      <c r="EC184" s="52">
        <v>0</v>
      </c>
      <c r="ED184" s="52">
        <v>0</v>
      </c>
      <c r="EE184" s="52">
        <v>0</v>
      </c>
      <c r="EF184" s="52">
        <v>0</v>
      </c>
      <c r="EG184" s="52">
        <v>0</v>
      </c>
      <c r="EH184" s="52">
        <v>0</v>
      </c>
      <c r="EI184" s="52">
        <v>0</v>
      </c>
      <c r="EJ184" s="52">
        <v>0</v>
      </c>
      <c r="EK184" s="52">
        <v>0</v>
      </c>
      <c r="EL184" s="52">
        <v>0</v>
      </c>
      <c r="EM184" s="52">
        <v>0</v>
      </c>
      <c r="EN184" s="52">
        <v>0</v>
      </c>
      <c r="EO184" s="52">
        <v>0</v>
      </c>
      <c r="EP184" s="52">
        <v>0</v>
      </c>
      <c r="EQ184" s="52">
        <v>0</v>
      </c>
      <c r="ER184" s="52">
        <v>0</v>
      </c>
      <c r="ES184" s="52">
        <v>0</v>
      </c>
      <c r="ET184" s="52">
        <v>0</v>
      </c>
      <c r="EU184" s="52">
        <v>0</v>
      </c>
      <c r="EV184" s="52">
        <v>0</v>
      </c>
      <c r="EW184" s="52">
        <v>77.152630000000002</v>
      </c>
      <c r="EX184" s="52">
        <v>74.77534</v>
      </c>
      <c r="EY184" s="52">
        <v>72.158959999999993</v>
      </c>
      <c r="EZ184" s="52">
        <v>70.460239999999999</v>
      </c>
      <c r="FA184" s="52">
        <v>69.141090000000005</v>
      </c>
      <c r="FB184" s="52">
        <v>67.883039999999994</v>
      </c>
      <c r="FC184" s="52">
        <v>67.662989999999994</v>
      </c>
      <c r="FD184" s="52">
        <v>70.066140000000004</v>
      </c>
      <c r="FE184" s="52">
        <v>73.54307</v>
      </c>
      <c r="FF184" s="52">
        <v>75.591200000000001</v>
      </c>
      <c r="FG184" s="52">
        <v>78.730919999999998</v>
      </c>
      <c r="FH184" s="52">
        <v>83.394919999999999</v>
      </c>
      <c r="FI184" s="52">
        <v>87.142070000000004</v>
      </c>
      <c r="FJ184" s="52">
        <v>90.498660000000001</v>
      </c>
      <c r="FK184" s="52">
        <v>92.25</v>
      </c>
      <c r="FL184" s="52">
        <v>93.721339999999998</v>
      </c>
      <c r="FM184" s="52">
        <v>94.438190000000006</v>
      </c>
      <c r="FN184" s="52">
        <v>94.03734</v>
      </c>
      <c r="FO184" s="52">
        <v>91.97251</v>
      </c>
      <c r="FP184" s="52">
        <v>88.721080000000001</v>
      </c>
      <c r="FQ184" s="52">
        <v>84.797809999999998</v>
      </c>
      <c r="FR184" s="52">
        <v>81.776340000000005</v>
      </c>
      <c r="FS184" s="52">
        <v>79.764690000000002</v>
      </c>
      <c r="FT184" s="52">
        <v>78.151820000000001</v>
      </c>
      <c r="FU184" s="52">
        <v>4</v>
      </c>
      <c r="FV184" s="52">
        <v>3.7985630000000001</v>
      </c>
      <c r="FW184" s="52">
        <v>2.2383320000000002</v>
      </c>
      <c r="FX184" s="52">
        <v>0</v>
      </c>
    </row>
    <row r="185" spans="1:180" x14ac:dyDescent="0.3">
      <c r="A185" t="s">
        <v>174</v>
      </c>
      <c r="B185" t="s">
        <v>250</v>
      </c>
      <c r="C185" t="s">
        <v>180</v>
      </c>
      <c r="D185" t="s">
        <v>244</v>
      </c>
      <c r="E185" t="s">
        <v>189</v>
      </c>
      <c r="F185" t="s">
        <v>238</v>
      </c>
      <c r="G185" t="s">
        <v>239</v>
      </c>
      <c r="H185" s="52">
        <v>252</v>
      </c>
      <c r="I185" s="52">
        <v>0</v>
      </c>
      <c r="J185" s="52">
        <v>0</v>
      </c>
      <c r="K185" s="52">
        <v>0</v>
      </c>
      <c r="L185" s="52">
        <v>0</v>
      </c>
      <c r="M185" s="52">
        <v>0</v>
      </c>
      <c r="N185" s="52">
        <v>0</v>
      </c>
      <c r="O185" s="52">
        <v>0</v>
      </c>
      <c r="P185" s="52">
        <v>0</v>
      </c>
      <c r="Q185" s="52">
        <v>0</v>
      </c>
      <c r="R185" s="52">
        <v>0</v>
      </c>
      <c r="S185" s="52">
        <v>0</v>
      </c>
      <c r="T185" s="52">
        <v>0</v>
      </c>
      <c r="U185" s="52">
        <v>0</v>
      </c>
      <c r="V185" s="52">
        <v>0</v>
      </c>
      <c r="W185" s="52">
        <v>0</v>
      </c>
      <c r="X185" s="52">
        <v>0</v>
      </c>
      <c r="Y185" s="52">
        <v>0</v>
      </c>
      <c r="Z185" s="52">
        <v>0</v>
      </c>
      <c r="AA185" s="52">
        <v>0</v>
      </c>
      <c r="AB185" s="52">
        <v>0</v>
      </c>
      <c r="AC185" s="52">
        <v>0</v>
      </c>
      <c r="AD185" s="52">
        <v>0</v>
      </c>
      <c r="AE185" s="52">
        <v>0</v>
      </c>
      <c r="AF185" s="52">
        <v>0</v>
      </c>
      <c r="AG185" s="52">
        <v>0</v>
      </c>
      <c r="AH185" s="52">
        <v>0</v>
      </c>
      <c r="AI185" s="52">
        <v>0</v>
      </c>
      <c r="AJ185" s="52">
        <v>0</v>
      </c>
      <c r="AK185" s="52">
        <v>0</v>
      </c>
      <c r="AL185" s="52">
        <v>0</v>
      </c>
      <c r="AM185" s="52">
        <v>0</v>
      </c>
      <c r="AN185" s="52">
        <v>0</v>
      </c>
      <c r="AO185" s="52">
        <v>0</v>
      </c>
      <c r="AP185" s="52">
        <v>0</v>
      </c>
      <c r="AQ185" s="52">
        <v>0</v>
      </c>
      <c r="AR185" s="52">
        <v>0</v>
      </c>
      <c r="AS185" s="52">
        <v>0</v>
      </c>
      <c r="AT185" s="52">
        <v>0</v>
      </c>
      <c r="AU185" s="52">
        <v>0</v>
      </c>
      <c r="AV185" s="52">
        <v>0</v>
      </c>
      <c r="AW185" s="52">
        <v>0</v>
      </c>
      <c r="AX185" s="52">
        <v>0</v>
      </c>
      <c r="AY185" s="52">
        <v>0</v>
      </c>
      <c r="AZ185" s="52">
        <v>0</v>
      </c>
      <c r="BA185" s="52">
        <v>0</v>
      </c>
      <c r="BB185" s="52">
        <v>0</v>
      </c>
      <c r="BC185" s="52">
        <v>0</v>
      </c>
      <c r="BD185" s="52">
        <v>0</v>
      </c>
      <c r="BE185" s="52">
        <v>0</v>
      </c>
      <c r="BF185" s="52">
        <v>0</v>
      </c>
      <c r="BG185" s="52">
        <v>0</v>
      </c>
      <c r="BH185" s="52">
        <v>0</v>
      </c>
      <c r="BI185" s="52">
        <v>0</v>
      </c>
      <c r="BJ185" s="52">
        <v>0</v>
      </c>
      <c r="BK185" s="52">
        <v>0</v>
      </c>
      <c r="BL185" s="52">
        <v>0</v>
      </c>
      <c r="BM185" s="52">
        <v>0</v>
      </c>
      <c r="BN185" s="52">
        <v>0</v>
      </c>
      <c r="BO185" s="52">
        <v>0</v>
      </c>
      <c r="BP185" s="52">
        <v>0</v>
      </c>
      <c r="BQ185" s="52">
        <v>0</v>
      </c>
      <c r="BR185" s="52">
        <v>0</v>
      </c>
      <c r="BS185" s="52">
        <v>0</v>
      </c>
      <c r="BT185" s="52">
        <v>0</v>
      </c>
      <c r="BU185" s="52">
        <v>0</v>
      </c>
      <c r="BV185" s="52">
        <v>0</v>
      </c>
      <c r="BW185" s="52">
        <v>0</v>
      </c>
      <c r="BX185" s="52">
        <v>0</v>
      </c>
      <c r="BY185" s="52">
        <v>0</v>
      </c>
      <c r="BZ185" s="52">
        <v>0</v>
      </c>
      <c r="CA185" s="52">
        <v>0</v>
      </c>
      <c r="CB185" s="52">
        <v>0</v>
      </c>
      <c r="CC185" s="52">
        <v>0</v>
      </c>
      <c r="CD185" s="52">
        <v>0</v>
      </c>
      <c r="CE185" s="52">
        <v>0</v>
      </c>
      <c r="CF185" s="52">
        <v>0</v>
      </c>
      <c r="CG185" s="52">
        <v>0</v>
      </c>
      <c r="CH185" s="52">
        <v>0</v>
      </c>
      <c r="CI185" s="52">
        <v>0</v>
      </c>
      <c r="CJ185" s="52">
        <v>0</v>
      </c>
      <c r="CK185" s="52">
        <v>0</v>
      </c>
      <c r="CL185" s="52">
        <v>0</v>
      </c>
      <c r="CM185" s="52">
        <v>0</v>
      </c>
      <c r="CN185" s="52">
        <v>0</v>
      </c>
      <c r="CO185" s="52">
        <v>0</v>
      </c>
      <c r="CP185" s="52">
        <v>0</v>
      </c>
      <c r="CQ185" s="52">
        <v>0</v>
      </c>
      <c r="CR185" s="52">
        <v>0</v>
      </c>
      <c r="CS185" s="52">
        <v>0</v>
      </c>
      <c r="CT185" s="52">
        <v>0</v>
      </c>
      <c r="CU185" s="52">
        <v>0</v>
      </c>
      <c r="CV185" s="52">
        <v>0</v>
      </c>
      <c r="CW185" s="52">
        <v>0</v>
      </c>
      <c r="CX185" s="52">
        <v>0</v>
      </c>
      <c r="CY185" s="52">
        <v>0</v>
      </c>
      <c r="CZ185" s="52">
        <v>0</v>
      </c>
      <c r="DA185" s="52">
        <v>0</v>
      </c>
      <c r="DB185" s="52">
        <v>0</v>
      </c>
      <c r="DC185" s="52">
        <v>0</v>
      </c>
      <c r="DD185" s="52">
        <v>0</v>
      </c>
      <c r="DE185" s="52">
        <v>0</v>
      </c>
      <c r="DF185" s="52">
        <v>0</v>
      </c>
      <c r="DG185" s="52">
        <v>0</v>
      </c>
      <c r="DH185" s="52">
        <v>0</v>
      </c>
      <c r="DI185" s="52">
        <v>0</v>
      </c>
      <c r="DJ185" s="52">
        <v>0</v>
      </c>
      <c r="DK185" s="52">
        <v>0</v>
      </c>
      <c r="DL185" s="52">
        <v>0</v>
      </c>
      <c r="DM185" s="52">
        <v>0</v>
      </c>
      <c r="DN185" s="52">
        <v>0</v>
      </c>
      <c r="DO185" s="52">
        <v>0</v>
      </c>
      <c r="DP185" s="52">
        <v>0</v>
      </c>
      <c r="DQ185" s="52">
        <v>0</v>
      </c>
      <c r="DR185" s="52">
        <v>0</v>
      </c>
      <c r="DS185" s="52">
        <v>0</v>
      </c>
      <c r="DT185" s="52">
        <v>0</v>
      </c>
      <c r="DU185" s="52">
        <v>0</v>
      </c>
      <c r="DV185" s="52">
        <v>0</v>
      </c>
      <c r="DW185" s="52">
        <v>0</v>
      </c>
      <c r="DX185" s="52">
        <v>0</v>
      </c>
      <c r="DY185" s="52">
        <v>0</v>
      </c>
      <c r="DZ185" s="52">
        <v>0</v>
      </c>
      <c r="EA185" s="52">
        <v>0</v>
      </c>
      <c r="EB185" s="52">
        <v>0</v>
      </c>
      <c r="EC185" s="52">
        <v>0</v>
      </c>
      <c r="ED185" s="52">
        <v>0</v>
      </c>
      <c r="EE185" s="52">
        <v>0</v>
      </c>
      <c r="EF185" s="52">
        <v>0</v>
      </c>
      <c r="EG185" s="52">
        <v>0</v>
      </c>
      <c r="EH185" s="52">
        <v>0</v>
      </c>
      <c r="EI185" s="52">
        <v>0</v>
      </c>
      <c r="EJ185" s="52">
        <v>0</v>
      </c>
      <c r="EK185" s="52">
        <v>0</v>
      </c>
      <c r="EL185" s="52">
        <v>0</v>
      </c>
      <c r="EM185" s="52">
        <v>0</v>
      </c>
      <c r="EN185" s="52">
        <v>0</v>
      </c>
      <c r="EO185" s="52">
        <v>0</v>
      </c>
      <c r="EP185" s="52">
        <v>0</v>
      </c>
      <c r="EQ185" s="52">
        <v>0</v>
      </c>
      <c r="ER185" s="52">
        <v>0</v>
      </c>
      <c r="ES185" s="52">
        <v>0</v>
      </c>
      <c r="ET185" s="52">
        <v>0</v>
      </c>
      <c r="EU185" s="52">
        <v>0</v>
      </c>
      <c r="EV185" s="52">
        <v>0</v>
      </c>
      <c r="EW185" s="52">
        <v>73.347840000000005</v>
      </c>
      <c r="EX185" s="52">
        <v>71.646320000000003</v>
      </c>
      <c r="EY185" s="52">
        <v>70.081199999999995</v>
      </c>
      <c r="EZ185" s="52">
        <v>68.651830000000004</v>
      </c>
      <c r="FA185" s="52">
        <v>67.872169999999997</v>
      </c>
      <c r="FB185" s="52">
        <v>66.927139999999994</v>
      </c>
      <c r="FC185" s="52">
        <v>66.096980000000002</v>
      </c>
      <c r="FD185" s="52">
        <v>66.701769999999996</v>
      </c>
      <c r="FE185" s="52">
        <v>69.690119999999993</v>
      </c>
      <c r="FF185" s="52">
        <v>71.795829999999995</v>
      </c>
      <c r="FG185" s="52">
        <v>77.587980000000002</v>
      </c>
      <c r="FH185" s="52">
        <v>81.088049999999996</v>
      </c>
      <c r="FI185" s="52">
        <v>84.625209999999996</v>
      </c>
      <c r="FJ185" s="52">
        <v>87.104920000000007</v>
      </c>
      <c r="FK185" s="52">
        <v>89.109759999999994</v>
      </c>
      <c r="FL185" s="52">
        <v>90.712869999999995</v>
      </c>
      <c r="FM185" s="52">
        <v>92.062240000000003</v>
      </c>
      <c r="FN185" s="52">
        <v>90.892619999999994</v>
      </c>
      <c r="FO185" s="52">
        <v>88.925709999999995</v>
      </c>
      <c r="FP185" s="52">
        <v>85.283919999999995</v>
      </c>
      <c r="FQ185" s="52">
        <v>81.271680000000003</v>
      </c>
      <c r="FR185" s="52">
        <v>78.077370000000002</v>
      </c>
      <c r="FS185" s="52">
        <v>75.882450000000006</v>
      </c>
      <c r="FT185" s="52">
        <v>74.221100000000007</v>
      </c>
      <c r="FU185" s="52">
        <v>4</v>
      </c>
      <c r="FV185" s="52">
        <v>3.1631629999999999</v>
      </c>
      <c r="FW185" s="52">
        <v>2.1579100000000002</v>
      </c>
      <c r="FX185" s="52">
        <v>0</v>
      </c>
    </row>
    <row r="186" spans="1:180" x14ac:dyDescent="0.3">
      <c r="A186" t="s">
        <v>174</v>
      </c>
      <c r="B186" t="s">
        <v>250</v>
      </c>
      <c r="C186" t="s">
        <v>180</v>
      </c>
      <c r="D186" t="s">
        <v>244</v>
      </c>
      <c r="E186" t="s">
        <v>189</v>
      </c>
      <c r="F186" t="s">
        <v>228</v>
      </c>
      <c r="G186" t="s">
        <v>239</v>
      </c>
      <c r="H186" s="52">
        <v>1</v>
      </c>
      <c r="I186" s="52">
        <v>0</v>
      </c>
      <c r="J186" s="52">
        <v>0</v>
      </c>
      <c r="K186" s="52">
        <v>0</v>
      </c>
      <c r="L186" s="52">
        <v>0</v>
      </c>
      <c r="M186" s="52">
        <v>0</v>
      </c>
      <c r="N186" s="52">
        <v>0</v>
      </c>
      <c r="O186" s="52">
        <v>0</v>
      </c>
      <c r="P186" s="52">
        <v>0</v>
      </c>
      <c r="Q186" s="52">
        <v>0</v>
      </c>
      <c r="R186" s="52">
        <v>0</v>
      </c>
      <c r="S186" s="52">
        <v>0</v>
      </c>
      <c r="T186" s="52">
        <v>0</v>
      </c>
      <c r="U186" s="52">
        <v>0</v>
      </c>
      <c r="V186" s="52">
        <v>0</v>
      </c>
      <c r="W186" s="52">
        <v>0</v>
      </c>
      <c r="X186" s="52">
        <v>0</v>
      </c>
      <c r="Y186" s="52">
        <v>0</v>
      </c>
      <c r="Z186" s="52">
        <v>0</v>
      </c>
      <c r="AA186" s="52">
        <v>0</v>
      </c>
      <c r="AB186" s="52">
        <v>0</v>
      </c>
      <c r="AC186" s="52">
        <v>0</v>
      </c>
      <c r="AD186" s="52">
        <v>0</v>
      </c>
      <c r="AE186" s="52">
        <v>0</v>
      </c>
      <c r="AF186" s="52">
        <v>0</v>
      </c>
      <c r="AG186" s="52">
        <v>0</v>
      </c>
      <c r="AH186" s="52">
        <v>0</v>
      </c>
      <c r="AI186" s="52">
        <v>0</v>
      </c>
      <c r="AJ186" s="52">
        <v>0</v>
      </c>
      <c r="AK186" s="52">
        <v>0</v>
      </c>
      <c r="AL186" s="52">
        <v>0</v>
      </c>
      <c r="AM186" s="52">
        <v>0</v>
      </c>
      <c r="AN186" s="52">
        <v>0</v>
      </c>
      <c r="AO186" s="52">
        <v>0</v>
      </c>
      <c r="AP186" s="52">
        <v>0</v>
      </c>
      <c r="AQ186" s="52">
        <v>0</v>
      </c>
      <c r="AR186" s="52">
        <v>0</v>
      </c>
      <c r="AS186" s="52">
        <v>0</v>
      </c>
      <c r="AT186" s="52">
        <v>0</v>
      </c>
      <c r="AU186" s="52">
        <v>0</v>
      </c>
      <c r="AV186" s="52">
        <v>0</v>
      </c>
      <c r="AW186" s="52">
        <v>0</v>
      </c>
      <c r="AX186" s="52">
        <v>0</v>
      </c>
      <c r="AY186" s="52">
        <v>0</v>
      </c>
      <c r="AZ186" s="52">
        <v>0</v>
      </c>
      <c r="BA186" s="52">
        <v>0</v>
      </c>
      <c r="BB186" s="52">
        <v>0</v>
      </c>
      <c r="BC186" s="52">
        <v>0</v>
      </c>
      <c r="BD186" s="52">
        <v>0</v>
      </c>
      <c r="BE186" s="52">
        <v>0</v>
      </c>
      <c r="BF186" s="52">
        <v>0</v>
      </c>
      <c r="BG186" s="52">
        <v>0</v>
      </c>
      <c r="BH186" s="52">
        <v>0</v>
      </c>
      <c r="BI186" s="52">
        <v>0</v>
      </c>
      <c r="BJ186" s="52">
        <v>0</v>
      </c>
      <c r="BK186" s="52">
        <v>0</v>
      </c>
      <c r="BL186" s="52">
        <v>0</v>
      </c>
      <c r="BM186" s="52">
        <v>0</v>
      </c>
      <c r="BN186" s="52">
        <v>0</v>
      </c>
      <c r="BO186" s="52">
        <v>0</v>
      </c>
      <c r="BP186" s="52">
        <v>0</v>
      </c>
      <c r="BQ186" s="52">
        <v>0</v>
      </c>
      <c r="BR186" s="52">
        <v>0</v>
      </c>
      <c r="BS186" s="52">
        <v>0</v>
      </c>
      <c r="BT186" s="52">
        <v>0</v>
      </c>
      <c r="BU186" s="52">
        <v>0</v>
      </c>
      <c r="BV186" s="52">
        <v>0</v>
      </c>
      <c r="BW186" s="52">
        <v>0</v>
      </c>
      <c r="BX186" s="52">
        <v>0</v>
      </c>
      <c r="BY186" s="52">
        <v>0</v>
      </c>
      <c r="BZ186" s="52">
        <v>0</v>
      </c>
      <c r="CA186" s="52">
        <v>0</v>
      </c>
      <c r="CB186" s="52">
        <v>0</v>
      </c>
      <c r="CC186" s="52">
        <v>0</v>
      </c>
      <c r="CD186" s="52">
        <v>0</v>
      </c>
      <c r="CE186" s="52">
        <v>0</v>
      </c>
      <c r="CF186" s="52">
        <v>0</v>
      </c>
      <c r="CG186" s="52">
        <v>0</v>
      </c>
      <c r="CH186" s="52">
        <v>0</v>
      </c>
      <c r="CI186" s="52">
        <v>0</v>
      </c>
      <c r="CJ186" s="52">
        <v>0</v>
      </c>
      <c r="CK186" s="52">
        <v>0</v>
      </c>
      <c r="CL186" s="52">
        <v>0</v>
      </c>
      <c r="CM186" s="52">
        <v>0</v>
      </c>
      <c r="CN186" s="52">
        <v>0</v>
      </c>
      <c r="CO186" s="52">
        <v>0</v>
      </c>
      <c r="CP186" s="52">
        <v>0</v>
      </c>
      <c r="CQ186" s="52">
        <v>0</v>
      </c>
      <c r="CR186" s="52">
        <v>0</v>
      </c>
      <c r="CS186" s="52">
        <v>0</v>
      </c>
      <c r="CT186" s="52">
        <v>0</v>
      </c>
      <c r="CU186" s="52">
        <v>0</v>
      </c>
      <c r="CV186" s="52">
        <v>0</v>
      </c>
      <c r="CW186" s="52">
        <v>0</v>
      </c>
      <c r="CX186" s="52">
        <v>0</v>
      </c>
      <c r="CY186" s="52">
        <v>0</v>
      </c>
      <c r="CZ186" s="52">
        <v>0</v>
      </c>
      <c r="DA186" s="52">
        <v>0</v>
      </c>
      <c r="DB186" s="52">
        <v>0</v>
      </c>
      <c r="DC186" s="52">
        <v>0</v>
      </c>
      <c r="DD186" s="52">
        <v>0</v>
      </c>
      <c r="DE186" s="52">
        <v>0</v>
      </c>
      <c r="DF186" s="52">
        <v>0</v>
      </c>
      <c r="DG186" s="52">
        <v>0</v>
      </c>
      <c r="DH186" s="52">
        <v>0</v>
      </c>
      <c r="DI186" s="52">
        <v>0</v>
      </c>
      <c r="DJ186" s="52">
        <v>0</v>
      </c>
      <c r="DK186" s="52">
        <v>0</v>
      </c>
      <c r="DL186" s="52">
        <v>0</v>
      </c>
      <c r="DM186" s="52">
        <v>0</v>
      </c>
      <c r="DN186" s="52">
        <v>0</v>
      </c>
      <c r="DO186" s="52">
        <v>0</v>
      </c>
      <c r="DP186" s="52">
        <v>0</v>
      </c>
      <c r="DQ186" s="52">
        <v>0</v>
      </c>
      <c r="DR186" s="52">
        <v>0</v>
      </c>
      <c r="DS186" s="52">
        <v>0</v>
      </c>
      <c r="DT186" s="52">
        <v>0</v>
      </c>
      <c r="DU186" s="52">
        <v>0</v>
      </c>
      <c r="DV186" s="52">
        <v>0</v>
      </c>
      <c r="DW186" s="52">
        <v>0</v>
      </c>
      <c r="DX186" s="52">
        <v>0</v>
      </c>
      <c r="DY186" s="52">
        <v>0</v>
      </c>
      <c r="DZ186" s="52">
        <v>0</v>
      </c>
      <c r="EA186" s="52">
        <v>0</v>
      </c>
      <c r="EB186" s="52">
        <v>0</v>
      </c>
      <c r="EC186" s="52">
        <v>0</v>
      </c>
      <c r="ED186" s="52">
        <v>0</v>
      </c>
      <c r="EE186" s="52">
        <v>0</v>
      </c>
      <c r="EF186" s="52">
        <v>0</v>
      </c>
      <c r="EG186" s="52">
        <v>0</v>
      </c>
      <c r="EH186" s="52">
        <v>0</v>
      </c>
      <c r="EI186" s="52">
        <v>0</v>
      </c>
      <c r="EJ186" s="52">
        <v>0</v>
      </c>
      <c r="EK186" s="52">
        <v>0</v>
      </c>
      <c r="EL186" s="52">
        <v>0</v>
      </c>
      <c r="EM186" s="52">
        <v>0</v>
      </c>
      <c r="EN186" s="52">
        <v>0</v>
      </c>
      <c r="EO186" s="52">
        <v>0</v>
      </c>
      <c r="EP186" s="52">
        <v>0</v>
      </c>
      <c r="EQ186" s="52">
        <v>0</v>
      </c>
      <c r="ER186" s="52">
        <v>0</v>
      </c>
      <c r="ES186" s="52">
        <v>0</v>
      </c>
      <c r="ET186" s="52">
        <v>0</v>
      </c>
      <c r="EU186" s="52">
        <v>0</v>
      </c>
      <c r="EV186" s="52">
        <v>0</v>
      </c>
      <c r="EW186" s="52">
        <v>73.19444</v>
      </c>
      <c r="EX186" s="52">
        <v>71.25</v>
      </c>
      <c r="EY186" s="52">
        <v>69.509259999999998</v>
      </c>
      <c r="EZ186" s="52">
        <v>68.398150000000001</v>
      </c>
      <c r="FA186" s="52">
        <v>67.472219999999993</v>
      </c>
      <c r="FB186" s="52">
        <v>66.361109999999996</v>
      </c>
      <c r="FC186" s="52">
        <v>65.490740000000002</v>
      </c>
      <c r="FD186" s="52">
        <v>66.666659999999993</v>
      </c>
      <c r="FE186" s="52">
        <v>69.592590000000001</v>
      </c>
      <c r="FF186" s="52">
        <v>73.166659999999993</v>
      </c>
      <c r="FG186" s="52">
        <v>77.546300000000002</v>
      </c>
      <c r="FH186" s="52">
        <v>81.509259999999998</v>
      </c>
      <c r="FI186" s="52">
        <v>84.740740000000002</v>
      </c>
      <c r="FJ186" s="52">
        <v>87.101849999999999</v>
      </c>
      <c r="FK186" s="52">
        <v>89.046300000000002</v>
      </c>
      <c r="FL186" s="52">
        <v>90.240740000000002</v>
      </c>
      <c r="FM186" s="52">
        <v>91.009259999999998</v>
      </c>
      <c r="FN186" s="52">
        <v>90.046300000000002</v>
      </c>
      <c r="FO186" s="52">
        <v>87.277780000000007</v>
      </c>
      <c r="FP186" s="52">
        <v>83.75</v>
      </c>
      <c r="FQ186" s="52">
        <v>80.314809999999994</v>
      </c>
      <c r="FR186" s="52">
        <v>78.157409999999999</v>
      </c>
      <c r="FS186" s="52">
        <v>76.638890000000004</v>
      </c>
      <c r="FT186" s="52">
        <v>74.925929999999994</v>
      </c>
      <c r="FU186" s="52">
        <v>2</v>
      </c>
      <c r="FV186" s="52">
        <v>0.6075199</v>
      </c>
      <c r="FW186" s="52">
        <v>0.52900829999999999</v>
      </c>
      <c r="FX186" s="52">
        <v>0</v>
      </c>
    </row>
    <row r="187" spans="1:180" x14ac:dyDescent="0.3">
      <c r="A187" t="s">
        <v>174</v>
      </c>
      <c r="B187" t="s">
        <v>250</v>
      </c>
      <c r="C187" t="s">
        <v>180</v>
      </c>
      <c r="D187" t="s">
        <v>224</v>
      </c>
      <c r="E187" t="s">
        <v>190</v>
      </c>
      <c r="F187" t="s">
        <v>228</v>
      </c>
      <c r="G187" t="s">
        <v>239</v>
      </c>
      <c r="H187" s="52">
        <v>1</v>
      </c>
      <c r="I187" s="52">
        <v>0</v>
      </c>
      <c r="J187" s="52">
        <v>0</v>
      </c>
      <c r="K187" s="52">
        <v>0</v>
      </c>
      <c r="L187" s="52">
        <v>0</v>
      </c>
      <c r="M187" s="52">
        <v>0</v>
      </c>
      <c r="N187" s="52">
        <v>0</v>
      </c>
      <c r="O187" s="52">
        <v>0</v>
      </c>
      <c r="P187" s="52">
        <v>0</v>
      </c>
      <c r="Q187" s="52">
        <v>0</v>
      </c>
      <c r="R187" s="52">
        <v>0</v>
      </c>
      <c r="S187" s="52">
        <v>0</v>
      </c>
      <c r="T187" s="52">
        <v>0</v>
      </c>
      <c r="U187" s="52">
        <v>0</v>
      </c>
      <c r="V187" s="52">
        <v>0</v>
      </c>
      <c r="W187" s="52">
        <v>0</v>
      </c>
      <c r="X187" s="52">
        <v>0</v>
      </c>
      <c r="Y187" s="52">
        <v>0</v>
      </c>
      <c r="Z187" s="52">
        <v>0</v>
      </c>
      <c r="AA187" s="52">
        <v>0</v>
      </c>
      <c r="AB187" s="52">
        <v>0</v>
      </c>
      <c r="AC187" s="52">
        <v>0</v>
      </c>
      <c r="AD187" s="52">
        <v>0</v>
      </c>
      <c r="AE187" s="52">
        <v>0</v>
      </c>
      <c r="AF187" s="52">
        <v>0</v>
      </c>
      <c r="AG187" s="52">
        <v>0</v>
      </c>
      <c r="AH187" s="52">
        <v>0</v>
      </c>
      <c r="AI187" s="52">
        <v>0</v>
      </c>
      <c r="AJ187" s="52">
        <v>0</v>
      </c>
      <c r="AK187" s="52">
        <v>0</v>
      </c>
      <c r="AL187" s="52">
        <v>0</v>
      </c>
      <c r="AM187" s="52">
        <v>0</v>
      </c>
      <c r="AN187" s="52">
        <v>0</v>
      </c>
      <c r="AO187" s="52">
        <v>0</v>
      </c>
      <c r="AP187" s="52">
        <v>0</v>
      </c>
      <c r="AQ187" s="52">
        <v>0</v>
      </c>
      <c r="AR187" s="52">
        <v>0</v>
      </c>
      <c r="AS187" s="52">
        <v>0</v>
      </c>
      <c r="AT187" s="52">
        <v>0</v>
      </c>
      <c r="AU187" s="52">
        <v>0</v>
      </c>
      <c r="AV187" s="52">
        <v>0</v>
      </c>
      <c r="AW187" s="52">
        <v>0</v>
      </c>
      <c r="AX187" s="52">
        <v>0</v>
      </c>
      <c r="AY187" s="52">
        <v>0</v>
      </c>
      <c r="AZ187" s="52">
        <v>0</v>
      </c>
      <c r="BA187" s="52">
        <v>0</v>
      </c>
      <c r="BB187" s="52">
        <v>0</v>
      </c>
      <c r="BC187" s="52">
        <v>0</v>
      </c>
      <c r="BD187" s="52">
        <v>0</v>
      </c>
      <c r="BE187" s="52">
        <v>0</v>
      </c>
      <c r="BF187" s="52">
        <v>0</v>
      </c>
      <c r="BG187" s="52">
        <v>0</v>
      </c>
      <c r="BH187" s="52">
        <v>0</v>
      </c>
      <c r="BI187" s="52">
        <v>0</v>
      </c>
      <c r="BJ187" s="52">
        <v>0</v>
      </c>
      <c r="BK187" s="52">
        <v>0</v>
      </c>
      <c r="BL187" s="52">
        <v>0</v>
      </c>
      <c r="BM187" s="52">
        <v>0</v>
      </c>
      <c r="BN187" s="52">
        <v>0</v>
      </c>
      <c r="BO187" s="52">
        <v>0</v>
      </c>
      <c r="BP187" s="52">
        <v>0</v>
      </c>
      <c r="BQ187" s="52">
        <v>0</v>
      </c>
      <c r="BR187" s="52">
        <v>0</v>
      </c>
      <c r="BS187" s="52">
        <v>0</v>
      </c>
      <c r="BT187" s="52">
        <v>0</v>
      </c>
      <c r="BU187" s="52">
        <v>0</v>
      </c>
      <c r="BV187" s="52">
        <v>0</v>
      </c>
      <c r="BW187" s="52">
        <v>0</v>
      </c>
      <c r="BX187" s="52">
        <v>0</v>
      </c>
      <c r="BY187" s="52">
        <v>0</v>
      </c>
      <c r="BZ187" s="52">
        <v>0</v>
      </c>
      <c r="CA187" s="52">
        <v>0</v>
      </c>
      <c r="CB187" s="52">
        <v>0</v>
      </c>
      <c r="CC187" s="52">
        <v>0</v>
      </c>
      <c r="CD187" s="52">
        <v>0</v>
      </c>
      <c r="CE187" s="52">
        <v>0</v>
      </c>
      <c r="CF187" s="52">
        <v>0</v>
      </c>
      <c r="CG187" s="52">
        <v>0</v>
      </c>
      <c r="CH187" s="52">
        <v>0</v>
      </c>
      <c r="CI187" s="52">
        <v>0</v>
      </c>
      <c r="CJ187" s="52">
        <v>0</v>
      </c>
      <c r="CK187" s="52">
        <v>0</v>
      </c>
      <c r="CL187" s="52">
        <v>0</v>
      </c>
      <c r="CM187" s="52">
        <v>0</v>
      </c>
      <c r="CN187" s="52">
        <v>0</v>
      </c>
      <c r="CO187" s="52">
        <v>0</v>
      </c>
      <c r="CP187" s="52">
        <v>0</v>
      </c>
      <c r="CQ187" s="52">
        <v>0</v>
      </c>
      <c r="CR187" s="52">
        <v>0</v>
      </c>
      <c r="CS187" s="52">
        <v>0</v>
      </c>
      <c r="CT187" s="52">
        <v>0</v>
      </c>
      <c r="CU187" s="52">
        <v>0</v>
      </c>
      <c r="CV187" s="52">
        <v>0</v>
      </c>
      <c r="CW187" s="52">
        <v>0</v>
      </c>
      <c r="CX187" s="52">
        <v>0</v>
      </c>
      <c r="CY187" s="52">
        <v>0</v>
      </c>
      <c r="CZ187" s="52">
        <v>0</v>
      </c>
      <c r="DA187" s="52">
        <v>0</v>
      </c>
      <c r="DB187" s="52">
        <v>0</v>
      </c>
      <c r="DC187" s="52">
        <v>0</v>
      </c>
      <c r="DD187" s="52">
        <v>0</v>
      </c>
      <c r="DE187" s="52">
        <v>0</v>
      </c>
      <c r="DF187" s="52">
        <v>0</v>
      </c>
      <c r="DG187" s="52">
        <v>0</v>
      </c>
      <c r="DH187" s="52">
        <v>0</v>
      </c>
      <c r="DI187" s="52">
        <v>0</v>
      </c>
      <c r="DJ187" s="52">
        <v>0</v>
      </c>
      <c r="DK187" s="52">
        <v>0</v>
      </c>
      <c r="DL187" s="52">
        <v>0</v>
      </c>
      <c r="DM187" s="52">
        <v>0</v>
      </c>
      <c r="DN187" s="52">
        <v>0</v>
      </c>
      <c r="DO187" s="52">
        <v>0</v>
      </c>
      <c r="DP187" s="52">
        <v>0</v>
      </c>
      <c r="DQ187" s="52">
        <v>0</v>
      </c>
      <c r="DR187" s="52">
        <v>0</v>
      </c>
      <c r="DS187" s="52">
        <v>0</v>
      </c>
      <c r="DT187" s="52">
        <v>0</v>
      </c>
      <c r="DU187" s="52">
        <v>0</v>
      </c>
      <c r="DV187" s="52">
        <v>0</v>
      </c>
      <c r="DW187" s="52">
        <v>0</v>
      </c>
      <c r="DX187" s="52">
        <v>0</v>
      </c>
      <c r="DY187" s="52">
        <v>0</v>
      </c>
      <c r="DZ187" s="52">
        <v>0</v>
      </c>
      <c r="EA187" s="52">
        <v>0</v>
      </c>
      <c r="EB187" s="52">
        <v>0</v>
      </c>
      <c r="EC187" s="52">
        <v>0</v>
      </c>
      <c r="ED187" s="52">
        <v>0</v>
      </c>
      <c r="EE187" s="52">
        <v>0</v>
      </c>
      <c r="EF187" s="52">
        <v>0</v>
      </c>
      <c r="EG187" s="52">
        <v>0</v>
      </c>
      <c r="EH187" s="52">
        <v>0</v>
      </c>
      <c r="EI187" s="52">
        <v>0</v>
      </c>
      <c r="EJ187" s="52">
        <v>0</v>
      </c>
      <c r="EK187" s="52">
        <v>0</v>
      </c>
      <c r="EL187" s="52">
        <v>0</v>
      </c>
      <c r="EM187" s="52">
        <v>0</v>
      </c>
      <c r="EN187" s="52">
        <v>0</v>
      </c>
      <c r="EO187" s="52">
        <v>0</v>
      </c>
      <c r="EP187" s="52">
        <v>0</v>
      </c>
      <c r="EQ187" s="52">
        <v>0</v>
      </c>
      <c r="ER187" s="52">
        <v>0</v>
      </c>
      <c r="ES187" s="52">
        <v>0</v>
      </c>
      <c r="ET187" s="52">
        <v>0</v>
      </c>
      <c r="EU187" s="52">
        <v>0</v>
      </c>
      <c r="EV187" s="52">
        <v>0</v>
      </c>
      <c r="EW187" s="52">
        <v>69.190479999999994</v>
      </c>
      <c r="EX187" s="52">
        <v>67.722219999999993</v>
      </c>
      <c r="EY187" s="52">
        <v>66.134919999999994</v>
      </c>
      <c r="EZ187" s="52">
        <v>64.571430000000007</v>
      </c>
      <c r="FA187" s="52">
        <v>63.595239999999997</v>
      </c>
      <c r="FB187" s="52">
        <v>62.48413</v>
      </c>
      <c r="FC187" s="52">
        <v>61.611109999999996</v>
      </c>
      <c r="FD187" s="52">
        <v>62.626980000000003</v>
      </c>
      <c r="FE187" s="52">
        <v>66.492069999999998</v>
      </c>
      <c r="FF187" s="52">
        <v>70.789680000000004</v>
      </c>
      <c r="FG187" s="52">
        <v>75.265879999999996</v>
      </c>
      <c r="FH187" s="52">
        <v>79.218249999999998</v>
      </c>
      <c r="FI187" s="52">
        <v>82.623019999999997</v>
      </c>
      <c r="FJ187" s="52">
        <v>85.575389999999999</v>
      </c>
      <c r="FK187" s="52">
        <v>87.45635</v>
      </c>
      <c r="FL187" s="52">
        <v>88.273809999999997</v>
      </c>
      <c r="FM187" s="52">
        <v>88.222219999999993</v>
      </c>
      <c r="FN187" s="52">
        <v>86.611109999999996</v>
      </c>
      <c r="FO187" s="52">
        <v>83.353170000000006</v>
      </c>
      <c r="FP187" s="52">
        <v>79.253969999999995</v>
      </c>
      <c r="FQ187" s="52">
        <v>76.507930000000002</v>
      </c>
      <c r="FR187" s="52">
        <v>74.170630000000003</v>
      </c>
      <c r="FS187" s="52">
        <v>72.186509999999998</v>
      </c>
      <c r="FT187" s="52">
        <v>70.638890000000004</v>
      </c>
      <c r="FU187" s="52">
        <v>2</v>
      </c>
      <c r="FV187" s="52">
        <v>0.35639199999999999</v>
      </c>
      <c r="FW187" s="52">
        <v>0.29049999999999998</v>
      </c>
      <c r="FX187" s="52">
        <v>0</v>
      </c>
    </row>
    <row r="188" spans="1:180" x14ac:dyDescent="0.3">
      <c r="A188" t="s">
        <v>174</v>
      </c>
      <c r="B188" t="s">
        <v>250</v>
      </c>
      <c r="C188" t="s">
        <v>180</v>
      </c>
      <c r="D188" t="s">
        <v>224</v>
      </c>
      <c r="E188" t="s">
        <v>189</v>
      </c>
      <c r="F188" t="s">
        <v>228</v>
      </c>
      <c r="G188" t="s">
        <v>239</v>
      </c>
      <c r="H188" s="52">
        <v>1</v>
      </c>
      <c r="I188" s="52">
        <v>0</v>
      </c>
      <c r="J188" s="52">
        <v>0</v>
      </c>
      <c r="K188" s="52">
        <v>0</v>
      </c>
      <c r="L188" s="52">
        <v>0</v>
      </c>
      <c r="M188" s="52">
        <v>0</v>
      </c>
      <c r="N188" s="52">
        <v>0</v>
      </c>
      <c r="O188" s="52">
        <v>0</v>
      </c>
      <c r="P188" s="52">
        <v>0</v>
      </c>
      <c r="Q188" s="52">
        <v>0</v>
      </c>
      <c r="R188" s="52">
        <v>0</v>
      </c>
      <c r="S188" s="52">
        <v>0</v>
      </c>
      <c r="T188" s="52">
        <v>0</v>
      </c>
      <c r="U188" s="52">
        <v>0</v>
      </c>
      <c r="V188" s="52">
        <v>0</v>
      </c>
      <c r="W188" s="52">
        <v>0</v>
      </c>
      <c r="X188" s="52">
        <v>0</v>
      </c>
      <c r="Y188" s="52">
        <v>0</v>
      </c>
      <c r="Z188" s="52">
        <v>0</v>
      </c>
      <c r="AA188" s="52">
        <v>0</v>
      </c>
      <c r="AB188" s="52">
        <v>0</v>
      </c>
      <c r="AC188" s="52">
        <v>0</v>
      </c>
      <c r="AD188" s="52">
        <v>0</v>
      </c>
      <c r="AE188" s="52">
        <v>0</v>
      </c>
      <c r="AF188" s="52">
        <v>0</v>
      </c>
      <c r="AG188" s="52">
        <v>0</v>
      </c>
      <c r="AH188" s="52">
        <v>0</v>
      </c>
      <c r="AI188" s="52">
        <v>0</v>
      </c>
      <c r="AJ188" s="52">
        <v>0</v>
      </c>
      <c r="AK188" s="52">
        <v>0</v>
      </c>
      <c r="AL188" s="52">
        <v>0</v>
      </c>
      <c r="AM188" s="52">
        <v>0</v>
      </c>
      <c r="AN188" s="52">
        <v>0</v>
      </c>
      <c r="AO188" s="52">
        <v>0</v>
      </c>
      <c r="AP188" s="52">
        <v>0</v>
      </c>
      <c r="AQ188" s="52">
        <v>0</v>
      </c>
      <c r="AR188" s="52">
        <v>0</v>
      </c>
      <c r="AS188" s="52">
        <v>0</v>
      </c>
      <c r="AT188" s="52">
        <v>0</v>
      </c>
      <c r="AU188" s="52">
        <v>0</v>
      </c>
      <c r="AV188" s="52">
        <v>0</v>
      </c>
      <c r="AW188" s="52">
        <v>0</v>
      </c>
      <c r="AX188" s="52">
        <v>0</v>
      </c>
      <c r="AY188" s="52">
        <v>0</v>
      </c>
      <c r="AZ188" s="52">
        <v>0</v>
      </c>
      <c r="BA188" s="52">
        <v>0</v>
      </c>
      <c r="BB188" s="52">
        <v>0</v>
      </c>
      <c r="BC188" s="52">
        <v>0</v>
      </c>
      <c r="BD188" s="52">
        <v>0</v>
      </c>
      <c r="BE188" s="52">
        <v>0</v>
      </c>
      <c r="BF188" s="52">
        <v>0</v>
      </c>
      <c r="BG188" s="52">
        <v>0</v>
      </c>
      <c r="BH188" s="52">
        <v>0</v>
      </c>
      <c r="BI188" s="52">
        <v>0</v>
      </c>
      <c r="BJ188" s="52">
        <v>0</v>
      </c>
      <c r="BK188" s="52">
        <v>0</v>
      </c>
      <c r="BL188" s="52">
        <v>0</v>
      </c>
      <c r="BM188" s="52">
        <v>0</v>
      </c>
      <c r="BN188" s="52">
        <v>0</v>
      </c>
      <c r="BO188" s="52">
        <v>0</v>
      </c>
      <c r="BP188" s="52">
        <v>0</v>
      </c>
      <c r="BQ188" s="52">
        <v>0</v>
      </c>
      <c r="BR188" s="52">
        <v>0</v>
      </c>
      <c r="BS188" s="52">
        <v>0</v>
      </c>
      <c r="BT188" s="52">
        <v>0</v>
      </c>
      <c r="BU188" s="52">
        <v>0</v>
      </c>
      <c r="BV188" s="52">
        <v>0</v>
      </c>
      <c r="BW188" s="52">
        <v>0</v>
      </c>
      <c r="BX188" s="52">
        <v>0</v>
      </c>
      <c r="BY188" s="52">
        <v>0</v>
      </c>
      <c r="BZ188" s="52">
        <v>0</v>
      </c>
      <c r="CA188" s="52">
        <v>0</v>
      </c>
      <c r="CB188" s="52">
        <v>0</v>
      </c>
      <c r="CC188" s="52">
        <v>0</v>
      </c>
      <c r="CD188" s="52">
        <v>0</v>
      </c>
      <c r="CE188" s="52">
        <v>0</v>
      </c>
      <c r="CF188" s="52">
        <v>0</v>
      </c>
      <c r="CG188" s="52">
        <v>0</v>
      </c>
      <c r="CH188" s="52">
        <v>0</v>
      </c>
      <c r="CI188" s="52">
        <v>0</v>
      </c>
      <c r="CJ188" s="52">
        <v>0</v>
      </c>
      <c r="CK188" s="52">
        <v>0</v>
      </c>
      <c r="CL188" s="52">
        <v>0</v>
      </c>
      <c r="CM188" s="52">
        <v>0</v>
      </c>
      <c r="CN188" s="52">
        <v>0</v>
      </c>
      <c r="CO188" s="52">
        <v>0</v>
      </c>
      <c r="CP188" s="52">
        <v>0</v>
      </c>
      <c r="CQ188" s="52">
        <v>0</v>
      </c>
      <c r="CR188" s="52">
        <v>0</v>
      </c>
      <c r="CS188" s="52">
        <v>0</v>
      </c>
      <c r="CT188" s="52">
        <v>0</v>
      </c>
      <c r="CU188" s="52">
        <v>0</v>
      </c>
      <c r="CV188" s="52">
        <v>0</v>
      </c>
      <c r="CW188" s="52">
        <v>0</v>
      </c>
      <c r="CX188" s="52">
        <v>0</v>
      </c>
      <c r="CY188" s="52">
        <v>0</v>
      </c>
      <c r="CZ188" s="52">
        <v>0</v>
      </c>
      <c r="DA188" s="52">
        <v>0</v>
      </c>
      <c r="DB188" s="52">
        <v>0</v>
      </c>
      <c r="DC188" s="52">
        <v>0</v>
      </c>
      <c r="DD188" s="52">
        <v>0</v>
      </c>
      <c r="DE188" s="52">
        <v>0</v>
      </c>
      <c r="DF188" s="52">
        <v>0</v>
      </c>
      <c r="DG188" s="52">
        <v>0</v>
      </c>
      <c r="DH188" s="52">
        <v>0</v>
      </c>
      <c r="DI188" s="52">
        <v>0</v>
      </c>
      <c r="DJ188" s="52">
        <v>0</v>
      </c>
      <c r="DK188" s="52">
        <v>0</v>
      </c>
      <c r="DL188" s="52">
        <v>0</v>
      </c>
      <c r="DM188" s="52">
        <v>0</v>
      </c>
      <c r="DN188" s="52">
        <v>0</v>
      </c>
      <c r="DO188" s="52">
        <v>0</v>
      </c>
      <c r="DP188" s="52">
        <v>0</v>
      </c>
      <c r="DQ188" s="52">
        <v>0</v>
      </c>
      <c r="DR188" s="52">
        <v>0</v>
      </c>
      <c r="DS188" s="52">
        <v>0</v>
      </c>
      <c r="DT188" s="52">
        <v>0</v>
      </c>
      <c r="DU188" s="52">
        <v>0</v>
      </c>
      <c r="DV188" s="52">
        <v>0</v>
      </c>
      <c r="DW188" s="52">
        <v>0</v>
      </c>
      <c r="DX188" s="52">
        <v>0</v>
      </c>
      <c r="DY188" s="52">
        <v>0</v>
      </c>
      <c r="DZ188" s="52">
        <v>0</v>
      </c>
      <c r="EA188" s="52">
        <v>0</v>
      </c>
      <c r="EB188" s="52">
        <v>0</v>
      </c>
      <c r="EC188" s="52">
        <v>0</v>
      </c>
      <c r="ED188" s="52">
        <v>0</v>
      </c>
      <c r="EE188" s="52">
        <v>0</v>
      </c>
      <c r="EF188" s="52">
        <v>0</v>
      </c>
      <c r="EG188" s="52">
        <v>0</v>
      </c>
      <c r="EH188" s="52">
        <v>0</v>
      </c>
      <c r="EI188" s="52">
        <v>0</v>
      </c>
      <c r="EJ188" s="52">
        <v>0</v>
      </c>
      <c r="EK188" s="52">
        <v>0</v>
      </c>
      <c r="EL188" s="52">
        <v>0</v>
      </c>
      <c r="EM188" s="52">
        <v>0</v>
      </c>
      <c r="EN188" s="52">
        <v>0</v>
      </c>
      <c r="EO188" s="52">
        <v>0</v>
      </c>
      <c r="EP188" s="52">
        <v>0</v>
      </c>
      <c r="EQ188" s="52">
        <v>0</v>
      </c>
      <c r="ER188" s="52">
        <v>0</v>
      </c>
      <c r="ES188" s="52">
        <v>0</v>
      </c>
      <c r="ET188" s="52">
        <v>0</v>
      </c>
      <c r="EU188" s="52">
        <v>0</v>
      </c>
      <c r="EV188" s="52">
        <v>0</v>
      </c>
      <c r="EW188" s="52">
        <v>72.583340000000007</v>
      </c>
      <c r="EX188" s="52">
        <v>70.848489999999998</v>
      </c>
      <c r="EY188" s="52">
        <v>69.473489999999998</v>
      </c>
      <c r="EZ188" s="52">
        <v>67.803030000000007</v>
      </c>
      <c r="FA188" s="52">
        <v>66.507580000000004</v>
      </c>
      <c r="FB188" s="52">
        <v>65.545460000000006</v>
      </c>
      <c r="FC188" s="52">
        <v>64.946969999999993</v>
      </c>
      <c r="FD188" s="52">
        <v>66.234849999999994</v>
      </c>
      <c r="FE188" s="52">
        <v>69.295460000000006</v>
      </c>
      <c r="FF188" s="52">
        <v>72.946969999999993</v>
      </c>
      <c r="FG188" s="52">
        <v>77.018940000000001</v>
      </c>
      <c r="FH188" s="52">
        <v>80.829539999999994</v>
      </c>
      <c r="FI188" s="52">
        <v>84.071969999999993</v>
      </c>
      <c r="FJ188" s="52">
        <v>86.878780000000006</v>
      </c>
      <c r="FK188" s="52">
        <v>88.810609999999997</v>
      </c>
      <c r="FL188" s="52">
        <v>89.965909999999994</v>
      </c>
      <c r="FM188" s="52">
        <v>90.284090000000006</v>
      </c>
      <c r="FN188" s="52">
        <v>89.496219999999994</v>
      </c>
      <c r="FO188" s="52">
        <v>87.053030000000007</v>
      </c>
      <c r="FP188" s="52">
        <v>83.227270000000004</v>
      </c>
      <c r="FQ188" s="52">
        <v>79.738640000000004</v>
      </c>
      <c r="FR188" s="52">
        <v>77.575760000000002</v>
      </c>
      <c r="FS188" s="52">
        <v>75.931820000000002</v>
      </c>
      <c r="FT188" s="52">
        <v>74.170460000000006</v>
      </c>
      <c r="FU188" s="52">
        <v>2</v>
      </c>
      <c r="FV188" s="52">
        <v>0.6075199</v>
      </c>
      <c r="FW188" s="52">
        <v>0.52900829999999999</v>
      </c>
      <c r="FX188" s="52">
        <v>0</v>
      </c>
    </row>
    <row r="189" spans="1:180" x14ac:dyDescent="0.3">
      <c r="A189" t="s">
        <v>174</v>
      </c>
      <c r="B189" t="s">
        <v>250</v>
      </c>
      <c r="C189" t="s">
        <v>180</v>
      </c>
      <c r="D189" t="s">
        <v>224</v>
      </c>
      <c r="E189" t="s">
        <v>188</v>
      </c>
      <c r="F189" t="s">
        <v>228</v>
      </c>
      <c r="G189" t="s">
        <v>239</v>
      </c>
      <c r="H189" s="52">
        <v>1</v>
      </c>
      <c r="I189" s="52">
        <v>0</v>
      </c>
      <c r="J189" s="52">
        <v>0</v>
      </c>
      <c r="K189" s="52">
        <v>0</v>
      </c>
      <c r="L189" s="52">
        <v>0</v>
      </c>
      <c r="M189" s="52">
        <v>0</v>
      </c>
      <c r="N189" s="52">
        <v>0</v>
      </c>
      <c r="O189" s="52">
        <v>0</v>
      </c>
      <c r="P189" s="52">
        <v>0</v>
      </c>
      <c r="Q189" s="52">
        <v>0</v>
      </c>
      <c r="R189" s="52">
        <v>0</v>
      </c>
      <c r="S189" s="52">
        <v>0</v>
      </c>
      <c r="T189" s="52">
        <v>0</v>
      </c>
      <c r="U189" s="52">
        <v>0</v>
      </c>
      <c r="V189" s="52">
        <v>0</v>
      </c>
      <c r="W189" s="52">
        <v>0</v>
      </c>
      <c r="X189" s="52">
        <v>0</v>
      </c>
      <c r="Y189" s="52">
        <v>0</v>
      </c>
      <c r="Z189" s="52">
        <v>0</v>
      </c>
      <c r="AA189" s="52">
        <v>0</v>
      </c>
      <c r="AB189" s="52">
        <v>0</v>
      </c>
      <c r="AC189" s="52">
        <v>0</v>
      </c>
      <c r="AD189" s="52">
        <v>0</v>
      </c>
      <c r="AE189" s="52">
        <v>0</v>
      </c>
      <c r="AF189" s="52">
        <v>0</v>
      </c>
      <c r="AG189" s="52">
        <v>0</v>
      </c>
      <c r="AH189" s="52">
        <v>0</v>
      </c>
      <c r="AI189" s="52">
        <v>0</v>
      </c>
      <c r="AJ189" s="52">
        <v>0</v>
      </c>
      <c r="AK189" s="52">
        <v>0</v>
      </c>
      <c r="AL189" s="52">
        <v>0</v>
      </c>
      <c r="AM189" s="52">
        <v>0</v>
      </c>
      <c r="AN189" s="52">
        <v>0</v>
      </c>
      <c r="AO189" s="52">
        <v>0</v>
      </c>
      <c r="AP189" s="52">
        <v>0</v>
      </c>
      <c r="AQ189" s="52">
        <v>0</v>
      </c>
      <c r="AR189" s="52">
        <v>0</v>
      </c>
      <c r="AS189" s="52">
        <v>0</v>
      </c>
      <c r="AT189" s="52">
        <v>0</v>
      </c>
      <c r="AU189" s="52">
        <v>0</v>
      </c>
      <c r="AV189" s="52">
        <v>0</v>
      </c>
      <c r="AW189" s="52">
        <v>0</v>
      </c>
      <c r="AX189" s="52">
        <v>0</v>
      </c>
      <c r="AY189" s="52">
        <v>0</v>
      </c>
      <c r="AZ189" s="52">
        <v>0</v>
      </c>
      <c r="BA189" s="52">
        <v>0</v>
      </c>
      <c r="BB189" s="52">
        <v>0</v>
      </c>
      <c r="BC189" s="52">
        <v>0</v>
      </c>
      <c r="BD189" s="52">
        <v>0</v>
      </c>
      <c r="BE189" s="52">
        <v>0</v>
      </c>
      <c r="BF189" s="52">
        <v>0</v>
      </c>
      <c r="BG189" s="52">
        <v>0</v>
      </c>
      <c r="BH189" s="52">
        <v>0</v>
      </c>
      <c r="BI189" s="52">
        <v>0</v>
      </c>
      <c r="BJ189" s="52">
        <v>0</v>
      </c>
      <c r="BK189" s="52">
        <v>0</v>
      </c>
      <c r="BL189" s="52">
        <v>0</v>
      </c>
      <c r="BM189" s="52">
        <v>0</v>
      </c>
      <c r="BN189" s="52">
        <v>0</v>
      </c>
      <c r="BO189" s="52">
        <v>0</v>
      </c>
      <c r="BP189" s="52">
        <v>0</v>
      </c>
      <c r="BQ189" s="52">
        <v>0</v>
      </c>
      <c r="BR189" s="52">
        <v>0</v>
      </c>
      <c r="BS189" s="52">
        <v>0</v>
      </c>
      <c r="BT189" s="52">
        <v>0</v>
      </c>
      <c r="BU189" s="52">
        <v>0</v>
      </c>
      <c r="BV189" s="52">
        <v>0</v>
      </c>
      <c r="BW189" s="52">
        <v>0</v>
      </c>
      <c r="BX189" s="52">
        <v>0</v>
      </c>
      <c r="BY189" s="52">
        <v>0</v>
      </c>
      <c r="BZ189" s="52">
        <v>0</v>
      </c>
      <c r="CA189" s="52">
        <v>0</v>
      </c>
      <c r="CB189" s="52">
        <v>0</v>
      </c>
      <c r="CC189" s="52">
        <v>0</v>
      </c>
      <c r="CD189" s="52">
        <v>0</v>
      </c>
      <c r="CE189" s="52">
        <v>0</v>
      </c>
      <c r="CF189" s="52">
        <v>0</v>
      </c>
      <c r="CG189" s="52">
        <v>0</v>
      </c>
      <c r="CH189" s="52">
        <v>0</v>
      </c>
      <c r="CI189" s="52">
        <v>0</v>
      </c>
      <c r="CJ189" s="52">
        <v>0</v>
      </c>
      <c r="CK189" s="52">
        <v>0</v>
      </c>
      <c r="CL189" s="52">
        <v>0</v>
      </c>
      <c r="CM189" s="52">
        <v>0</v>
      </c>
      <c r="CN189" s="52">
        <v>0</v>
      </c>
      <c r="CO189" s="52">
        <v>0</v>
      </c>
      <c r="CP189" s="52">
        <v>0</v>
      </c>
      <c r="CQ189" s="52">
        <v>0</v>
      </c>
      <c r="CR189" s="52">
        <v>0</v>
      </c>
      <c r="CS189" s="52">
        <v>0</v>
      </c>
      <c r="CT189" s="52">
        <v>0</v>
      </c>
      <c r="CU189" s="52">
        <v>0</v>
      </c>
      <c r="CV189" s="52">
        <v>0</v>
      </c>
      <c r="CW189" s="52">
        <v>0</v>
      </c>
      <c r="CX189" s="52">
        <v>0</v>
      </c>
      <c r="CY189" s="52">
        <v>0</v>
      </c>
      <c r="CZ189" s="52">
        <v>0</v>
      </c>
      <c r="DA189" s="52">
        <v>0</v>
      </c>
      <c r="DB189" s="52">
        <v>0</v>
      </c>
      <c r="DC189" s="52">
        <v>0</v>
      </c>
      <c r="DD189" s="52">
        <v>0</v>
      </c>
      <c r="DE189" s="52">
        <v>0</v>
      </c>
      <c r="DF189" s="52">
        <v>0</v>
      </c>
      <c r="DG189" s="52">
        <v>0</v>
      </c>
      <c r="DH189" s="52">
        <v>0</v>
      </c>
      <c r="DI189" s="52">
        <v>0</v>
      </c>
      <c r="DJ189" s="52">
        <v>0</v>
      </c>
      <c r="DK189" s="52">
        <v>0</v>
      </c>
      <c r="DL189" s="52">
        <v>0</v>
      </c>
      <c r="DM189" s="52">
        <v>0</v>
      </c>
      <c r="DN189" s="52">
        <v>0</v>
      </c>
      <c r="DO189" s="52">
        <v>0</v>
      </c>
      <c r="DP189" s="52">
        <v>0</v>
      </c>
      <c r="DQ189" s="52">
        <v>0</v>
      </c>
      <c r="DR189" s="52">
        <v>0</v>
      </c>
      <c r="DS189" s="52">
        <v>0</v>
      </c>
      <c r="DT189" s="52">
        <v>0</v>
      </c>
      <c r="DU189" s="52">
        <v>0</v>
      </c>
      <c r="DV189" s="52">
        <v>0</v>
      </c>
      <c r="DW189" s="52">
        <v>0</v>
      </c>
      <c r="DX189" s="52">
        <v>0</v>
      </c>
      <c r="DY189" s="52">
        <v>0</v>
      </c>
      <c r="DZ189" s="52">
        <v>0</v>
      </c>
      <c r="EA189" s="52">
        <v>0</v>
      </c>
      <c r="EB189" s="52">
        <v>0</v>
      </c>
      <c r="EC189" s="52">
        <v>0</v>
      </c>
      <c r="ED189" s="52">
        <v>0</v>
      </c>
      <c r="EE189" s="52">
        <v>0</v>
      </c>
      <c r="EF189" s="52">
        <v>0</v>
      </c>
      <c r="EG189" s="52">
        <v>0</v>
      </c>
      <c r="EH189" s="52">
        <v>0</v>
      </c>
      <c r="EI189" s="52">
        <v>0</v>
      </c>
      <c r="EJ189" s="52">
        <v>0</v>
      </c>
      <c r="EK189" s="52">
        <v>0</v>
      </c>
      <c r="EL189" s="52">
        <v>0</v>
      </c>
      <c r="EM189" s="52">
        <v>0</v>
      </c>
      <c r="EN189" s="52">
        <v>0</v>
      </c>
      <c r="EO189" s="52">
        <v>0</v>
      </c>
      <c r="EP189" s="52">
        <v>0</v>
      </c>
      <c r="EQ189" s="52">
        <v>0</v>
      </c>
      <c r="ER189" s="52">
        <v>0</v>
      </c>
      <c r="ES189" s="52">
        <v>0</v>
      </c>
      <c r="ET189" s="52">
        <v>0</v>
      </c>
      <c r="EU189" s="52">
        <v>0</v>
      </c>
      <c r="EV189" s="52">
        <v>0</v>
      </c>
      <c r="EW189" s="52">
        <v>74.924610000000001</v>
      </c>
      <c r="EX189" s="52">
        <v>72.54365</v>
      </c>
      <c r="EY189" s="52">
        <v>70.702380000000005</v>
      </c>
      <c r="EZ189" s="52">
        <v>68.932540000000003</v>
      </c>
      <c r="FA189" s="52">
        <v>67.837299999999999</v>
      </c>
      <c r="FB189" s="52">
        <v>66.833340000000007</v>
      </c>
      <c r="FC189" s="52">
        <v>66.559520000000006</v>
      </c>
      <c r="FD189" s="52">
        <v>68.234120000000004</v>
      </c>
      <c r="FE189" s="52">
        <v>71.285709999999995</v>
      </c>
      <c r="FF189" s="52">
        <v>74.361109999999996</v>
      </c>
      <c r="FG189" s="52">
        <v>78.190479999999994</v>
      </c>
      <c r="FH189" s="52">
        <v>82.007930000000002</v>
      </c>
      <c r="FI189" s="52">
        <v>85.460319999999996</v>
      </c>
      <c r="FJ189" s="52">
        <v>88.285709999999995</v>
      </c>
      <c r="FK189" s="52">
        <v>90.440479999999994</v>
      </c>
      <c r="FL189" s="52">
        <v>91.563490000000002</v>
      </c>
      <c r="FM189" s="52">
        <v>92.214290000000005</v>
      </c>
      <c r="FN189" s="52">
        <v>91.904759999999996</v>
      </c>
      <c r="FO189" s="52">
        <v>90.166659999999993</v>
      </c>
      <c r="FP189" s="52">
        <v>87.448409999999996</v>
      </c>
      <c r="FQ189" s="52">
        <v>83.730159999999998</v>
      </c>
      <c r="FR189" s="52">
        <v>81.126980000000003</v>
      </c>
      <c r="FS189" s="52">
        <v>79.20635</v>
      </c>
      <c r="FT189" s="52">
        <v>77.253969999999995</v>
      </c>
      <c r="FU189" s="52">
        <v>2</v>
      </c>
      <c r="FV189" s="52">
        <v>1.286211</v>
      </c>
      <c r="FW189" s="52">
        <v>1.082946</v>
      </c>
      <c r="FX189" s="52">
        <v>0</v>
      </c>
    </row>
    <row r="190" spans="1:180" x14ac:dyDescent="0.3">
      <c r="A190" t="s">
        <v>174</v>
      </c>
      <c r="B190" t="s">
        <v>250</v>
      </c>
      <c r="C190" t="s">
        <v>180</v>
      </c>
      <c r="D190" t="s">
        <v>244</v>
      </c>
      <c r="E190" t="s">
        <v>188</v>
      </c>
      <c r="F190" t="s">
        <v>228</v>
      </c>
      <c r="G190" t="s">
        <v>239</v>
      </c>
      <c r="H190" s="52">
        <v>1</v>
      </c>
      <c r="I190" s="52">
        <v>0</v>
      </c>
      <c r="J190" s="52">
        <v>0</v>
      </c>
      <c r="K190" s="52">
        <v>0</v>
      </c>
      <c r="L190" s="52">
        <v>0</v>
      </c>
      <c r="M190" s="52">
        <v>0</v>
      </c>
      <c r="N190" s="52">
        <v>0</v>
      </c>
      <c r="O190" s="52">
        <v>0</v>
      </c>
      <c r="P190" s="52">
        <v>0</v>
      </c>
      <c r="Q190" s="52">
        <v>0</v>
      </c>
      <c r="R190" s="52">
        <v>0</v>
      </c>
      <c r="S190" s="52">
        <v>0</v>
      </c>
      <c r="T190" s="52">
        <v>0</v>
      </c>
      <c r="U190" s="52">
        <v>0</v>
      </c>
      <c r="V190" s="52">
        <v>0</v>
      </c>
      <c r="W190" s="52">
        <v>0</v>
      </c>
      <c r="X190" s="52">
        <v>0</v>
      </c>
      <c r="Y190" s="52">
        <v>0</v>
      </c>
      <c r="Z190" s="52">
        <v>0</v>
      </c>
      <c r="AA190" s="52">
        <v>0</v>
      </c>
      <c r="AB190" s="52">
        <v>0</v>
      </c>
      <c r="AC190" s="52">
        <v>0</v>
      </c>
      <c r="AD190" s="52">
        <v>0</v>
      </c>
      <c r="AE190" s="52">
        <v>0</v>
      </c>
      <c r="AF190" s="52">
        <v>0</v>
      </c>
      <c r="AG190" s="52">
        <v>0</v>
      </c>
      <c r="AH190" s="52">
        <v>0</v>
      </c>
      <c r="AI190" s="52">
        <v>0</v>
      </c>
      <c r="AJ190" s="52">
        <v>0</v>
      </c>
      <c r="AK190" s="52">
        <v>0</v>
      </c>
      <c r="AL190" s="52">
        <v>0</v>
      </c>
      <c r="AM190" s="52">
        <v>0</v>
      </c>
      <c r="AN190" s="52">
        <v>0</v>
      </c>
      <c r="AO190" s="52">
        <v>0</v>
      </c>
      <c r="AP190" s="52">
        <v>0</v>
      </c>
      <c r="AQ190" s="52">
        <v>0</v>
      </c>
      <c r="AR190" s="52">
        <v>0</v>
      </c>
      <c r="AS190" s="52">
        <v>0</v>
      </c>
      <c r="AT190" s="52">
        <v>0</v>
      </c>
      <c r="AU190" s="52">
        <v>0</v>
      </c>
      <c r="AV190" s="52">
        <v>0</v>
      </c>
      <c r="AW190" s="52">
        <v>0</v>
      </c>
      <c r="AX190" s="52">
        <v>0</v>
      </c>
      <c r="AY190" s="52">
        <v>0</v>
      </c>
      <c r="AZ190" s="52">
        <v>0</v>
      </c>
      <c r="BA190" s="52">
        <v>0</v>
      </c>
      <c r="BB190" s="52">
        <v>0</v>
      </c>
      <c r="BC190" s="52">
        <v>0</v>
      </c>
      <c r="BD190" s="52">
        <v>0</v>
      </c>
      <c r="BE190" s="52">
        <v>0</v>
      </c>
      <c r="BF190" s="52">
        <v>0</v>
      </c>
      <c r="BG190" s="52">
        <v>0</v>
      </c>
      <c r="BH190" s="52">
        <v>0</v>
      </c>
      <c r="BI190" s="52">
        <v>0</v>
      </c>
      <c r="BJ190" s="52">
        <v>0</v>
      </c>
      <c r="BK190" s="52">
        <v>0</v>
      </c>
      <c r="BL190" s="52">
        <v>0</v>
      </c>
      <c r="BM190" s="52">
        <v>0</v>
      </c>
      <c r="BN190" s="52">
        <v>0</v>
      </c>
      <c r="BO190" s="52">
        <v>0</v>
      </c>
      <c r="BP190" s="52">
        <v>0</v>
      </c>
      <c r="BQ190" s="52">
        <v>0</v>
      </c>
      <c r="BR190" s="52">
        <v>0</v>
      </c>
      <c r="BS190" s="52">
        <v>0</v>
      </c>
      <c r="BT190" s="52">
        <v>0</v>
      </c>
      <c r="BU190" s="52">
        <v>0</v>
      </c>
      <c r="BV190" s="52">
        <v>0</v>
      </c>
      <c r="BW190" s="52">
        <v>0</v>
      </c>
      <c r="BX190" s="52">
        <v>0</v>
      </c>
      <c r="BY190" s="52">
        <v>0</v>
      </c>
      <c r="BZ190" s="52">
        <v>0</v>
      </c>
      <c r="CA190" s="52">
        <v>0</v>
      </c>
      <c r="CB190" s="52">
        <v>0</v>
      </c>
      <c r="CC190" s="52">
        <v>0</v>
      </c>
      <c r="CD190" s="52">
        <v>0</v>
      </c>
      <c r="CE190" s="52">
        <v>0</v>
      </c>
      <c r="CF190" s="52">
        <v>0</v>
      </c>
      <c r="CG190" s="52">
        <v>0</v>
      </c>
      <c r="CH190" s="52">
        <v>0</v>
      </c>
      <c r="CI190" s="52">
        <v>0</v>
      </c>
      <c r="CJ190" s="52">
        <v>0</v>
      </c>
      <c r="CK190" s="52">
        <v>0</v>
      </c>
      <c r="CL190" s="52">
        <v>0</v>
      </c>
      <c r="CM190" s="52">
        <v>0</v>
      </c>
      <c r="CN190" s="52">
        <v>0</v>
      </c>
      <c r="CO190" s="52">
        <v>0</v>
      </c>
      <c r="CP190" s="52">
        <v>0</v>
      </c>
      <c r="CQ190" s="52">
        <v>0</v>
      </c>
      <c r="CR190" s="52">
        <v>0</v>
      </c>
      <c r="CS190" s="52">
        <v>0</v>
      </c>
      <c r="CT190" s="52">
        <v>0</v>
      </c>
      <c r="CU190" s="52">
        <v>0</v>
      </c>
      <c r="CV190" s="52">
        <v>0</v>
      </c>
      <c r="CW190" s="52">
        <v>0</v>
      </c>
      <c r="CX190" s="52">
        <v>0</v>
      </c>
      <c r="CY190" s="52">
        <v>0</v>
      </c>
      <c r="CZ190" s="52">
        <v>0</v>
      </c>
      <c r="DA190" s="52">
        <v>0</v>
      </c>
      <c r="DB190" s="52">
        <v>0</v>
      </c>
      <c r="DC190" s="52">
        <v>0</v>
      </c>
      <c r="DD190" s="52">
        <v>0</v>
      </c>
      <c r="DE190" s="52">
        <v>0</v>
      </c>
      <c r="DF190" s="52">
        <v>0</v>
      </c>
      <c r="DG190" s="52">
        <v>0</v>
      </c>
      <c r="DH190" s="52">
        <v>0</v>
      </c>
      <c r="DI190" s="52">
        <v>0</v>
      </c>
      <c r="DJ190" s="52">
        <v>0</v>
      </c>
      <c r="DK190" s="52">
        <v>0</v>
      </c>
      <c r="DL190" s="52">
        <v>0</v>
      </c>
      <c r="DM190" s="52">
        <v>0</v>
      </c>
      <c r="DN190" s="52">
        <v>0</v>
      </c>
      <c r="DO190" s="52">
        <v>0</v>
      </c>
      <c r="DP190" s="52">
        <v>0</v>
      </c>
      <c r="DQ190" s="52">
        <v>0</v>
      </c>
      <c r="DR190" s="52">
        <v>0</v>
      </c>
      <c r="DS190" s="52">
        <v>0</v>
      </c>
      <c r="DT190" s="52">
        <v>0</v>
      </c>
      <c r="DU190" s="52">
        <v>0</v>
      </c>
      <c r="DV190" s="52">
        <v>0</v>
      </c>
      <c r="DW190" s="52">
        <v>0</v>
      </c>
      <c r="DX190" s="52">
        <v>0</v>
      </c>
      <c r="DY190" s="52">
        <v>0</v>
      </c>
      <c r="DZ190" s="52">
        <v>0</v>
      </c>
      <c r="EA190" s="52">
        <v>0</v>
      </c>
      <c r="EB190" s="52">
        <v>0</v>
      </c>
      <c r="EC190" s="52">
        <v>0</v>
      </c>
      <c r="ED190" s="52">
        <v>0</v>
      </c>
      <c r="EE190" s="52">
        <v>0</v>
      </c>
      <c r="EF190" s="52">
        <v>0</v>
      </c>
      <c r="EG190" s="52">
        <v>0</v>
      </c>
      <c r="EH190" s="52">
        <v>0</v>
      </c>
      <c r="EI190" s="52">
        <v>0</v>
      </c>
      <c r="EJ190" s="52">
        <v>0</v>
      </c>
      <c r="EK190" s="52">
        <v>0</v>
      </c>
      <c r="EL190" s="52">
        <v>0</v>
      </c>
      <c r="EM190" s="52">
        <v>0</v>
      </c>
      <c r="EN190" s="52">
        <v>0</v>
      </c>
      <c r="EO190" s="52">
        <v>0</v>
      </c>
      <c r="EP190" s="52">
        <v>0</v>
      </c>
      <c r="EQ190" s="52">
        <v>0</v>
      </c>
      <c r="ER190" s="52">
        <v>0</v>
      </c>
      <c r="ES190" s="52">
        <v>0</v>
      </c>
      <c r="ET190" s="52">
        <v>0</v>
      </c>
      <c r="EU190" s="52">
        <v>0</v>
      </c>
      <c r="EV190" s="52">
        <v>0</v>
      </c>
      <c r="EW190" s="52">
        <v>78.091669999999993</v>
      </c>
      <c r="EX190" s="52">
        <v>75.55</v>
      </c>
      <c r="EY190" s="52">
        <v>73.008330000000001</v>
      </c>
      <c r="EZ190" s="52">
        <v>71.716669999999993</v>
      </c>
      <c r="FA190" s="52">
        <v>70.308329999999998</v>
      </c>
      <c r="FB190" s="52">
        <v>68.816670000000002</v>
      </c>
      <c r="FC190" s="52">
        <v>68.525000000000006</v>
      </c>
      <c r="FD190" s="52">
        <v>70.075000000000003</v>
      </c>
      <c r="FE190" s="52">
        <v>73.208340000000007</v>
      </c>
      <c r="FF190" s="52">
        <v>76.616669999999999</v>
      </c>
      <c r="FG190" s="52">
        <v>80.116669999999999</v>
      </c>
      <c r="FH190" s="52">
        <v>84</v>
      </c>
      <c r="FI190" s="52">
        <v>87.333340000000007</v>
      </c>
      <c r="FJ190" s="52">
        <v>90.216669999999993</v>
      </c>
      <c r="FK190" s="52">
        <v>92.25</v>
      </c>
      <c r="FL190" s="52">
        <v>93.691670000000002</v>
      </c>
      <c r="FM190" s="52">
        <v>94.575000000000003</v>
      </c>
      <c r="FN190" s="52">
        <v>94.333340000000007</v>
      </c>
      <c r="FO190" s="52">
        <v>92.25</v>
      </c>
      <c r="FP190" s="52">
        <v>89.166659999999993</v>
      </c>
      <c r="FQ190" s="52">
        <v>85.674999999999997</v>
      </c>
      <c r="FR190" s="52">
        <v>83.441670000000002</v>
      </c>
      <c r="FS190" s="52">
        <v>81.916659999999993</v>
      </c>
      <c r="FT190" s="52">
        <v>79.583340000000007</v>
      </c>
      <c r="FU190" s="52">
        <v>2</v>
      </c>
      <c r="FV190" s="52">
        <v>1.286211</v>
      </c>
      <c r="FW190" s="52">
        <v>1.082946</v>
      </c>
      <c r="FX190" s="52">
        <v>0</v>
      </c>
    </row>
    <row r="191" spans="1:180" x14ac:dyDescent="0.3">
      <c r="A191" t="s">
        <v>174</v>
      </c>
      <c r="B191" t="s">
        <v>250</v>
      </c>
      <c r="C191" t="s">
        <v>180</v>
      </c>
      <c r="D191" t="s">
        <v>244</v>
      </c>
      <c r="E191" t="s">
        <v>187</v>
      </c>
      <c r="F191" t="s">
        <v>228</v>
      </c>
      <c r="G191" t="s">
        <v>239</v>
      </c>
      <c r="H191" s="52">
        <v>1</v>
      </c>
      <c r="I191" s="52">
        <v>0</v>
      </c>
      <c r="J191" s="52">
        <v>0</v>
      </c>
      <c r="K191" s="52">
        <v>0</v>
      </c>
      <c r="L191" s="52">
        <v>0</v>
      </c>
      <c r="M191" s="52">
        <v>0</v>
      </c>
      <c r="N191" s="52">
        <v>0</v>
      </c>
      <c r="O191" s="52">
        <v>0</v>
      </c>
      <c r="P191" s="52">
        <v>0</v>
      </c>
      <c r="Q191" s="52">
        <v>0</v>
      </c>
      <c r="R191" s="52">
        <v>0</v>
      </c>
      <c r="S191" s="52">
        <v>0</v>
      </c>
      <c r="T191" s="52">
        <v>0</v>
      </c>
      <c r="U191" s="52">
        <v>0</v>
      </c>
      <c r="V191" s="52">
        <v>0</v>
      </c>
      <c r="W191" s="52">
        <v>0</v>
      </c>
      <c r="X191" s="52">
        <v>0</v>
      </c>
      <c r="Y191" s="52">
        <v>0</v>
      </c>
      <c r="Z191" s="52">
        <v>0</v>
      </c>
      <c r="AA191" s="52">
        <v>0</v>
      </c>
      <c r="AB191" s="52">
        <v>0</v>
      </c>
      <c r="AC191" s="52">
        <v>0</v>
      </c>
      <c r="AD191" s="52">
        <v>0</v>
      </c>
      <c r="AE191" s="52">
        <v>0</v>
      </c>
      <c r="AF191" s="52">
        <v>0</v>
      </c>
      <c r="AG191" s="52">
        <v>0</v>
      </c>
      <c r="AH191" s="52">
        <v>0</v>
      </c>
      <c r="AI191" s="52">
        <v>0</v>
      </c>
      <c r="AJ191" s="52">
        <v>0</v>
      </c>
      <c r="AK191" s="52">
        <v>0</v>
      </c>
      <c r="AL191" s="52">
        <v>0</v>
      </c>
      <c r="AM191" s="52">
        <v>0</v>
      </c>
      <c r="AN191" s="52">
        <v>0</v>
      </c>
      <c r="AO191" s="52">
        <v>0</v>
      </c>
      <c r="AP191" s="52">
        <v>0</v>
      </c>
      <c r="AQ191" s="52">
        <v>0</v>
      </c>
      <c r="AR191" s="52">
        <v>0</v>
      </c>
      <c r="AS191" s="52">
        <v>0</v>
      </c>
      <c r="AT191" s="52">
        <v>0</v>
      </c>
      <c r="AU191" s="52">
        <v>0</v>
      </c>
      <c r="AV191" s="52">
        <v>0</v>
      </c>
      <c r="AW191" s="52">
        <v>0</v>
      </c>
      <c r="AX191" s="52">
        <v>0</v>
      </c>
      <c r="AY191" s="52">
        <v>0</v>
      </c>
      <c r="AZ191" s="52">
        <v>0</v>
      </c>
      <c r="BA191" s="52">
        <v>0</v>
      </c>
      <c r="BB191" s="52">
        <v>0</v>
      </c>
      <c r="BC191" s="52">
        <v>0</v>
      </c>
      <c r="BD191" s="52">
        <v>0</v>
      </c>
      <c r="BE191" s="52">
        <v>0</v>
      </c>
      <c r="BF191" s="52">
        <v>0</v>
      </c>
      <c r="BG191" s="52">
        <v>0</v>
      </c>
      <c r="BH191" s="52">
        <v>0</v>
      </c>
      <c r="BI191" s="52">
        <v>0</v>
      </c>
      <c r="BJ191" s="52">
        <v>0</v>
      </c>
      <c r="BK191" s="52">
        <v>0</v>
      </c>
      <c r="BL191" s="52">
        <v>0</v>
      </c>
      <c r="BM191" s="52">
        <v>0</v>
      </c>
      <c r="BN191" s="52">
        <v>0</v>
      </c>
      <c r="BO191" s="52">
        <v>0</v>
      </c>
      <c r="BP191" s="52">
        <v>0</v>
      </c>
      <c r="BQ191" s="52">
        <v>0</v>
      </c>
      <c r="BR191" s="52">
        <v>0</v>
      </c>
      <c r="BS191" s="52">
        <v>0</v>
      </c>
      <c r="BT191" s="52">
        <v>0</v>
      </c>
      <c r="BU191" s="52">
        <v>0</v>
      </c>
      <c r="BV191" s="52">
        <v>0</v>
      </c>
      <c r="BW191" s="52">
        <v>0</v>
      </c>
      <c r="BX191" s="52">
        <v>0</v>
      </c>
      <c r="BY191" s="52">
        <v>0</v>
      </c>
      <c r="BZ191" s="52">
        <v>0</v>
      </c>
      <c r="CA191" s="52">
        <v>0</v>
      </c>
      <c r="CB191" s="52">
        <v>0</v>
      </c>
      <c r="CC191" s="52">
        <v>0</v>
      </c>
      <c r="CD191" s="52">
        <v>0</v>
      </c>
      <c r="CE191" s="52">
        <v>0</v>
      </c>
      <c r="CF191" s="52">
        <v>0</v>
      </c>
      <c r="CG191" s="52">
        <v>0</v>
      </c>
      <c r="CH191" s="52">
        <v>0</v>
      </c>
      <c r="CI191" s="52">
        <v>0</v>
      </c>
      <c r="CJ191" s="52">
        <v>0</v>
      </c>
      <c r="CK191" s="52">
        <v>0</v>
      </c>
      <c r="CL191" s="52">
        <v>0</v>
      </c>
      <c r="CM191" s="52">
        <v>0</v>
      </c>
      <c r="CN191" s="52">
        <v>0</v>
      </c>
      <c r="CO191" s="52">
        <v>0</v>
      </c>
      <c r="CP191" s="52">
        <v>0</v>
      </c>
      <c r="CQ191" s="52">
        <v>0</v>
      </c>
      <c r="CR191" s="52">
        <v>0</v>
      </c>
      <c r="CS191" s="52">
        <v>0</v>
      </c>
      <c r="CT191" s="52">
        <v>0</v>
      </c>
      <c r="CU191" s="52">
        <v>0</v>
      </c>
      <c r="CV191" s="52">
        <v>0</v>
      </c>
      <c r="CW191" s="52">
        <v>0</v>
      </c>
      <c r="CX191" s="52">
        <v>0</v>
      </c>
      <c r="CY191" s="52">
        <v>0</v>
      </c>
      <c r="CZ191" s="52">
        <v>0</v>
      </c>
      <c r="DA191" s="52">
        <v>0</v>
      </c>
      <c r="DB191" s="52">
        <v>0</v>
      </c>
      <c r="DC191" s="52">
        <v>0</v>
      </c>
      <c r="DD191" s="52">
        <v>0</v>
      </c>
      <c r="DE191" s="52">
        <v>0</v>
      </c>
      <c r="DF191" s="52">
        <v>0</v>
      </c>
      <c r="DG191" s="52">
        <v>0</v>
      </c>
      <c r="DH191" s="52">
        <v>0</v>
      </c>
      <c r="DI191" s="52">
        <v>0</v>
      </c>
      <c r="DJ191" s="52">
        <v>0</v>
      </c>
      <c r="DK191" s="52">
        <v>0</v>
      </c>
      <c r="DL191" s="52">
        <v>0</v>
      </c>
      <c r="DM191" s="52">
        <v>0</v>
      </c>
      <c r="DN191" s="52">
        <v>0</v>
      </c>
      <c r="DO191" s="52">
        <v>0</v>
      </c>
      <c r="DP191" s="52">
        <v>0</v>
      </c>
      <c r="DQ191" s="52">
        <v>0</v>
      </c>
      <c r="DR191" s="52">
        <v>0</v>
      </c>
      <c r="DS191" s="52">
        <v>0</v>
      </c>
      <c r="DT191" s="52">
        <v>0</v>
      </c>
      <c r="DU191" s="52">
        <v>0</v>
      </c>
      <c r="DV191" s="52">
        <v>0</v>
      </c>
      <c r="DW191" s="52">
        <v>0</v>
      </c>
      <c r="DX191" s="52">
        <v>0</v>
      </c>
      <c r="DY191" s="52">
        <v>0</v>
      </c>
      <c r="DZ191" s="52">
        <v>0</v>
      </c>
      <c r="EA191" s="52">
        <v>0</v>
      </c>
      <c r="EB191" s="52">
        <v>0</v>
      </c>
      <c r="EC191" s="52">
        <v>0</v>
      </c>
      <c r="ED191" s="52">
        <v>0</v>
      </c>
      <c r="EE191" s="52">
        <v>0</v>
      </c>
      <c r="EF191" s="52">
        <v>0</v>
      </c>
      <c r="EG191" s="52">
        <v>0</v>
      </c>
      <c r="EH191" s="52">
        <v>0</v>
      </c>
      <c r="EI191" s="52">
        <v>0</v>
      </c>
      <c r="EJ191" s="52">
        <v>0</v>
      </c>
      <c r="EK191" s="52">
        <v>0</v>
      </c>
      <c r="EL191" s="52">
        <v>0</v>
      </c>
      <c r="EM191" s="52">
        <v>0</v>
      </c>
      <c r="EN191" s="52">
        <v>0</v>
      </c>
      <c r="EO191" s="52">
        <v>0</v>
      </c>
      <c r="EP191" s="52">
        <v>0</v>
      </c>
      <c r="EQ191" s="52">
        <v>0</v>
      </c>
      <c r="ER191" s="52">
        <v>0</v>
      </c>
      <c r="ES191" s="52">
        <v>0</v>
      </c>
      <c r="ET191" s="52">
        <v>0</v>
      </c>
      <c r="EU191" s="52">
        <v>0</v>
      </c>
      <c r="EV191" s="52">
        <v>0</v>
      </c>
      <c r="EW191" s="52">
        <v>74.447909999999993</v>
      </c>
      <c r="EX191" s="52">
        <v>72.395840000000007</v>
      </c>
      <c r="EY191" s="52">
        <v>70.34375</v>
      </c>
      <c r="EZ191" s="52">
        <v>68.604159999999993</v>
      </c>
      <c r="FA191" s="52">
        <v>67.28125</v>
      </c>
      <c r="FB191" s="52">
        <v>66.3125</v>
      </c>
      <c r="FC191" s="52">
        <v>66.5625</v>
      </c>
      <c r="FD191" s="52">
        <v>68.78125</v>
      </c>
      <c r="FE191" s="52">
        <v>72.072909999999993</v>
      </c>
      <c r="FF191" s="52">
        <v>75.416659999999993</v>
      </c>
      <c r="FG191" s="52">
        <v>78.59375</v>
      </c>
      <c r="FH191" s="52">
        <v>81.854159999999993</v>
      </c>
      <c r="FI191" s="52">
        <v>84.833340000000007</v>
      </c>
      <c r="FJ191" s="52">
        <v>87.291659999999993</v>
      </c>
      <c r="FK191" s="52">
        <v>89.25</v>
      </c>
      <c r="FL191" s="52">
        <v>90.270840000000007</v>
      </c>
      <c r="FM191" s="52">
        <v>91.1875</v>
      </c>
      <c r="FN191" s="52">
        <v>90.989590000000007</v>
      </c>
      <c r="FO191" s="52">
        <v>89.59375</v>
      </c>
      <c r="FP191" s="52">
        <v>86.96875</v>
      </c>
      <c r="FQ191" s="52">
        <v>82.552090000000007</v>
      </c>
      <c r="FR191" s="52">
        <v>79.958340000000007</v>
      </c>
      <c r="FS191" s="52">
        <v>77.989590000000007</v>
      </c>
      <c r="FT191" s="52">
        <v>76.3125</v>
      </c>
      <c r="FU191" s="52">
        <v>2</v>
      </c>
      <c r="FV191" s="52">
        <v>1.1117520000000001</v>
      </c>
      <c r="FW191" s="52">
        <v>0.84286000000000005</v>
      </c>
      <c r="FX191" s="52">
        <v>0</v>
      </c>
    </row>
    <row r="192" spans="1:180" x14ac:dyDescent="0.3">
      <c r="A192" t="s">
        <v>174</v>
      </c>
      <c r="B192" t="s">
        <v>250</v>
      </c>
      <c r="C192" t="s">
        <v>180</v>
      </c>
      <c r="D192" t="s">
        <v>244</v>
      </c>
      <c r="E192" t="s">
        <v>190</v>
      </c>
      <c r="F192" t="s">
        <v>228</v>
      </c>
      <c r="G192" t="s">
        <v>239</v>
      </c>
      <c r="H192" s="52">
        <v>1</v>
      </c>
      <c r="I192" s="52">
        <v>0</v>
      </c>
      <c r="J192" s="52">
        <v>0</v>
      </c>
      <c r="K192" s="52">
        <v>0</v>
      </c>
      <c r="L192" s="52">
        <v>0</v>
      </c>
      <c r="M192" s="52">
        <v>0</v>
      </c>
      <c r="N192" s="52">
        <v>0</v>
      </c>
      <c r="O192" s="52">
        <v>0</v>
      </c>
      <c r="P192" s="52">
        <v>0</v>
      </c>
      <c r="Q192" s="52">
        <v>0</v>
      </c>
      <c r="R192" s="52">
        <v>0</v>
      </c>
      <c r="S192" s="52">
        <v>0</v>
      </c>
      <c r="T192" s="52">
        <v>0</v>
      </c>
      <c r="U192" s="52">
        <v>0</v>
      </c>
      <c r="V192" s="52">
        <v>0</v>
      </c>
      <c r="W192" s="52">
        <v>0</v>
      </c>
      <c r="X192" s="52">
        <v>0</v>
      </c>
      <c r="Y192" s="52">
        <v>0</v>
      </c>
      <c r="Z192" s="52">
        <v>0</v>
      </c>
      <c r="AA192" s="52">
        <v>0</v>
      </c>
      <c r="AB192" s="52">
        <v>0</v>
      </c>
      <c r="AC192" s="52">
        <v>0</v>
      </c>
      <c r="AD192" s="52">
        <v>0</v>
      </c>
      <c r="AE192" s="52">
        <v>0</v>
      </c>
      <c r="AF192" s="52">
        <v>0</v>
      </c>
      <c r="AG192" s="52">
        <v>0</v>
      </c>
      <c r="AH192" s="52">
        <v>0</v>
      </c>
      <c r="AI192" s="52">
        <v>0</v>
      </c>
      <c r="AJ192" s="52">
        <v>0</v>
      </c>
      <c r="AK192" s="52">
        <v>0</v>
      </c>
      <c r="AL192" s="52">
        <v>0</v>
      </c>
      <c r="AM192" s="52">
        <v>0</v>
      </c>
      <c r="AN192" s="52">
        <v>0</v>
      </c>
      <c r="AO192" s="52">
        <v>0</v>
      </c>
      <c r="AP192" s="52">
        <v>0</v>
      </c>
      <c r="AQ192" s="52">
        <v>0</v>
      </c>
      <c r="AR192" s="52">
        <v>0</v>
      </c>
      <c r="AS192" s="52">
        <v>0</v>
      </c>
      <c r="AT192" s="52">
        <v>0</v>
      </c>
      <c r="AU192" s="52">
        <v>0</v>
      </c>
      <c r="AV192" s="52">
        <v>0</v>
      </c>
      <c r="AW192" s="52">
        <v>0</v>
      </c>
      <c r="AX192" s="52">
        <v>0</v>
      </c>
      <c r="AY192" s="52">
        <v>0</v>
      </c>
      <c r="AZ192" s="52">
        <v>0</v>
      </c>
      <c r="BA192" s="52">
        <v>0</v>
      </c>
      <c r="BB192" s="52">
        <v>0</v>
      </c>
      <c r="BC192" s="52">
        <v>0</v>
      </c>
      <c r="BD192" s="52">
        <v>0</v>
      </c>
      <c r="BE192" s="52">
        <v>0</v>
      </c>
      <c r="BF192" s="52">
        <v>0</v>
      </c>
      <c r="BG192" s="52">
        <v>0</v>
      </c>
      <c r="BH192" s="52">
        <v>0</v>
      </c>
      <c r="BI192" s="52">
        <v>0</v>
      </c>
      <c r="BJ192" s="52">
        <v>0</v>
      </c>
      <c r="BK192" s="52">
        <v>0</v>
      </c>
      <c r="BL192" s="52">
        <v>0</v>
      </c>
      <c r="BM192" s="52">
        <v>0</v>
      </c>
      <c r="BN192" s="52">
        <v>0</v>
      </c>
      <c r="BO192" s="52">
        <v>0</v>
      </c>
      <c r="BP192" s="52">
        <v>0</v>
      </c>
      <c r="BQ192" s="52">
        <v>0</v>
      </c>
      <c r="BR192" s="52">
        <v>0</v>
      </c>
      <c r="BS192" s="52">
        <v>0</v>
      </c>
      <c r="BT192" s="52">
        <v>0</v>
      </c>
      <c r="BU192" s="52">
        <v>0</v>
      </c>
      <c r="BV192" s="52">
        <v>0</v>
      </c>
      <c r="BW192" s="52">
        <v>0</v>
      </c>
      <c r="BX192" s="52">
        <v>0</v>
      </c>
      <c r="BY192" s="52">
        <v>0</v>
      </c>
      <c r="BZ192" s="52">
        <v>0</v>
      </c>
      <c r="CA192" s="52">
        <v>0</v>
      </c>
      <c r="CB192" s="52">
        <v>0</v>
      </c>
      <c r="CC192" s="52">
        <v>0</v>
      </c>
      <c r="CD192" s="52">
        <v>0</v>
      </c>
      <c r="CE192" s="52">
        <v>0</v>
      </c>
      <c r="CF192" s="52">
        <v>0</v>
      </c>
      <c r="CG192" s="52">
        <v>0</v>
      </c>
      <c r="CH192" s="52">
        <v>0</v>
      </c>
      <c r="CI192" s="52">
        <v>0</v>
      </c>
      <c r="CJ192" s="52">
        <v>0</v>
      </c>
      <c r="CK192" s="52">
        <v>0</v>
      </c>
      <c r="CL192" s="52">
        <v>0</v>
      </c>
      <c r="CM192" s="52">
        <v>0</v>
      </c>
      <c r="CN192" s="52">
        <v>0</v>
      </c>
      <c r="CO192" s="52">
        <v>0</v>
      </c>
      <c r="CP192" s="52">
        <v>0</v>
      </c>
      <c r="CQ192" s="52">
        <v>0</v>
      </c>
      <c r="CR192" s="52">
        <v>0</v>
      </c>
      <c r="CS192" s="52">
        <v>0</v>
      </c>
      <c r="CT192" s="52">
        <v>0</v>
      </c>
      <c r="CU192" s="52">
        <v>0</v>
      </c>
      <c r="CV192" s="52">
        <v>0</v>
      </c>
      <c r="CW192" s="52">
        <v>0</v>
      </c>
      <c r="CX192" s="52">
        <v>0</v>
      </c>
      <c r="CY192" s="52">
        <v>0</v>
      </c>
      <c r="CZ192" s="52">
        <v>0</v>
      </c>
      <c r="DA192" s="52">
        <v>0</v>
      </c>
      <c r="DB192" s="52">
        <v>0</v>
      </c>
      <c r="DC192" s="52">
        <v>0</v>
      </c>
      <c r="DD192" s="52">
        <v>0</v>
      </c>
      <c r="DE192" s="52">
        <v>0</v>
      </c>
      <c r="DF192" s="52">
        <v>0</v>
      </c>
      <c r="DG192" s="52">
        <v>0</v>
      </c>
      <c r="DH192" s="52">
        <v>0</v>
      </c>
      <c r="DI192" s="52">
        <v>0</v>
      </c>
      <c r="DJ192" s="52">
        <v>0</v>
      </c>
      <c r="DK192" s="52">
        <v>0</v>
      </c>
      <c r="DL192" s="52">
        <v>0</v>
      </c>
      <c r="DM192" s="52">
        <v>0</v>
      </c>
      <c r="DN192" s="52">
        <v>0</v>
      </c>
      <c r="DO192" s="52">
        <v>0</v>
      </c>
      <c r="DP192" s="52">
        <v>0</v>
      </c>
      <c r="DQ192" s="52">
        <v>0</v>
      </c>
      <c r="DR192" s="52">
        <v>0</v>
      </c>
      <c r="DS192" s="52">
        <v>0</v>
      </c>
      <c r="DT192" s="52">
        <v>0</v>
      </c>
      <c r="DU192" s="52">
        <v>0</v>
      </c>
      <c r="DV192" s="52">
        <v>0</v>
      </c>
      <c r="DW192" s="52">
        <v>0</v>
      </c>
      <c r="DX192" s="52">
        <v>0</v>
      </c>
      <c r="DY192" s="52">
        <v>0</v>
      </c>
      <c r="DZ192" s="52">
        <v>0</v>
      </c>
      <c r="EA192" s="52">
        <v>0</v>
      </c>
      <c r="EB192" s="52">
        <v>0</v>
      </c>
      <c r="EC192" s="52">
        <v>0</v>
      </c>
      <c r="ED192" s="52">
        <v>0</v>
      </c>
      <c r="EE192" s="52">
        <v>0</v>
      </c>
      <c r="EF192" s="52">
        <v>0</v>
      </c>
      <c r="EG192" s="52">
        <v>0</v>
      </c>
      <c r="EH192" s="52">
        <v>0</v>
      </c>
      <c r="EI192" s="52">
        <v>0</v>
      </c>
      <c r="EJ192" s="52">
        <v>0</v>
      </c>
      <c r="EK192" s="52">
        <v>0</v>
      </c>
      <c r="EL192" s="52">
        <v>0</v>
      </c>
      <c r="EM192" s="52">
        <v>0</v>
      </c>
      <c r="EN192" s="52">
        <v>0</v>
      </c>
      <c r="EO192" s="52">
        <v>0</v>
      </c>
      <c r="EP192" s="52">
        <v>0</v>
      </c>
      <c r="EQ192" s="52">
        <v>0</v>
      </c>
      <c r="ER192" s="52">
        <v>0</v>
      </c>
      <c r="ES192" s="52">
        <v>0</v>
      </c>
      <c r="ET192" s="52">
        <v>0</v>
      </c>
      <c r="EU192" s="52">
        <v>0</v>
      </c>
      <c r="EV192" s="52">
        <v>0</v>
      </c>
      <c r="EW192" s="52">
        <v>69.435190000000006</v>
      </c>
      <c r="EX192" s="52">
        <v>67.925929999999994</v>
      </c>
      <c r="EY192" s="52">
        <v>66.175929999999994</v>
      </c>
      <c r="EZ192" s="52">
        <v>64.388890000000004</v>
      </c>
      <c r="FA192" s="52">
        <v>63.157409999999999</v>
      </c>
      <c r="FB192" s="52">
        <v>61.916670000000003</v>
      </c>
      <c r="FC192" s="52">
        <v>61.185180000000003</v>
      </c>
      <c r="FD192" s="52">
        <v>62.240740000000002</v>
      </c>
      <c r="FE192" s="52">
        <v>66.166659999999993</v>
      </c>
      <c r="FF192" s="52">
        <v>69.990740000000002</v>
      </c>
      <c r="FG192" s="52">
        <v>74.648150000000001</v>
      </c>
      <c r="FH192" s="52">
        <v>78.370369999999994</v>
      </c>
      <c r="FI192" s="52">
        <v>82</v>
      </c>
      <c r="FJ192" s="52">
        <v>84.629630000000006</v>
      </c>
      <c r="FK192" s="52">
        <v>86.222219999999993</v>
      </c>
      <c r="FL192" s="52">
        <v>86.962959999999995</v>
      </c>
      <c r="FM192" s="52">
        <v>87.009259999999998</v>
      </c>
      <c r="FN192" s="52">
        <v>85.5</v>
      </c>
      <c r="FO192" s="52">
        <v>82.120369999999994</v>
      </c>
      <c r="FP192" s="52">
        <v>77.851849999999999</v>
      </c>
      <c r="FQ192" s="52">
        <v>75.30556</v>
      </c>
      <c r="FR192" s="52">
        <v>73.481480000000005</v>
      </c>
      <c r="FS192" s="52">
        <v>71.861109999999996</v>
      </c>
      <c r="FT192" s="52">
        <v>70.592590000000001</v>
      </c>
      <c r="FU192" s="52">
        <v>2</v>
      </c>
      <c r="FV192" s="52">
        <v>0.35639199999999999</v>
      </c>
      <c r="FW192" s="52">
        <v>0.29049999999999998</v>
      </c>
      <c r="FX192" s="52">
        <v>0</v>
      </c>
    </row>
    <row r="193" spans="1:180" x14ac:dyDescent="0.3">
      <c r="A193" t="s">
        <v>174</v>
      </c>
      <c r="B193" t="s">
        <v>250</v>
      </c>
      <c r="C193" t="s">
        <v>180</v>
      </c>
      <c r="D193" t="s">
        <v>224</v>
      </c>
      <c r="E193" t="s">
        <v>187</v>
      </c>
      <c r="F193" t="s">
        <v>228</v>
      </c>
      <c r="G193" t="s">
        <v>239</v>
      </c>
      <c r="H193" s="52">
        <v>1</v>
      </c>
      <c r="I193" s="52">
        <v>0</v>
      </c>
      <c r="J193" s="52">
        <v>0</v>
      </c>
      <c r="K193" s="52">
        <v>0</v>
      </c>
      <c r="L193" s="52">
        <v>0</v>
      </c>
      <c r="M193" s="52">
        <v>0</v>
      </c>
      <c r="N193" s="52">
        <v>0</v>
      </c>
      <c r="O193" s="52">
        <v>0</v>
      </c>
      <c r="P193" s="52">
        <v>0</v>
      </c>
      <c r="Q193" s="52">
        <v>0</v>
      </c>
      <c r="R193" s="52">
        <v>0</v>
      </c>
      <c r="S193" s="52">
        <v>0</v>
      </c>
      <c r="T193" s="52">
        <v>0</v>
      </c>
      <c r="U193" s="52">
        <v>0</v>
      </c>
      <c r="V193" s="52">
        <v>0</v>
      </c>
      <c r="W193" s="52">
        <v>0</v>
      </c>
      <c r="X193" s="52">
        <v>0</v>
      </c>
      <c r="Y193" s="52">
        <v>0</v>
      </c>
      <c r="Z193" s="52">
        <v>0</v>
      </c>
      <c r="AA193" s="52">
        <v>0</v>
      </c>
      <c r="AB193" s="52">
        <v>0</v>
      </c>
      <c r="AC193" s="52">
        <v>0</v>
      </c>
      <c r="AD193" s="52">
        <v>0</v>
      </c>
      <c r="AE193" s="52">
        <v>0</v>
      </c>
      <c r="AF193" s="52">
        <v>0</v>
      </c>
      <c r="AG193" s="52">
        <v>0</v>
      </c>
      <c r="AH193" s="52">
        <v>0</v>
      </c>
      <c r="AI193" s="52">
        <v>0</v>
      </c>
      <c r="AJ193" s="52">
        <v>0</v>
      </c>
      <c r="AK193" s="52">
        <v>0</v>
      </c>
      <c r="AL193" s="52">
        <v>0</v>
      </c>
      <c r="AM193" s="52">
        <v>0</v>
      </c>
      <c r="AN193" s="52">
        <v>0</v>
      </c>
      <c r="AO193" s="52">
        <v>0</v>
      </c>
      <c r="AP193" s="52">
        <v>0</v>
      </c>
      <c r="AQ193" s="52">
        <v>0</v>
      </c>
      <c r="AR193" s="52">
        <v>0</v>
      </c>
      <c r="AS193" s="52">
        <v>0</v>
      </c>
      <c r="AT193" s="52">
        <v>0</v>
      </c>
      <c r="AU193" s="52">
        <v>0</v>
      </c>
      <c r="AV193" s="52">
        <v>0</v>
      </c>
      <c r="AW193" s="52">
        <v>0</v>
      </c>
      <c r="AX193" s="52">
        <v>0</v>
      </c>
      <c r="AY193" s="52">
        <v>0</v>
      </c>
      <c r="AZ193" s="52">
        <v>0</v>
      </c>
      <c r="BA193" s="52">
        <v>0</v>
      </c>
      <c r="BB193" s="52">
        <v>0</v>
      </c>
      <c r="BC193" s="52">
        <v>0</v>
      </c>
      <c r="BD193" s="52">
        <v>0</v>
      </c>
      <c r="BE193" s="52">
        <v>0</v>
      </c>
      <c r="BF193" s="52">
        <v>0</v>
      </c>
      <c r="BG193" s="52">
        <v>0</v>
      </c>
      <c r="BH193" s="52">
        <v>0</v>
      </c>
      <c r="BI193" s="52">
        <v>0</v>
      </c>
      <c r="BJ193" s="52">
        <v>0</v>
      </c>
      <c r="BK193" s="52">
        <v>0</v>
      </c>
      <c r="BL193" s="52">
        <v>0</v>
      </c>
      <c r="BM193" s="52">
        <v>0</v>
      </c>
      <c r="BN193" s="52">
        <v>0</v>
      </c>
      <c r="BO193" s="52">
        <v>0</v>
      </c>
      <c r="BP193" s="52">
        <v>0</v>
      </c>
      <c r="BQ193" s="52">
        <v>0</v>
      </c>
      <c r="BR193" s="52">
        <v>0</v>
      </c>
      <c r="BS193" s="52">
        <v>0</v>
      </c>
      <c r="BT193" s="52">
        <v>0</v>
      </c>
      <c r="BU193" s="52">
        <v>0</v>
      </c>
      <c r="BV193" s="52">
        <v>0</v>
      </c>
      <c r="BW193" s="52">
        <v>0</v>
      </c>
      <c r="BX193" s="52">
        <v>0</v>
      </c>
      <c r="BY193" s="52">
        <v>0</v>
      </c>
      <c r="BZ193" s="52">
        <v>0</v>
      </c>
      <c r="CA193" s="52">
        <v>0</v>
      </c>
      <c r="CB193" s="52">
        <v>0</v>
      </c>
      <c r="CC193" s="52">
        <v>0</v>
      </c>
      <c r="CD193" s="52">
        <v>0</v>
      </c>
      <c r="CE193" s="52">
        <v>0</v>
      </c>
      <c r="CF193" s="52">
        <v>0</v>
      </c>
      <c r="CG193" s="52">
        <v>0</v>
      </c>
      <c r="CH193" s="52">
        <v>0</v>
      </c>
      <c r="CI193" s="52">
        <v>0</v>
      </c>
      <c r="CJ193" s="52">
        <v>0</v>
      </c>
      <c r="CK193" s="52">
        <v>0</v>
      </c>
      <c r="CL193" s="52">
        <v>0</v>
      </c>
      <c r="CM193" s="52">
        <v>0</v>
      </c>
      <c r="CN193" s="52">
        <v>0</v>
      </c>
      <c r="CO193" s="52">
        <v>0</v>
      </c>
      <c r="CP193" s="52">
        <v>0</v>
      </c>
      <c r="CQ193" s="52">
        <v>0</v>
      </c>
      <c r="CR193" s="52">
        <v>0</v>
      </c>
      <c r="CS193" s="52">
        <v>0</v>
      </c>
      <c r="CT193" s="52">
        <v>0</v>
      </c>
      <c r="CU193" s="52">
        <v>0</v>
      </c>
      <c r="CV193" s="52">
        <v>0</v>
      </c>
      <c r="CW193" s="52">
        <v>0</v>
      </c>
      <c r="CX193" s="52">
        <v>0</v>
      </c>
      <c r="CY193" s="52">
        <v>0</v>
      </c>
      <c r="CZ193" s="52">
        <v>0</v>
      </c>
      <c r="DA193" s="52">
        <v>0</v>
      </c>
      <c r="DB193" s="52">
        <v>0</v>
      </c>
      <c r="DC193" s="52">
        <v>0</v>
      </c>
      <c r="DD193" s="52">
        <v>0</v>
      </c>
      <c r="DE193" s="52">
        <v>0</v>
      </c>
      <c r="DF193" s="52">
        <v>0</v>
      </c>
      <c r="DG193" s="52">
        <v>0</v>
      </c>
      <c r="DH193" s="52">
        <v>0</v>
      </c>
      <c r="DI193" s="52">
        <v>0</v>
      </c>
      <c r="DJ193" s="52">
        <v>0</v>
      </c>
      <c r="DK193" s="52">
        <v>0</v>
      </c>
      <c r="DL193" s="52">
        <v>0</v>
      </c>
      <c r="DM193" s="52">
        <v>0</v>
      </c>
      <c r="DN193" s="52">
        <v>0</v>
      </c>
      <c r="DO193" s="52">
        <v>0</v>
      </c>
      <c r="DP193" s="52">
        <v>0</v>
      </c>
      <c r="DQ193" s="52">
        <v>0</v>
      </c>
      <c r="DR193" s="52">
        <v>0</v>
      </c>
      <c r="DS193" s="52">
        <v>0</v>
      </c>
      <c r="DT193" s="52">
        <v>0</v>
      </c>
      <c r="DU193" s="52">
        <v>0</v>
      </c>
      <c r="DV193" s="52">
        <v>0</v>
      </c>
      <c r="DW193" s="52">
        <v>0</v>
      </c>
      <c r="DX193" s="52">
        <v>0</v>
      </c>
      <c r="DY193" s="52">
        <v>0</v>
      </c>
      <c r="DZ193" s="52">
        <v>0</v>
      </c>
      <c r="EA193" s="52">
        <v>0</v>
      </c>
      <c r="EB193" s="52">
        <v>0</v>
      </c>
      <c r="EC193" s="52">
        <v>0</v>
      </c>
      <c r="ED193" s="52">
        <v>0</v>
      </c>
      <c r="EE193" s="52">
        <v>0</v>
      </c>
      <c r="EF193" s="52">
        <v>0</v>
      </c>
      <c r="EG193" s="52">
        <v>0</v>
      </c>
      <c r="EH193" s="52">
        <v>0</v>
      </c>
      <c r="EI193" s="52">
        <v>0</v>
      </c>
      <c r="EJ193" s="52">
        <v>0</v>
      </c>
      <c r="EK193" s="52">
        <v>0</v>
      </c>
      <c r="EL193" s="52">
        <v>0</v>
      </c>
      <c r="EM193" s="52">
        <v>0</v>
      </c>
      <c r="EN193" s="52">
        <v>0</v>
      </c>
      <c r="EO193" s="52">
        <v>0</v>
      </c>
      <c r="EP193" s="52">
        <v>0</v>
      </c>
      <c r="EQ193" s="52">
        <v>0</v>
      </c>
      <c r="ER193" s="52">
        <v>0</v>
      </c>
      <c r="ES193" s="52">
        <v>0</v>
      </c>
      <c r="ET193" s="52">
        <v>0</v>
      </c>
      <c r="EU193" s="52">
        <v>0</v>
      </c>
      <c r="EV193" s="52">
        <v>0</v>
      </c>
      <c r="EW193" s="52">
        <v>70.848489999999998</v>
      </c>
      <c r="EX193" s="52">
        <v>68.901510000000002</v>
      </c>
      <c r="EY193" s="52">
        <v>67.109849999999994</v>
      </c>
      <c r="EZ193" s="52">
        <v>65.700760000000002</v>
      </c>
      <c r="FA193" s="52">
        <v>64.553030000000007</v>
      </c>
      <c r="FB193" s="52">
        <v>63.401519999999998</v>
      </c>
      <c r="FC193" s="52">
        <v>63.564390000000003</v>
      </c>
      <c r="FD193" s="52">
        <v>65.715909999999994</v>
      </c>
      <c r="FE193" s="52">
        <v>68.943179999999998</v>
      </c>
      <c r="FF193" s="52">
        <v>72.412880000000001</v>
      </c>
      <c r="FG193" s="52">
        <v>75.856059999999999</v>
      </c>
      <c r="FH193" s="52">
        <v>79.041659999999993</v>
      </c>
      <c r="FI193" s="52">
        <v>81.916659999999993</v>
      </c>
      <c r="FJ193" s="52">
        <v>84.204539999999994</v>
      </c>
      <c r="FK193" s="52">
        <v>86.151510000000002</v>
      </c>
      <c r="FL193" s="52">
        <v>87.268940000000001</v>
      </c>
      <c r="FM193" s="52">
        <v>87.852270000000004</v>
      </c>
      <c r="FN193" s="52">
        <v>87.401510000000002</v>
      </c>
      <c r="FO193" s="52">
        <v>85.628780000000006</v>
      </c>
      <c r="FP193" s="52">
        <v>82.594700000000003</v>
      </c>
      <c r="FQ193" s="52">
        <v>78.731059999999999</v>
      </c>
      <c r="FR193" s="52">
        <v>75.984849999999994</v>
      </c>
      <c r="FS193" s="52">
        <v>74.200760000000002</v>
      </c>
      <c r="FT193" s="52">
        <v>72.617419999999996</v>
      </c>
      <c r="FU193" s="52">
        <v>2</v>
      </c>
      <c r="FV193" s="52">
        <v>1.1117520000000001</v>
      </c>
      <c r="FW193" s="52">
        <v>0.84286000000000005</v>
      </c>
      <c r="FX193" s="52">
        <v>0</v>
      </c>
    </row>
    <row r="194" spans="1:180" x14ac:dyDescent="0.3">
      <c r="A194" t="s">
        <v>174</v>
      </c>
      <c r="B194" t="s">
        <v>250</v>
      </c>
      <c r="C194" t="s">
        <v>180</v>
      </c>
      <c r="D194" t="s">
        <v>244</v>
      </c>
      <c r="E194" t="s">
        <v>190</v>
      </c>
      <c r="F194" t="s">
        <v>230</v>
      </c>
      <c r="G194" t="s">
        <v>239</v>
      </c>
      <c r="H194" s="52">
        <v>25</v>
      </c>
      <c r="I194" s="52">
        <v>0</v>
      </c>
      <c r="J194" s="52">
        <v>0</v>
      </c>
      <c r="K194" s="52">
        <v>0</v>
      </c>
      <c r="L194" s="52">
        <v>0</v>
      </c>
      <c r="M194" s="52">
        <v>0</v>
      </c>
      <c r="N194" s="52">
        <v>0</v>
      </c>
      <c r="O194" s="52">
        <v>0</v>
      </c>
      <c r="P194" s="52">
        <v>0</v>
      </c>
      <c r="Q194" s="52">
        <v>0</v>
      </c>
      <c r="R194" s="52">
        <v>0</v>
      </c>
      <c r="S194" s="52">
        <v>0</v>
      </c>
      <c r="T194" s="52">
        <v>0</v>
      </c>
      <c r="U194" s="52">
        <v>0</v>
      </c>
      <c r="V194" s="52">
        <v>0</v>
      </c>
      <c r="W194" s="52">
        <v>0</v>
      </c>
      <c r="X194" s="52">
        <v>0</v>
      </c>
      <c r="Y194" s="52">
        <v>0</v>
      </c>
      <c r="Z194" s="52">
        <v>0</v>
      </c>
      <c r="AA194" s="52">
        <v>0</v>
      </c>
      <c r="AB194" s="52">
        <v>0</v>
      </c>
      <c r="AC194" s="52">
        <v>0</v>
      </c>
      <c r="AD194" s="52">
        <v>0</v>
      </c>
      <c r="AE194" s="52">
        <v>0</v>
      </c>
      <c r="AF194" s="52">
        <v>0</v>
      </c>
      <c r="AG194" s="52">
        <v>0</v>
      </c>
      <c r="AH194" s="52">
        <v>0</v>
      </c>
      <c r="AI194" s="52">
        <v>0</v>
      </c>
      <c r="AJ194" s="52">
        <v>0</v>
      </c>
      <c r="AK194" s="52">
        <v>0</v>
      </c>
      <c r="AL194" s="52">
        <v>0</v>
      </c>
      <c r="AM194" s="52">
        <v>0</v>
      </c>
      <c r="AN194" s="52">
        <v>0</v>
      </c>
      <c r="AO194" s="52">
        <v>0</v>
      </c>
      <c r="AP194" s="52">
        <v>0</v>
      </c>
      <c r="AQ194" s="52">
        <v>0</v>
      </c>
      <c r="AR194" s="52">
        <v>0</v>
      </c>
      <c r="AS194" s="52">
        <v>0</v>
      </c>
      <c r="AT194" s="52">
        <v>0</v>
      </c>
      <c r="AU194" s="52">
        <v>0</v>
      </c>
      <c r="AV194" s="52">
        <v>0</v>
      </c>
      <c r="AW194" s="52">
        <v>0</v>
      </c>
      <c r="AX194" s="52">
        <v>0</v>
      </c>
      <c r="AY194" s="52">
        <v>0</v>
      </c>
      <c r="AZ194" s="52">
        <v>0</v>
      </c>
      <c r="BA194" s="52">
        <v>0</v>
      </c>
      <c r="BB194" s="52">
        <v>0</v>
      </c>
      <c r="BC194" s="52">
        <v>0</v>
      </c>
      <c r="BD194" s="52">
        <v>0</v>
      </c>
      <c r="BE194" s="52">
        <v>0</v>
      </c>
      <c r="BF194" s="52">
        <v>0</v>
      </c>
      <c r="BG194" s="52">
        <v>0</v>
      </c>
      <c r="BH194" s="52">
        <v>0</v>
      </c>
      <c r="BI194" s="52">
        <v>0</v>
      </c>
      <c r="BJ194" s="52">
        <v>0</v>
      </c>
      <c r="BK194" s="52">
        <v>0</v>
      </c>
      <c r="BL194" s="52">
        <v>0</v>
      </c>
      <c r="BM194" s="52">
        <v>0</v>
      </c>
      <c r="BN194" s="52">
        <v>0</v>
      </c>
      <c r="BO194" s="52">
        <v>0</v>
      </c>
      <c r="BP194" s="52">
        <v>0</v>
      </c>
      <c r="BQ194" s="52">
        <v>0</v>
      </c>
      <c r="BR194" s="52">
        <v>0</v>
      </c>
      <c r="BS194" s="52">
        <v>0</v>
      </c>
      <c r="BT194" s="52">
        <v>0</v>
      </c>
      <c r="BU194" s="52">
        <v>0</v>
      </c>
      <c r="BV194" s="52">
        <v>0</v>
      </c>
      <c r="BW194" s="52">
        <v>0</v>
      </c>
      <c r="BX194" s="52">
        <v>0</v>
      </c>
      <c r="BY194" s="52">
        <v>0</v>
      </c>
      <c r="BZ194" s="52">
        <v>0</v>
      </c>
      <c r="CA194" s="52">
        <v>0</v>
      </c>
      <c r="CB194" s="52">
        <v>0</v>
      </c>
      <c r="CC194" s="52">
        <v>0</v>
      </c>
      <c r="CD194" s="52">
        <v>0</v>
      </c>
      <c r="CE194" s="52">
        <v>0</v>
      </c>
      <c r="CF194" s="52">
        <v>0</v>
      </c>
      <c r="CG194" s="52">
        <v>0</v>
      </c>
      <c r="CH194" s="52">
        <v>0</v>
      </c>
      <c r="CI194" s="52">
        <v>0</v>
      </c>
      <c r="CJ194" s="52">
        <v>0</v>
      </c>
      <c r="CK194" s="52">
        <v>0</v>
      </c>
      <c r="CL194" s="52">
        <v>0</v>
      </c>
      <c r="CM194" s="52">
        <v>0</v>
      </c>
      <c r="CN194" s="52">
        <v>0</v>
      </c>
      <c r="CO194" s="52">
        <v>0</v>
      </c>
      <c r="CP194" s="52">
        <v>0</v>
      </c>
      <c r="CQ194" s="52">
        <v>0</v>
      </c>
      <c r="CR194" s="52">
        <v>0</v>
      </c>
      <c r="CS194" s="52">
        <v>0</v>
      </c>
      <c r="CT194" s="52">
        <v>0</v>
      </c>
      <c r="CU194" s="52">
        <v>0</v>
      </c>
      <c r="CV194" s="52">
        <v>0</v>
      </c>
      <c r="CW194" s="52">
        <v>0</v>
      </c>
      <c r="CX194" s="52">
        <v>0</v>
      </c>
      <c r="CY194" s="52">
        <v>0</v>
      </c>
      <c r="CZ194" s="52">
        <v>0</v>
      </c>
      <c r="DA194" s="52">
        <v>0</v>
      </c>
      <c r="DB194" s="52">
        <v>0</v>
      </c>
      <c r="DC194" s="52">
        <v>0</v>
      </c>
      <c r="DD194" s="52">
        <v>0</v>
      </c>
      <c r="DE194" s="52">
        <v>0</v>
      </c>
      <c r="DF194" s="52">
        <v>0</v>
      </c>
      <c r="DG194" s="52">
        <v>0</v>
      </c>
      <c r="DH194" s="52">
        <v>0</v>
      </c>
      <c r="DI194" s="52">
        <v>0</v>
      </c>
      <c r="DJ194" s="52">
        <v>0</v>
      </c>
      <c r="DK194" s="52">
        <v>0</v>
      </c>
      <c r="DL194" s="52">
        <v>0</v>
      </c>
      <c r="DM194" s="52">
        <v>0</v>
      </c>
      <c r="DN194" s="52">
        <v>0</v>
      </c>
      <c r="DO194" s="52">
        <v>0</v>
      </c>
      <c r="DP194" s="52">
        <v>0</v>
      </c>
      <c r="DQ194" s="52">
        <v>0</v>
      </c>
      <c r="DR194" s="52">
        <v>0</v>
      </c>
      <c r="DS194" s="52">
        <v>0</v>
      </c>
      <c r="DT194" s="52">
        <v>0</v>
      </c>
      <c r="DU194" s="52">
        <v>0</v>
      </c>
      <c r="DV194" s="52">
        <v>0</v>
      </c>
      <c r="DW194" s="52">
        <v>0</v>
      </c>
      <c r="DX194" s="52">
        <v>0</v>
      </c>
      <c r="DY194" s="52">
        <v>0</v>
      </c>
      <c r="DZ194" s="52">
        <v>0</v>
      </c>
      <c r="EA194" s="52">
        <v>0</v>
      </c>
      <c r="EB194" s="52">
        <v>0</v>
      </c>
      <c r="EC194" s="52">
        <v>0</v>
      </c>
      <c r="ED194" s="52">
        <v>0</v>
      </c>
      <c r="EE194" s="52">
        <v>0</v>
      </c>
      <c r="EF194" s="52">
        <v>0</v>
      </c>
      <c r="EG194" s="52">
        <v>0</v>
      </c>
      <c r="EH194" s="52">
        <v>0</v>
      </c>
      <c r="EI194" s="52">
        <v>0</v>
      </c>
      <c r="EJ194" s="52">
        <v>0</v>
      </c>
      <c r="EK194" s="52">
        <v>0</v>
      </c>
      <c r="EL194" s="52">
        <v>0</v>
      </c>
      <c r="EM194" s="52">
        <v>0</v>
      </c>
      <c r="EN194" s="52">
        <v>0</v>
      </c>
      <c r="EO194" s="52">
        <v>0</v>
      </c>
      <c r="EP194" s="52">
        <v>0</v>
      </c>
      <c r="EQ194" s="52">
        <v>0</v>
      </c>
      <c r="ER194" s="52">
        <v>0</v>
      </c>
      <c r="ES194" s="52">
        <v>0</v>
      </c>
      <c r="ET194" s="52">
        <v>0</v>
      </c>
      <c r="EU194" s="52">
        <v>0</v>
      </c>
      <c r="EV194" s="52">
        <v>0</v>
      </c>
      <c r="EW194" s="52">
        <v>69.333340000000007</v>
      </c>
      <c r="EX194" s="52">
        <v>68.222219999999993</v>
      </c>
      <c r="EY194" s="52">
        <v>67.05556</v>
      </c>
      <c r="EZ194" s="52">
        <v>66.111109999999996</v>
      </c>
      <c r="FA194" s="52">
        <v>65.222219999999993</v>
      </c>
      <c r="FB194" s="52">
        <v>64.111109999999996</v>
      </c>
      <c r="FC194" s="52">
        <v>63.27778</v>
      </c>
      <c r="FD194" s="52">
        <v>63.888890000000004</v>
      </c>
      <c r="FE194" s="52">
        <v>66.722219999999993</v>
      </c>
      <c r="FF194" s="52">
        <v>70.388890000000004</v>
      </c>
      <c r="FG194" s="52">
        <v>73.777780000000007</v>
      </c>
      <c r="FH194" s="52">
        <v>77.222219999999993</v>
      </c>
      <c r="FI194" s="52">
        <v>80.94444</v>
      </c>
      <c r="FJ194" s="52">
        <v>84.166659999999993</v>
      </c>
      <c r="FK194" s="52">
        <v>86.55556</v>
      </c>
      <c r="FL194" s="52">
        <v>88</v>
      </c>
      <c r="FM194" s="52">
        <v>88.5</v>
      </c>
      <c r="FN194" s="52">
        <v>87.722219999999993</v>
      </c>
      <c r="FO194" s="52">
        <v>85.611109999999996</v>
      </c>
      <c r="FP194" s="52">
        <v>81.55556</v>
      </c>
      <c r="FQ194" s="52">
        <v>77.666659999999993</v>
      </c>
      <c r="FR194" s="52">
        <v>74.94444</v>
      </c>
      <c r="FS194" s="52">
        <v>73.222219999999993</v>
      </c>
      <c r="FT194" s="52">
        <v>71.55556</v>
      </c>
      <c r="FU194" s="52">
        <v>2</v>
      </c>
      <c r="FV194" s="52">
        <v>2.2145510000000002</v>
      </c>
      <c r="FW194" s="52">
        <v>1.915483</v>
      </c>
      <c r="FX194" s="52">
        <v>0</v>
      </c>
    </row>
    <row r="195" spans="1:180" x14ac:dyDescent="0.3">
      <c r="A195" t="s">
        <v>174</v>
      </c>
      <c r="B195" t="s">
        <v>250</v>
      </c>
      <c r="C195" t="s">
        <v>180</v>
      </c>
      <c r="D195" t="s">
        <v>224</v>
      </c>
      <c r="E195" t="s">
        <v>188</v>
      </c>
      <c r="F195" t="s">
        <v>230</v>
      </c>
      <c r="G195" t="s">
        <v>239</v>
      </c>
      <c r="H195" s="52">
        <v>25</v>
      </c>
      <c r="I195" s="52">
        <v>0</v>
      </c>
      <c r="J195" s="52">
        <v>0</v>
      </c>
      <c r="K195" s="52">
        <v>0</v>
      </c>
      <c r="L195" s="52">
        <v>0</v>
      </c>
      <c r="M195" s="52">
        <v>0</v>
      </c>
      <c r="N195" s="52">
        <v>0</v>
      </c>
      <c r="O195" s="52">
        <v>0</v>
      </c>
      <c r="P195" s="52">
        <v>0</v>
      </c>
      <c r="Q195" s="52">
        <v>0</v>
      </c>
      <c r="R195" s="52">
        <v>0</v>
      </c>
      <c r="S195" s="52">
        <v>0</v>
      </c>
      <c r="T195" s="52">
        <v>0</v>
      </c>
      <c r="U195" s="52">
        <v>0</v>
      </c>
      <c r="V195" s="52">
        <v>0</v>
      </c>
      <c r="W195" s="52">
        <v>0</v>
      </c>
      <c r="X195" s="52">
        <v>0</v>
      </c>
      <c r="Y195" s="52">
        <v>0</v>
      </c>
      <c r="Z195" s="52">
        <v>0</v>
      </c>
      <c r="AA195" s="52">
        <v>0</v>
      </c>
      <c r="AB195" s="52">
        <v>0</v>
      </c>
      <c r="AC195" s="52">
        <v>0</v>
      </c>
      <c r="AD195" s="52">
        <v>0</v>
      </c>
      <c r="AE195" s="52">
        <v>0</v>
      </c>
      <c r="AF195" s="52">
        <v>0</v>
      </c>
      <c r="AG195" s="52">
        <v>0</v>
      </c>
      <c r="AH195" s="52">
        <v>0</v>
      </c>
      <c r="AI195" s="52">
        <v>0</v>
      </c>
      <c r="AJ195" s="52">
        <v>0</v>
      </c>
      <c r="AK195" s="52">
        <v>0</v>
      </c>
      <c r="AL195" s="52">
        <v>0</v>
      </c>
      <c r="AM195" s="52">
        <v>0</v>
      </c>
      <c r="AN195" s="52">
        <v>0</v>
      </c>
      <c r="AO195" s="52">
        <v>0</v>
      </c>
      <c r="AP195" s="52">
        <v>0</v>
      </c>
      <c r="AQ195" s="52">
        <v>0</v>
      </c>
      <c r="AR195" s="52">
        <v>0</v>
      </c>
      <c r="AS195" s="52">
        <v>0</v>
      </c>
      <c r="AT195" s="52">
        <v>0</v>
      </c>
      <c r="AU195" s="52">
        <v>0</v>
      </c>
      <c r="AV195" s="52">
        <v>0</v>
      </c>
      <c r="AW195" s="52">
        <v>0</v>
      </c>
      <c r="AX195" s="52">
        <v>0</v>
      </c>
      <c r="AY195" s="52">
        <v>0</v>
      </c>
      <c r="AZ195" s="52">
        <v>0</v>
      </c>
      <c r="BA195" s="52">
        <v>0</v>
      </c>
      <c r="BB195" s="52">
        <v>0</v>
      </c>
      <c r="BC195" s="52">
        <v>0</v>
      </c>
      <c r="BD195" s="52">
        <v>0</v>
      </c>
      <c r="BE195" s="52">
        <v>0</v>
      </c>
      <c r="BF195" s="52">
        <v>0</v>
      </c>
      <c r="BG195" s="52">
        <v>0</v>
      </c>
      <c r="BH195" s="52">
        <v>0</v>
      </c>
      <c r="BI195" s="52">
        <v>0</v>
      </c>
      <c r="BJ195" s="52">
        <v>0</v>
      </c>
      <c r="BK195" s="52">
        <v>0</v>
      </c>
      <c r="BL195" s="52">
        <v>0</v>
      </c>
      <c r="BM195" s="52">
        <v>0</v>
      </c>
      <c r="BN195" s="52">
        <v>0</v>
      </c>
      <c r="BO195" s="52">
        <v>0</v>
      </c>
      <c r="BP195" s="52">
        <v>0</v>
      </c>
      <c r="BQ195" s="52">
        <v>0</v>
      </c>
      <c r="BR195" s="52">
        <v>0</v>
      </c>
      <c r="BS195" s="52">
        <v>0</v>
      </c>
      <c r="BT195" s="52">
        <v>0</v>
      </c>
      <c r="BU195" s="52">
        <v>0</v>
      </c>
      <c r="BV195" s="52">
        <v>0</v>
      </c>
      <c r="BW195" s="52">
        <v>0</v>
      </c>
      <c r="BX195" s="52">
        <v>0</v>
      </c>
      <c r="BY195" s="52">
        <v>0</v>
      </c>
      <c r="BZ195" s="52">
        <v>0</v>
      </c>
      <c r="CA195" s="52">
        <v>0</v>
      </c>
      <c r="CB195" s="52">
        <v>0</v>
      </c>
      <c r="CC195" s="52">
        <v>0</v>
      </c>
      <c r="CD195" s="52">
        <v>0</v>
      </c>
      <c r="CE195" s="52">
        <v>0</v>
      </c>
      <c r="CF195" s="52">
        <v>0</v>
      </c>
      <c r="CG195" s="52">
        <v>0</v>
      </c>
      <c r="CH195" s="52">
        <v>0</v>
      </c>
      <c r="CI195" s="52">
        <v>0</v>
      </c>
      <c r="CJ195" s="52">
        <v>0</v>
      </c>
      <c r="CK195" s="52">
        <v>0</v>
      </c>
      <c r="CL195" s="52">
        <v>0</v>
      </c>
      <c r="CM195" s="52">
        <v>0</v>
      </c>
      <c r="CN195" s="52">
        <v>0</v>
      </c>
      <c r="CO195" s="52">
        <v>0</v>
      </c>
      <c r="CP195" s="52">
        <v>0</v>
      </c>
      <c r="CQ195" s="52">
        <v>0</v>
      </c>
      <c r="CR195" s="52">
        <v>0</v>
      </c>
      <c r="CS195" s="52">
        <v>0</v>
      </c>
      <c r="CT195" s="52">
        <v>0</v>
      </c>
      <c r="CU195" s="52">
        <v>0</v>
      </c>
      <c r="CV195" s="52">
        <v>0</v>
      </c>
      <c r="CW195" s="52">
        <v>0</v>
      </c>
      <c r="CX195" s="52">
        <v>0</v>
      </c>
      <c r="CY195" s="52">
        <v>0</v>
      </c>
      <c r="CZ195" s="52">
        <v>0</v>
      </c>
      <c r="DA195" s="52">
        <v>0</v>
      </c>
      <c r="DB195" s="52">
        <v>0</v>
      </c>
      <c r="DC195" s="52">
        <v>0</v>
      </c>
      <c r="DD195" s="52">
        <v>0</v>
      </c>
      <c r="DE195" s="52">
        <v>0</v>
      </c>
      <c r="DF195" s="52">
        <v>0</v>
      </c>
      <c r="DG195" s="52">
        <v>0</v>
      </c>
      <c r="DH195" s="52">
        <v>0</v>
      </c>
      <c r="DI195" s="52">
        <v>0</v>
      </c>
      <c r="DJ195" s="52">
        <v>0</v>
      </c>
      <c r="DK195" s="52">
        <v>0</v>
      </c>
      <c r="DL195" s="52">
        <v>0</v>
      </c>
      <c r="DM195" s="52">
        <v>0</v>
      </c>
      <c r="DN195" s="52">
        <v>0</v>
      </c>
      <c r="DO195" s="52">
        <v>0</v>
      </c>
      <c r="DP195" s="52">
        <v>0</v>
      </c>
      <c r="DQ195" s="52">
        <v>0</v>
      </c>
      <c r="DR195" s="52">
        <v>0</v>
      </c>
      <c r="DS195" s="52">
        <v>0</v>
      </c>
      <c r="DT195" s="52">
        <v>0</v>
      </c>
      <c r="DU195" s="52">
        <v>0</v>
      </c>
      <c r="DV195" s="52">
        <v>0</v>
      </c>
      <c r="DW195" s="52">
        <v>0</v>
      </c>
      <c r="DX195" s="52">
        <v>0</v>
      </c>
      <c r="DY195" s="52">
        <v>0</v>
      </c>
      <c r="DZ195" s="52">
        <v>0</v>
      </c>
      <c r="EA195" s="52">
        <v>0</v>
      </c>
      <c r="EB195" s="52">
        <v>0</v>
      </c>
      <c r="EC195" s="52">
        <v>0</v>
      </c>
      <c r="ED195" s="52">
        <v>0</v>
      </c>
      <c r="EE195" s="52">
        <v>0</v>
      </c>
      <c r="EF195" s="52">
        <v>0</v>
      </c>
      <c r="EG195" s="52">
        <v>0</v>
      </c>
      <c r="EH195" s="52">
        <v>0</v>
      </c>
      <c r="EI195" s="52">
        <v>0</v>
      </c>
      <c r="EJ195" s="52">
        <v>0</v>
      </c>
      <c r="EK195" s="52">
        <v>0</v>
      </c>
      <c r="EL195" s="52">
        <v>0</v>
      </c>
      <c r="EM195" s="52">
        <v>0</v>
      </c>
      <c r="EN195" s="52">
        <v>0</v>
      </c>
      <c r="EO195" s="52">
        <v>0</v>
      </c>
      <c r="EP195" s="52">
        <v>0</v>
      </c>
      <c r="EQ195" s="52">
        <v>0</v>
      </c>
      <c r="ER195" s="52">
        <v>0</v>
      </c>
      <c r="ES195" s="52">
        <v>0</v>
      </c>
      <c r="ET195" s="52">
        <v>0</v>
      </c>
      <c r="EU195" s="52">
        <v>0</v>
      </c>
      <c r="EV195" s="52">
        <v>0</v>
      </c>
      <c r="EW195" s="52">
        <v>71.904759999999996</v>
      </c>
      <c r="EX195" s="52">
        <v>70.238100000000003</v>
      </c>
      <c r="EY195" s="52">
        <v>68.833340000000007</v>
      </c>
      <c r="EZ195" s="52">
        <v>67.619050000000001</v>
      </c>
      <c r="FA195" s="52">
        <v>66.476190000000003</v>
      </c>
      <c r="FB195" s="52">
        <v>65.428569999999993</v>
      </c>
      <c r="FC195" s="52">
        <v>65.119050000000001</v>
      </c>
      <c r="FD195" s="52">
        <v>66.666659999999993</v>
      </c>
      <c r="FE195" s="52">
        <v>69.523809999999997</v>
      </c>
      <c r="FF195" s="52">
        <v>72.952380000000005</v>
      </c>
      <c r="FG195" s="52">
        <v>76.738100000000003</v>
      </c>
      <c r="FH195" s="52">
        <v>80.523809999999997</v>
      </c>
      <c r="FI195" s="52">
        <v>84.119050000000001</v>
      </c>
      <c r="FJ195" s="52">
        <v>87.619050000000001</v>
      </c>
      <c r="FK195" s="52">
        <v>90.166659999999993</v>
      </c>
      <c r="FL195" s="52">
        <v>92.214290000000005</v>
      </c>
      <c r="FM195" s="52">
        <v>93.142859999999999</v>
      </c>
      <c r="FN195" s="52">
        <v>92.952380000000005</v>
      </c>
      <c r="FO195" s="52">
        <v>91.285709999999995</v>
      </c>
      <c r="FP195" s="52">
        <v>87.785709999999995</v>
      </c>
      <c r="FQ195" s="52">
        <v>83</v>
      </c>
      <c r="FR195" s="52">
        <v>79.214290000000005</v>
      </c>
      <c r="FS195" s="52">
        <v>76.309520000000006</v>
      </c>
      <c r="FT195" s="52">
        <v>74.285709999999995</v>
      </c>
      <c r="FU195" s="52">
        <v>2</v>
      </c>
      <c r="FV195" s="52">
        <v>2.5123519999999999</v>
      </c>
      <c r="FW195" s="52">
        <v>2.2383320000000002</v>
      </c>
      <c r="FX195" s="52">
        <v>0</v>
      </c>
    </row>
    <row r="196" spans="1:180" x14ac:dyDescent="0.3">
      <c r="A196" t="s">
        <v>174</v>
      </c>
      <c r="B196" t="s">
        <v>250</v>
      </c>
      <c r="C196" t="s">
        <v>180</v>
      </c>
      <c r="D196" t="s">
        <v>244</v>
      </c>
      <c r="E196" t="s">
        <v>189</v>
      </c>
      <c r="F196" t="s">
        <v>230</v>
      </c>
      <c r="G196" t="s">
        <v>239</v>
      </c>
      <c r="H196" s="52">
        <v>25</v>
      </c>
      <c r="I196" s="52">
        <v>0</v>
      </c>
      <c r="J196" s="52">
        <v>0</v>
      </c>
      <c r="K196" s="52">
        <v>0</v>
      </c>
      <c r="L196" s="52">
        <v>0</v>
      </c>
      <c r="M196" s="52">
        <v>0</v>
      </c>
      <c r="N196" s="52">
        <v>0</v>
      </c>
      <c r="O196" s="52">
        <v>0</v>
      </c>
      <c r="P196" s="52">
        <v>0</v>
      </c>
      <c r="Q196" s="52">
        <v>0</v>
      </c>
      <c r="R196" s="52">
        <v>0</v>
      </c>
      <c r="S196" s="52">
        <v>0</v>
      </c>
      <c r="T196" s="52">
        <v>0</v>
      </c>
      <c r="U196" s="52">
        <v>0</v>
      </c>
      <c r="V196" s="52">
        <v>0</v>
      </c>
      <c r="W196" s="52">
        <v>0</v>
      </c>
      <c r="X196" s="52">
        <v>0</v>
      </c>
      <c r="Y196" s="52">
        <v>0</v>
      </c>
      <c r="Z196" s="52">
        <v>0</v>
      </c>
      <c r="AA196" s="52">
        <v>0</v>
      </c>
      <c r="AB196" s="52">
        <v>0</v>
      </c>
      <c r="AC196" s="52">
        <v>0</v>
      </c>
      <c r="AD196" s="52">
        <v>0</v>
      </c>
      <c r="AE196" s="52">
        <v>0</v>
      </c>
      <c r="AF196" s="52">
        <v>0</v>
      </c>
      <c r="AG196" s="52">
        <v>0</v>
      </c>
      <c r="AH196" s="52">
        <v>0</v>
      </c>
      <c r="AI196" s="52">
        <v>0</v>
      </c>
      <c r="AJ196" s="52">
        <v>0</v>
      </c>
      <c r="AK196" s="52">
        <v>0</v>
      </c>
      <c r="AL196" s="52">
        <v>0</v>
      </c>
      <c r="AM196" s="52">
        <v>0</v>
      </c>
      <c r="AN196" s="52">
        <v>0</v>
      </c>
      <c r="AO196" s="52">
        <v>0</v>
      </c>
      <c r="AP196" s="52">
        <v>0</v>
      </c>
      <c r="AQ196" s="52">
        <v>0</v>
      </c>
      <c r="AR196" s="52">
        <v>0</v>
      </c>
      <c r="AS196" s="52">
        <v>0</v>
      </c>
      <c r="AT196" s="52">
        <v>0</v>
      </c>
      <c r="AU196" s="52">
        <v>0</v>
      </c>
      <c r="AV196" s="52">
        <v>0</v>
      </c>
      <c r="AW196" s="52">
        <v>0</v>
      </c>
      <c r="AX196" s="52">
        <v>0</v>
      </c>
      <c r="AY196" s="52">
        <v>0</v>
      </c>
      <c r="AZ196" s="52">
        <v>0</v>
      </c>
      <c r="BA196" s="52">
        <v>0</v>
      </c>
      <c r="BB196" s="52">
        <v>0</v>
      </c>
      <c r="BC196" s="52">
        <v>0</v>
      </c>
      <c r="BD196" s="52">
        <v>0</v>
      </c>
      <c r="BE196" s="52">
        <v>0</v>
      </c>
      <c r="BF196" s="52">
        <v>0</v>
      </c>
      <c r="BG196" s="52">
        <v>0</v>
      </c>
      <c r="BH196" s="52">
        <v>0</v>
      </c>
      <c r="BI196" s="52">
        <v>0</v>
      </c>
      <c r="BJ196" s="52">
        <v>0</v>
      </c>
      <c r="BK196" s="52">
        <v>0</v>
      </c>
      <c r="BL196" s="52">
        <v>0</v>
      </c>
      <c r="BM196" s="52">
        <v>0</v>
      </c>
      <c r="BN196" s="52">
        <v>0</v>
      </c>
      <c r="BO196" s="52">
        <v>0</v>
      </c>
      <c r="BP196" s="52">
        <v>0</v>
      </c>
      <c r="BQ196" s="52">
        <v>0</v>
      </c>
      <c r="BR196" s="52">
        <v>0</v>
      </c>
      <c r="BS196" s="52">
        <v>0</v>
      </c>
      <c r="BT196" s="52">
        <v>0</v>
      </c>
      <c r="BU196" s="52">
        <v>0</v>
      </c>
      <c r="BV196" s="52">
        <v>0</v>
      </c>
      <c r="BW196" s="52">
        <v>0</v>
      </c>
      <c r="BX196" s="52">
        <v>0</v>
      </c>
      <c r="BY196" s="52">
        <v>0</v>
      </c>
      <c r="BZ196" s="52">
        <v>0</v>
      </c>
      <c r="CA196" s="52">
        <v>0</v>
      </c>
      <c r="CB196" s="52">
        <v>0</v>
      </c>
      <c r="CC196" s="52">
        <v>0</v>
      </c>
      <c r="CD196" s="52">
        <v>0</v>
      </c>
      <c r="CE196" s="52">
        <v>0</v>
      </c>
      <c r="CF196" s="52">
        <v>0</v>
      </c>
      <c r="CG196" s="52">
        <v>0</v>
      </c>
      <c r="CH196" s="52">
        <v>0</v>
      </c>
      <c r="CI196" s="52">
        <v>0</v>
      </c>
      <c r="CJ196" s="52">
        <v>0</v>
      </c>
      <c r="CK196" s="52">
        <v>0</v>
      </c>
      <c r="CL196" s="52">
        <v>0</v>
      </c>
      <c r="CM196" s="52">
        <v>0</v>
      </c>
      <c r="CN196" s="52">
        <v>0</v>
      </c>
      <c r="CO196" s="52">
        <v>0</v>
      </c>
      <c r="CP196" s="52">
        <v>0</v>
      </c>
      <c r="CQ196" s="52">
        <v>0</v>
      </c>
      <c r="CR196" s="52">
        <v>0</v>
      </c>
      <c r="CS196" s="52">
        <v>0</v>
      </c>
      <c r="CT196" s="52">
        <v>0</v>
      </c>
      <c r="CU196" s="52">
        <v>0</v>
      </c>
      <c r="CV196" s="52">
        <v>0</v>
      </c>
      <c r="CW196" s="52">
        <v>0</v>
      </c>
      <c r="CX196" s="52">
        <v>0</v>
      </c>
      <c r="CY196" s="52">
        <v>0</v>
      </c>
      <c r="CZ196" s="52">
        <v>0</v>
      </c>
      <c r="DA196" s="52">
        <v>0</v>
      </c>
      <c r="DB196" s="52">
        <v>0</v>
      </c>
      <c r="DC196" s="52">
        <v>0</v>
      </c>
      <c r="DD196" s="52">
        <v>0</v>
      </c>
      <c r="DE196" s="52">
        <v>0</v>
      </c>
      <c r="DF196" s="52">
        <v>0</v>
      </c>
      <c r="DG196" s="52">
        <v>0</v>
      </c>
      <c r="DH196" s="52">
        <v>0</v>
      </c>
      <c r="DI196" s="52">
        <v>0</v>
      </c>
      <c r="DJ196" s="52">
        <v>0</v>
      </c>
      <c r="DK196" s="52">
        <v>0</v>
      </c>
      <c r="DL196" s="52">
        <v>0</v>
      </c>
      <c r="DM196" s="52">
        <v>0</v>
      </c>
      <c r="DN196" s="52">
        <v>0</v>
      </c>
      <c r="DO196" s="52">
        <v>0</v>
      </c>
      <c r="DP196" s="52">
        <v>0</v>
      </c>
      <c r="DQ196" s="52">
        <v>0</v>
      </c>
      <c r="DR196" s="52">
        <v>0</v>
      </c>
      <c r="DS196" s="52">
        <v>0</v>
      </c>
      <c r="DT196" s="52">
        <v>0</v>
      </c>
      <c r="DU196" s="52">
        <v>0</v>
      </c>
      <c r="DV196" s="52">
        <v>0</v>
      </c>
      <c r="DW196" s="52">
        <v>0</v>
      </c>
      <c r="DX196" s="52">
        <v>0</v>
      </c>
      <c r="DY196" s="52">
        <v>0</v>
      </c>
      <c r="DZ196" s="52">
        <v>0</v>
      </c>
      <c r="EA196" s="52">
        <v>0</v>
      </c>
      <c r="EB196" s="52">
        <v>0</v>
      </c>
      <c r="EC196" s="52">
        <v>0</v>
      </c>
      <c r="ED196" s="52">
        <v>0</v>
      </c>
      <c r="EE196" s="52">
        <v>0</v>
      </c>
      <c r="EF196" s="52">
        <v>0</v>
      </c>
      <c r="EG196" s="52">
        <v>0</v>
      </c>
      <c r="EH196" s="52">
        <v>0</v>
      </c>
      <c r="EI196" s="52">
        <v>0</v>
      </c>
      <c r="EJ196" s="52">
        <v>0</v>
      </c>
      <c r="EK196" s="52">
        <v>0</v>
      </c>
      <c r="EL196" s="52">
        <v>0</v>
      </c>
      <c r="EM196" s="52">
        <v>0</v>
      </c>
      <c r="EN196" s="52">
        <v>0</v>
      </c>
      <c r="EO196" s="52">
        <v>0</v>
      </c>
      <c r="EP196" s="52">
        <v>0</v>
      </c>
      <c r="EQ196" s="52">
        <v>0</v>
      </c>
      <c r="ER196" s="52">
        <v>0</v>
      </c>
      <c r="ES196" s="52">
        <v>0</v>
      </c>
      <c r="ET196" s="52">
        <v>0</v>
      </c>
      <c r="EU196" s="52">
        <v>0</v>
      </c>
      <c r="EV196" s="52">
        <v>0</v>
      </c>
      <c r="EW196" s="52">
        <v>73.388890000000004</v>
      </c>
      <c r="EX196" s="52">
        <v>71.722219999999993</v>
      </c>
      <c r="EY196" s="52">
        <v>70.166659999999993</v>
      </c>
      <c r="EZ196" s="52">
        <v>68.722219999999993</v>
      </c>
      <c r="FA196" s="52">
        <v>67.94444</v>
      </c>
      <c r="FB196" s="52">
        <v>67.05556</v>
      </c>
      <c r="FC196" s="52">
        <v>66.333340000000007</v>
      </c>
      <c r="FD196" s="52">
        <v>66.722219999999993</v>
      </c>
      <c r="FE196" s="52">
        <v>69.388890000000004</v>
      </c>
      <c r="FF196" s="52">
        <v>72.777780000000007</v>
      </c>
      <c r="FG196" s="52">
        <v>76.722219999999993</v>
      </c>
      <c r="FH196" s="52">
        <v>80.5</v>
      </c>
      <c r="FI196" s="52">
        <v>84.111109999999996</v>
      </c>
      <c r="FJ196" s="52">
        <v>87.111109999999996</v>
      </c>
      <c r="FK196" s="52">
        <v>89.611109999999996</v>
      </c>
      <c r="FL196" s="52">
        <v>91.777780000000007</v>
      </c>
      <c r="FM196" s="52">
        <v>92.333340000000007</v>
      </c>
      <c r="FN196" s="52">
        <v>91.166659999999993</v>
      </c>
      <c r="FO196" s="52">
        <v>89.5</v>
      </c>
      <c r="FP196" s="52">
        <v>85.833340000000007</v>
      </c>
      <c r="FQ196" s="52">
        <v>81.55556</v>
      </c>
      <c r="FR196" s="52">
        <v>78.05556</v>
      </c>
      <c r="FS196" s="52">
        <v>75.666659999999993</v>
      </c>
      <c r="FT196" s="52">
        <v>74</v>
      </c>
      <c r="FU196" s="52">
        <v>2</v>
      </c>
      <c r="FV196" s="52">
        <v>2.5556429999999999</v>
      </c>
      <c r="FW196" s="52">
        <v>2.1579100000000002</v>
      </c>
      <c r="FX196" s="52">
        <v>0</v>
      </c>
    </row>
    <row r="197" spans="1:180" x14ac:dyDescent="0.3">
      <c r="A197" t="s">
        <v>174</v>
      </c>
      <c r="B197" t="s">
        <v>250</v>
      </c>
      <c r="C197" t="s">
        <v>180</v>
      </c>
      <c r="D197" t="s">
        <v>224</v>
      </c>
      <c r="E197" t="s">
        <v>189</v>
      </c>
      <c r="F197" t="s">
        <v>230</v>
      </c>
      <c r="G197" t="s">
        <v>239</v>
      </c>
      <c r="H197" s="52">
        <v>25</v>
      </c>
      <c r="I197" s="52">
        <v>0</v>
      </c>
      <c r="J197" s="52">
        <v>0</v>
      </c>
      <c r="K197" s="52">
        <v>0</v>
      </c>
      <c r="L197" s="52">
        <v>0</v>
      </c>
      <c r="M197" s="52">
        <v>0</v>
      </c>
      <c r="N197" s="52">
        <v>0</v>
      </c>
      <c r="O197" s="52">
        <v>0</v>
      </c>
      <c r="P197" s="52">
        <v>0</v>
      </c>
      <c r="Q197" s="52">
        <v>0</v>
      </c>
      <c r="R197" s="52">
        <v>0</v>
      </c>
      <c r="S197" s="52">
        <v>0</v>
      </c>
      <c r="T197" s="52">
        <v>0</v>
      </c>
      <c r="U197" s="52">
        <v>0</v>
      </c>
      <c r="V197" s="52">
        <v>0</v>
      </c>
      <c r="W197" s="52">
        <v>0</v>
      </c>
      <c r="X197" s="52">
        <v>0</v>
      </c>
      <c r="Y197" s="52">
        <v>0</v>
      </c>
      <c r="Z197" s="52">
        <v>0</v>
      </c>
      <c r="AA197" s="52">
        <v>0</v>
      </c>
      <c r="AB197" s="52">
        <v>0</v>
      </c>
      <c r="AC197" s="52">
        <v>0</v>
      </c>
      <c r="AD197" s="52">
        <v>0</v>
      </c>
      <c r="AE197" s="52">
        <v>0</v>
      </c>
      <c r="AF197" s="52">
        <v>0</v>
      </c>
      <c r="AG197" s="52">
        <v>0</v>
      </c>
      <c r="AH197" s="52">
        <v>0</v>
      </c>
      <c r="AI197" s="52">
        <v>0</v>
      </c>
      <c r="AJ197" s="52">
        <v>0</v>
      </c>
      <c r="AK197" s="52">
        <v>0</v>
      </c>
      <c r="AL197" s="52">
        <v>0</v>
      </c>
      <c r="AM197" s="52">
        <v>0</v>
      </c>
      <c r="AN197" s="52">
        <v>0</v>
      </c>
      <c r="AO197" s="52">
        <v>0</v>
      </c>
      <c r="AP197" s="52">
        <v>0</v>
      </c>
      <c r="AQ197" s="52">
        <v>0</v>
      </c>
      <c r="AR197" s="52">
        <v>0</v>
      </c>
      <c r="AS197" s="52">
        <v>0</v>
      </c>
      <c r="AT197" s="52">
        <v>0</v>
      </c>
      <c r="AU197" s="52">
        <v>0</v>
      </c>
      <c r="AV197" s="52">
        <v>0</v>
      </c>
      <c r="AW197" s="52">
        <v>0</v>
      </c>
      <c r="AX197" s="52">
        <v>0</v>
      </c>
      <c r="AY197" s="52">
        <v>0</v>
      </c>
      <c r="AZ197" s="52">
        <v>0</v>
      </c>
      <c r="BA197" s="52">
        <v>0</v>
      </c>
      <c r="BB197" s="52">
        <v>0</v>
      </c>
      <c r="BC197" s="52">
        <v>0</v>
      </c>
      <c r="BD197" s="52">
        <v>0</v>
      </c>
      <c r="BE197" s="52">
        <v>0</v>
      </c>
      <c r="BF197" s="52">
        <v>0</v>
      </c>
      <c r="BG197" s="52">
        <v>0</v>
      </c>
      <c r="BH197" s="52">
        <v>0</v>
      </c>
      <c r="BI197" s="52">
        <v>0</v>
      </c>
      <c r="BJ197" s="52">
        <v>0</v>
      </c>
      <c r="BK197" s="52">
        <v>0</v>
      </c>
      <c r="BL197" s="52">
        <v>0</v>
      </c>
      <c r="BM197" s="52">
        <v>0</v>
      </c>
      <c r="BN197" s="52">
        <v>0</v>
      </c>
      <c r="BO197" s="52">
        <v>0</v>
      </c>
      <c r="BP197" s="52">
        <v>0</v>
      </c>
      <c r="BQ197" s="52">
        <v>0</v>
      </c>
      <c r="BR197" s="52">
        <v>0</v>
      </c>
      <c r="BS197" s="52">
        <v>0</v>
      </c>
      <c r="BT197" s="52">
        <v>0</v>
      </c>
      <c r="BU197" s="52">
        <v>0</v>
      </c>
      <c r="BV197" s="52">
        <v>0</v>
      </c>
      <c r="BW197" s="52">
        <v>0</v>
      </c>
      <c r="BX197" s="52">
        <v>0</v>
      </c>
      <c r="BY197" s="52">
        <v>0</v>
      </c>
      <c r="BZ197" s="52">
        <v>0</v>
      </c>
      <c r="CA197" s="52">
        <v>0</v>
      </c>
      <c r="CB197" s="52">
        <v>0</v>
      </c>
      <c r="CC197" s="52">
        <v>0</v>
      </c>
      <c r="CD197" s="52">
        <v>0</v>
      </c>
      <c r="CE197" s="52">
        <v>0</v>
      </c>
      <c r="CF197" s="52">
        <v>0</v>
      </c>
      <c r="CG197" s="52">
        <v>0</v>
      </c>
      <c r="CH197" s="52">
        <v>0</v>
      </c>
      <c r="CI197" s="52">
        <v>0</v>
      </c>
      <c r="CJ197" s="52">
        <v>0</v>
      </c>
      <c r="CK197" s="52">
        <v>0</v>
      </c>
      <c r="CL197" s="52">
        <v>0</v>
      </c>
      <c r="CM197" s="52">
        <v>0</v>
      </c>
      <c r="CN197" s="52">
        <v>0</v>
      </c>
      <c r="CO197" s="52">
        <v>0</v>
      </c>
      <c r="CP197" s="52">
        <v>0</v>
      </c>
      <c r="CQ197" s="52">
        <v>0</v>
      </c>
      <c r="CR197" s="52">
        <v>0</v>
      </c>
      <c r="CS197" s="52">
        <v>0</v>
      </c>
      <c r="CT197" s="52">
        <v>0</v>
      </c>
      <c r="CU197" s="52">
        <v>0</v>
      </c>
      <c r="CV197" s="52">
        <v>0</v>
      </c>
      <c r="CW197" s="52">
        <v>0</v>
      </c>
      <c r="CX197" s="52">
        <v>0</v>
      </c>
      <c r="CY197" s="52">
        <v>0</v>
      </c>
      <c r="CZ197" s="52">
        <v>0</v>
      </c>
      <c r="DA197" s="52">
        <v>0</v>
      </c>
      <c r="DB197" s="52">
        <v>0</v>
      </c>
      <c r="DC197" s="52">
        <v>0</v>
      </c>
      <c r="DD197" s="52">
        <v>0</v>
      </c>
      <c r="DE197" s="52">
        <v>0</v>
      </c>
      <c r="DF197" s="52">
        <v>0</v>
      </c>
      <c r="DG197" s="52">
        <v>0</v>
      </c>
      <c r="DH197" s="52">
        <v>0</v>
      </c>
      <c r="DI197" s="52">
        <v>0</v>
      </c>
      <c r="DJ197" s="52">
        <v>0</v>
      </c>
      <c r="DK197" s="52">
        <v>0</v>
      </c>
      <c r="DL197" s="52">
        <v>0</v>
      </c>
      <c r="DM197" s="52">
        <v>0</v>
      </c>
      <c r="DN197" s="52">
        <v>0</v>
      </c>
      <c r="DO197" s="52">
        <v>0</v>
      </c>
      <c r="DP197" s="52">
        <v>0</v>
      </c>
      <c r="DQ197" s="52">
        <v>0</v>
      </c>
      <c r="DR197" s="52">
        <v>0</v>
      </c>
      <c r="DS197" s="52">
        <v>0</v>
      </c>
      <c r="DT197" s="52">
        <v>0</v>
      </c>
      <c r="DU197" s="52">
        <v>0</v>
      </c>
      <c r="DV197" s="52">
        <v>0</v>
      </c>
      <c r="DW197" s="52">
        <v>0</v>
      </c>
      <c r="DX197" s="52">
        <v>0</v>
      </c>
      <c r="DY197" s="52">
        <v>0</v>
      </c>
      <c r="DZ197" s="52">
        <v>0</v>
      </c>
      <c r="EA197" s="52">
        <v>0</v>
      </c>
      <c r="EB197" s="52">
        <v>0</v>
      </c>
      <c r="EC197" s="52">
        <v>0</v>
      </c>
      <c r="ED197" s="52">
        <v>0</v>
      </c>
      <c r="EE197" s="52">
        <v>0</v>
      </c>
      <c r="EF197" s="52">
        <v>0</v>
      </c>
      <c r="EG197" s="52">
        <v>0</v>
      </c>
      <c r="EH197" s="52">
        <v>0</v>
      </c>
      <c r="EI197" s="52">
        <v>0</v>
      </c>
      <c r="EJ197" s="52">
        <v>0</v>
      </c>
      <c r="EK197" s="52">
        <v>0</v>
      </c>
      <c r="EL197" s="52">
        <v>0</v>
      </c>
      <c r="EM197" s="52">
        <v>0</v>
      </c>
      <c r="EN197" s="52">
        <v>0</v>
      </c>
      <c r="EO197" s="52">
        <v>0</v>
      </c>
      <c r="EP197" s="52">
        <v>0</v>
      </c>
      <c r="EQ197" s="52">
        <v>0</v>
      </c>
      <c r="ER197" s="52">
        <v>0</v>
      </c>
      <c r="ES197" s="52">
        <v>0</v>
      </c>
      <c r="ET197" s="52">
        <v>0</v>
      </c>
      <c r="EU197" s="52">
        <v>0</v>
      </c>
      <c r="EV197" s="52">
        <v>0</v>
      </c>
      <c r="EW197" s="52">
        <v>71.113640000000004</v>
      </c>
      <c r="EX197" s="52">
        <v>69.681820000000002</v>
      </c>
      <c r="EY197" s="52">
        <v>68.590909999999994</v>
      </c>
      <c r="EZ197" s="52">
        <v>67.386359999999996</v>
      </c>
      <c r="FA197" s="52">
        <v>66.386359999999996</v>
      </c>
      <c r="FB197" s="52">
        <v>65.318179999999998</v>
      </c>
      <c r="FC197" s="52">
        <v>64.409090000000006</v>
      </c>
      <c r="FD197" s="52">
        <v>65.227270000000004</v>
      </c>
      <c r="FE197" s="52">
        <v>67.840909999999994</v>
      </c>
      <c r="FF197" s="52">
        <v>71.227270000000004</v>
      </c>
      <c r="FG197" s="52">
        <v>75.113640000000004</v>
      </c>
      <c r="FH197" s="52">
        <v>78.659090000000006</v>
      </c>
      <c r="FI197" s="52">
        <v>81.886359999999996</v>
      </c>
      <c r="FJ197" s="52">
        <v>85.113640000000004</v>
      </c>
      <c r="FK197" s="52">
        <v>88</v>
      </c>
      <c r="FL197" s="52">
        <v>89.977270000000004</v>
      </c>
      <c r="FM197" s="52">
        <v>90.75</v>
      </c>
      <c r="FN197" s="52">
        <v>90.363640000000004</v>
      </c>
      <c r="FO197" s="52">
        <v>88.295460000000006</v>
      </c>
      <c r="FP197" s="52">
        <v>84.545460000000006</v>
      </c>
      <c r="FQ197" s="52">
        <v>80.340909999999994</v>
      </c>
      <c r="FR197" s="52">
        <v>77.227270000000004</v>
      </c>
      <c r="FS197" s="52">
        <v>75.272729999999996</v>
      </c>
      <c r="FT197" s="52">
        <v>73.25</v>
      </c>
      <c r="FU197" s="52">
        <v>2</v>
      </c>
      <c r="FV197" s="52">
        <v>2.5556429999999999</v>
      </c>
      <c r="FW197" s="52">
        <v>2.1579100000000002</v>
      </c>
      <c r="FX197" s="52">
        <v>0</v>
      </c>
    </row>
    <row r="198" spans="1:180" x14ac:dyDescent="0.3">
      <c r="A198" t="s">
        <v>174</v>
      </c>
      <c r="B198" t="s">
        <v>250</v>
      </c>
      <c r="C198" t="s">
        <v>180</v>
      </c>
      <c r="D198" t="s">
        <v>244</v>
      </c>
      <c r="E198" t="s">
        <v>188</v>
      </c>
      <c r="F198" t="s">
        <v>230</v>
      </c>
      <c r="G198" t="s">
        <v>239</v>
      </c>
      <c r="H198" s="52">
        <v>25</v>
      </c>
      <c r="I198" s="52">
        <v>0</v>
      </c>
      <c r="J198" s="52">
        <v>0</v>
      </c>
      <c r="K198" s="52">
        <v>0</v>
      </c>
      <c r="L198" s="52">
        <v>0</v>
      </c>
      <c r="M198" s="52">
        <v>0</v>
      </c>
      <c r="N198" s="52">
        <v>0</v>
      </c>
      <c r="O198" s="52">
        <v>0</v>
      </c>
      <c r="P198" s="52">
        <v>0</v>
      </c>
      <c r="Q198" s="52">
        <v>0</v>
      </c>
      <c r="R198" s="52">
        <v>0</v>
      </c>
      <c r="S198" s="52">
        <v>0</v>
      </c>
      <c r="T198" s="52">
        <v>0</v>
      </c>
      <c r="U198" s="52">
        <v>0</v>
      </c>
      <c r="V198" s="52">
        <v>0</v>
      </c>
      <c r="W198" s="52">
        <v>0</v>
      </c>
      <c r="X198" s="52">
        <v>0</v>
      </c>
      <c r="Y198" s="52">
        <v>0</v>
      </c>
      <c r="Z198" s="52">
        <v>0</v>
      </c>
      <c r="AA198" s="52">
        <v>0</v>
      </c>
      <c r="AB198" s="52">
        <v>0</v>
      </c>
      <c r="AC198" s="52">
        <v>0</v>
      </c>
      <c r="AD198" s="52">
        <v>0</v>
      </c>
      <c r="AE198" s="52">
        <v>0</v>
      </c>
      <c r="AF198" s="52">
        <v>0</v>
      </c>
      <c r="AG198" s="52">
        <v>0</v>
      </c>
      <c r="AH198" s="52">
        <v>0</v>
      </c>
      <c r="AI198" s="52">
        <v>0</v>
      </c>
      <c r="AJ198" s="52">
        <v>0</v>
      </c>
      <c r="AK198" s="52">
        <v>0</v>
      </c>
      <c r="AL198" s="52">
        <v>0</v>
      </c>
      <c r="AM198" s="52">
        <v>0</v>
      </c>
      <c r="AN198" s="52">
        <v>0</v>
      </c>
      <c r="AO198" s="52">
        <v>0</v>
      </c>
      <c r="AP198" s="52">
        <v>0</v>
      </c>
      <c r="AQ198" s="52">
        <v>0</v>
      </c>
      <c r="AR198" s="52">
        <v>0</v>
      </c>
      <c r="AS198" s="52">
        <v>0</v>
      </c>
      <c r="AT198" s="52">
        <v>0</v>
      </c>
      <c r="AU198" s="52">
        <v>0</v>
      </c>
      <c r="AV198" s="52">
        <v>0</v>
      </c>
      <c r="AW198" s="52">
        <v>0</v>
      </c>
      <c r="AX198" s="52">
        <v>0</v>
      </c>
      <c r="AY198" s="52">
        <v>0</v>
      </c>
      <c r="AZ198" s="52">
        <v>0</v>
      </c>
      <c r="BA198" s="52">
        <v>0</v>
      </c>
      <c r="BB198" s="52">
        <v>0</v>
      </c>
      <c r="BC198" s="52">
        <v>0</v>
      </c>
      <c r="BD198" s="52">
        <v>0</v>
      </c>
      <c r="BE198" s="52">
        <v>0</v>
      </c>
      <c r="BF198" s="52">
        <v>0</v>
      </c>
      <c r="BG198" s="52">
        <v>0</v>
      </c>
      <c r="BH198" s="52">
        <v>0</v>
      </c>
      <c r="BI198" s="52">
        <v>0</v>
      </c>
      <c r="BJ198" s="52">
        <v>0</v>
      </c>
      <c r="BK198" s="52">
        <v>0</v>
      </c>
      <c r="BL198" s="52">
        <v>0</v>
      </c>
      <c r="BM198" s="52">
        <v>0</v>
      </c>
      <c r="BN198" s="52">
        <v>0</v>
      </c>
      <c r="BO198" s="52">
        <v>0</v>
      </c>
      <c r="BP198" s="52">
        <v>0</v>
      </c>
      <c r="BQ198" s="52">
        <v>0</v>
      </c>
      <c r="BR198" s="52">
        <v>0</v>
      </c>
      <c r="BS198" s="52">
        <v>0</v>
      </c>
      <c r="BT198" s="52">
        <v>0</v>
      </c>
      <c r="BU198" s="52">
        <v>0</v>
      </c>
      <c r="BV198" s="52">
        <v>0</v>
      </c>
      <c r="BW198" s="52">
        <v>0</v>
      </c>
      <c r="BX198" s="52">
        <v>0</v>
      </c>
      <c r="BY198" s="52">
        <v>0</v>
      </c>
      <c r="BZ198" s="52">
        <v>0</v>
      </c>
      <c r="CA198" s="52">
        <v>0</v>
      </c>
      <c r="CB198" s="52">
        <v>0</v>
      </c>
      <c r="CC198" s="52">
        <v>0</v>
      </c>
      <c r="CD198" s="52">
        <v>0</v>
      </c>
      <c r="CE198" s="52">
        <v>0</v>
      </c>
      <c r="CF198" s="52">
        <v>0</v>
      </c>
      <c r="CG198" s="52">
        <v>0</v>
      </c>
      <c r="CH198" s="52">
        <v>0</v>
      </c>
      <c r="CI198" s="52">
        <v>0</v>
      </c>
      <c r="CJ198" s="52">
        <v>0</v>
      </c>
      <c r="CK198" s="52">
        <v>0</v>
      </c>
      <c r="CL198" s="52">
        <v>0</v>
      </c>
      <c r="CM198" s="52">
        <v>0</v>
      </c>
      <c r="CN198" s="52">
        <v>0</v>
      </c>
      <c r="CO198" s="52">
        <v>0</v>
      </c>
      <c r="CP198" s="52">
        <v>0</v>
      </c>
      <c r="CQ198" s="52">
        <v>0</v>
      </c>
      <c r="CR198" s="52">
        <v>0</v>
      </c>
      <c r="CS198" s="52">
        <v>0</v>
      </c>
      <c r="CT198" s="52">
        <v>0</v>
      </c>
      <c r="CU198" s="52">
        <v>0</v>
      </c>
      <c r="CV198" s="52">
        <v>0</v>
      </c>
      <c r="CW198" s="52">
        <v>0</v>
      </c>
      <c r="CX198" s="52">
        <v>0</v>
      </c>
      <c r="CY198" s="52">
        <v>0</v>
      </c>
      <c r="CZ198" s="52">
        <v>0</v>
      </c>
      <c r="DA198" s="52">
        <v>0</v>
      </c>
      <c r="DB198" s="52">
        <v>0</v>
      </c>
      <c r="DC198" s="52">
        <v>0</v>
      </c>
      <c r="DD198" s="52">
        <v>0</v>
      </c>
      <c r="DE198" s="52">
        <v>0</v>
      </c>
      <c r="DF198" s="52">
        <v>0</v>
      </c>
      <c r="DG198" s="52">
        <v>0</v>
      </c>
      <c r="DH198" s="52">
        <v>0</v>
      </c>
      <c r="DI198" s="52">
        <v>0</v>
      </c>
      <c r="DJ198" s="52">
        <v>0</v>
      </c>
      <c r="DK198" s="52">
        <v>0</v>
      </c>
      <c r="DL198" s="52">
        <v>0</v>
      </c>
      <c r="DM198" s="52">
        <v>0</v>
      </c>
      <c r="DN198" s="52">
        <v>0</v>
      </c>
      <c r="DO198" s="52">
        <v>0</v>
      </c>
      <c r="DP198" s="52">
        <v>0</v>
      </c>
      <c r="DQ198" s="52">
        <v>0</v>
      </c>
      <c r="DR198" s="52">
        <v>0</v>
      </c>
      <c r="DS198" s="52">
        <v>0</v>
      </c>
      <c r="DT198" s="52">
        <v>0</v>
      </c>
      <c r="DU198" s="52">
        <v>0</v>
      </c>
      <c r="DV198" s="52">
        <v>0</v>
      </c>
      <c r="DW198" s="52">
        <v>0</v>
      </c>
      <c r="DX198" s="52">
        <v>0</v>
      </c>
      <c r="DY198" s="52">
        <v>0</v>
      </c>
      <c r="DZ198" s="52">
        <v>0</v>
      </c>
      <c r="EA198" s="52">
        <v>0</v>
      </c>
      <c r="EB198" s="52">
        <v>0</v>
      </c>
      <c r="EC198" s="52">
        <v>0</v>
      </c>
      <c r="ED198" s="52">
        <v>0</v>
      </c>
      <c r="EE198" s="52">
        <v>0</v>
      </c>
      <c r="EF198" s="52">
        <v>0</v>
      </c>
      <c r="EG198" s="52">
        <v>0</v>
      </c>
      <c r="EH198" s="52">
        <v>0</v>
      </c>
      <c r="EI198" s="52">
        <v>0</v>
      </c>
      <c r="EJ198" s="52">
        <v>0</v>
      </c>
      <c r="EK198" s="52">
        <v>0</v>
      </c>
      <c r="EL198" s="52">
        <v>0</v>
      </c>
      <c r="EM198" s="52">
        <v>0</v>
      </c>
      <c r="EN198" s="52">
        <v>0</v>
      </c>
      <c r="EO198" s="52">
        <v>0</v>
      </c>
      <c r="EP198" s="52">
        <v>0</v>
      </c>
      <c r="EQ198" s="52">
        <v>0</v>
      </c>
      <c r="ER198" s="52">
        <v>0</v>
      </c>
      <c r="ES198" s="52">
        <v>0</v>
      </c>
      <c r="ET198" s="52">
        <v>0</v>
      </c>
      <c r="EU198" s="52">
        <v>0</v>
      </c>
      <c r="EV198" s="52">
        <v>0</v>
      </c>
      <c r="EW198" s="52">
        <v>75.8</v>
      </c>
      <c r="EX198" s="52">
        <v>73.599999999999994</v>
      </c>
      <c r="EY198" s="52">
        <v>71.25</v>
      </c>
      <c r="EZ198" s="52">
        <v>69.2</v>
      </c>
      <c r="FA198" s="52">
        <v>67.95</v>
      </c>
      <c r="FB198" s="52">
        <v>66.650000000000006</v>
      </c>
      <c r="FC198" s="52">
        <v>65.900000000000006</v>
      </c>
      <c r="FD198" s="52">
        <v>67.3</v>
      </c>
      <c r="FE198" s="52">
        <v>70.650000000000006</v>
      </c>
      <c r="FF198" s="52">
        <v>74.3</v>
      </c>
      <c r="FG198" s="52">
        <v>78.349999999999994</v>
      </c>
      <c r="FH198" s="52">
        <v>82.2</v>
      </c>
      <c r="FI198" s="52">
        <v>86.1</v>
      </c>
      <c r="FJ198" s="52">
        <v>89.4</v>
      </c>
      <c r="FK198" s="52">
        <v>92.25</v>
      </c>
      <c r="FL198" s="52">
        <v>93.8</v>
      </c>
      <c r="FM198" s="52">
        <v>94.2</v>
      </c>
      <c r="FN198" s="52">
        <v>93.75</v>
      </c>
      <c r="FO198" s="52">
        <v>91.75</v>
      </c>
      <c r="FP198" s="52">
        <v>88.4</v>
      </c>
      <c r="FQ198" s="52">
        <v>83.95</v>
      </c>
      <c r="FR198" s="52">
        <v>80.150000000000006</v>
      </c>
      <c r="FS198" s="52">
        <v>77.599999999999994</v>
      </c>
      <c r="FT198" s="52">
        <v>75.75</v>
      </c>
      <c r="FU198" s="52">
        <v>2</v>
      </c>
      <c r="FV198" s="52">
        <v>2.5123519999999999</v>
      </c>
      <c r="FW198" s="52">
        <v>2.2383320000000002</v>
      </c>
      <c r="FX198" s="52">
        <v>0</v>
      </c>
    </row>
    <row r="199" spans="1:180" x14ac:dyDescent="0.3">
      <c r="A199" t="s">
        <v>174</v>
      </c>
      <c r="B199" t="s">
        <v>250</v>
      </c>
      <c r="C199" t="s">
        <v>180</v>
      </c>
      <c r="D199" t="s">
        <v>244</v>
      </c>
      <c r="E199" t="s">
        <v>187</v>
      </c>
      <c r="F199" t="s">
        <v>230</v>
      </c>
      <c r="G199" t="s">
        <v>239</v>
      </c>
      <c r="H199" s="52">
        <v>25</v>
      </c>
      <c r="I199" s="52">
        <v>0</v>
      </c>
      <c r="J199" s="52">
        <v>0</v>
      </c>
      <c r="K199" s="52">
        <v>0</v>
      </c>
      <c r="L199" s="52">
        <v>0</v>
      </c>
      <c r="M199" s="52">
        <v>0</v>
      </c>
      <c r="N199" s="52">
        <v>0</v>
      </c>
      <c r="O199" s="52">
        <v>0</v>
      </c>
      <c r="P199" s="52">
        <v>0</v>
      </c>
      <c r="Q199" s="52">
        <v>0</v>
      </c>
      <c r="R199" s="52">
        <v>0</v>
      </c>
      <c r="S199" s="52">
        <v>0</v>
      </c>
      <c r="T199" s="52">
        <v>0</v>
      </c>
      <c r="U199" s="52">
        <v>0</v>
      </c>
      <c r="V199" s="52">
        <v>0</v>
      </c>
      <c r="W199" s="52">
        <v>0</v>
      </c>
      <c r="X199" s="52">
        <v>0</v>
      </c>
      <c r="Y199" s="52">
        <v>0</v>
      </c>
      <c r="Z199" s="52">
        <v>0</v>
      </c>
      <c r="AA199" s="52">
        <v>0</v>
      </c>
      <c r="AB199" s="52">
        <v>0</v>
      </c>
      <c r="AC199" s="52">
        <v>0</v>
      </c>
      <c r="AD199" s="52">
        <v>0</v>
      </c>
      <c r="AE199" s="52">
        <v>0</v>
      </c>
      <c r="AF199" s="52">
        <v>0</v>
      </c>
      <c r="AG199" s="52">
        <v>0</v>
      </c>
      <c r="AH199" s="52">
        <v>0</v>
      </c>
      <c r="AI199" s="52">
        <v>0</v>
      </c>
      <c r="AJ199" s="52">
        <v>0</v>
      </c>
      <c r="AK199" s="52">
        <v>0</v>
      </c>
      <c r="AL199" s="52">
        <v>0</v>
      </c>
      <c r="AM199" s="52">
        <v>0</v>
      </c>
      <c r="AN199" s="52">
        <v>0</v>
      </c>
      <c r="AO199" s="52">
        <v>0</v>
      </c>
      <c r="AP199" s="52">
        <v>0</v>
      </c>
      <c r="AQ199" s="52">
        <v>0</v>
      </c>
      <c r="AR199" s="52">
        <v>0</v>
      </c>
      <c r="AS199" s="52">
        <v>0</v>
      </c>
      <c r="AT199" s="52">
        <v>0</v>
      </c>
      <c r="AU199" s="52">
        <v>0</v>
      </c>
      <c r="AV199" s="52">
        <v>0</v>
      </c>
      <c r="AW199" s="52">
        <v>0</v>
      </c>
      <c r="AX199" s="52">
        <v>0</v>
      </c>
      <c r="AY199" s="52">
        <v>0</v>
      </c>
      <c r="AZ199" s="52">
        <v>0</v>
      </c>
      <c r="BA199" s="52">
        <v>0</v>
      </c>
      <c r="BB199" s="52">
        <v>0</v>
      </c>
      <c r="BC199" s="52">
        <v>0</v>
      </c>
      <c r="BD199" s="52">
        <v>0</v>
      </c>
      <c r="BE199" s="52">
        <v>0</v>
      </c>
      <c r="BF199" s="52">
        <v>0</v>
      </c>
      <c r="BG199" s="52">
        <v>0</v>
      </c>
      <c r="BH199" s="52">
        <v>0</v>
      </c>
      <c r="BI199" s="52">
        <v>0</v>
      </c>
      <c r="BJ199" s="52">
        <v>0</v>
      </c>
      <c r="BK199" s="52">
        <v>0</v>
      </c>
      <c r="BL199" s="52">
        <v>0</v>
      </c>
      <c r="BM199" s="52">
        <v>0</v>
      </c>
      <c r="BN199" s="52">
        <v>0</v>
      </c>
      <c r="BO199" s="52">
        <v>0</v>
      </c>
      <c r="BP199" s="52">
        <v>0</v>
      </c>
      <c r="BQ199" s="52">
        <v>0</v>
      </c>
      <c r="BR199" s="52">
        <v>0</v>
      </c>
      <c r="BS199" s="52">
        <v>0</v>
      </c>
      <c r="BT199" s="52">
        <v>0</v>
      </c>
      <c r="BU199" s="52">
        <v>0</v>
      </c>
      <c r="BV199" s="52">
        <v>0</v>
      </c>
      <c r="BW199" s="52">
        <v>0</v>
      </c>
      <c r="BX199" s="52">
        <v>0</v>
      </c>
      <c r="BY199" s="52">
        <v>0</v>
      </c>
      <c r="BZ199" s="52">
        <v>0</v>
      </c>
      <c r="CA199" s="52">
        <v>0</v>
      </c>
      <c r="CB199" s="52">
        <v>0</v>
      </c>
      <c r="CC199" s="52">
        <v>0</v>
      </c>
      <c r="CD199" s="52">
        <v>0</v>
      </c>
      <c r="CE199" s="52">
        <v>0</v>
      </c>
      <c r="CF199" s="52">
        <v>0</v>
      </c>
      <c r="CG199" s="52">
        <v>0</v>
      </c>
      <c r="CH199" s="52">
        <v>0</v>
      </c>
      <c r="CI199" s="52">
        <v>0</v>
      </c>
      <c r="CJ199" s="52">
        <v>0</v>
      </c>
      <c r="CK199" s="52">
        <v>0</v>
      </c>
      <c r="CL199" s="52">
        <v>0</v>
      </c>
      <c r="CM199" s="52">
        <v>0</v>
      </c>
      <c r="CN199" s="52">
        <v>0</v>
      </c>
      <c r="CO199" s="52">
        <v>0</v>
      </c>
      <c r="CP199" s="52">
        <v>0</v>
      </c>
      <c r="CQ199" s="52">
        <v>0</v>
      </c>
      <c r="CR199" s="52">
        <v>0</v>
      </c>
      <c r="CS199" s="52">
        <v>0</v>
      </c>
      <c r="CT199" s="52">
        <v>0</v>
      </c>
      <c r="CU199" s="52">
        <v>0</v>
      </c>
      <c r="CV199" s="52">
        <v>0</v>
      </c>
      <c r="CW199" s="52">
        <v>0</v>
      </c>
      <c r="CX199" s="52">
        <v>0</v>
      </c>
      <c r="CY199" s="52">
        <v>0</v>
      </c>
      <c r="CZ199" s="52">
        <v>0</v>
      </c>
      <c r="DA199" s="52">
        <v>0</v>
      </c>
      <c r="DB199" s="52">
        <v>0</v>
      </c>
      <c r="DC199" s="52">
        <v>0</v>
      </c>
      <c r="DD199" s="52">
        <v>0</v>
      </c>
      <c r="DE199" s="52">
        <v>0</v>
      </c>
      <c r="DF199" s="52">
        <v>0</v>
      </c>
      <c r="DG199" s="52">
        <v>0</v>
      </c>
      <c r="DH199" s="52">
        <v>0</v>
      </c>
      <c r="DI199" s="52">
        <v>0</v>
      </c>
      <c r="DJ199" s="52">
        <v>0</v>
      </c>
      <c r="DK199" s="52">
        <v>0</v>
      </c>
      <c r="DL199" s="52">
        <v>0</v>
      </c>
      <c r="DM199" s="52">
        <v>0</v>
      </c>
      <c r="DN199" s="52">
        <v>0</v>
      </c>
      <c r="DO199" s="52">
        <v>0</v>
      </c>
      <c r="DP199" s="52">
        <v>0</v>
      </c>
      <c r="DQ199" s="52">
        <v>0</v>
      </c>
      <c r="DR199" s="52">
        <v>0</v>
      </c>
      <c r="DS199" s="52">
        <v>0</v>
      </c>
      <c r="DT199" s="52">
        <v>0</v>
      </c>
      <c r="DU199" s="52">
        <v>0</v>
      </c>
      <c r="DV199" s="52">
        <v>0</v>
      </c>
      <c r="DW199" s="52">
        <v>0</v>
      </c>
      <c r="DX199" s="52">
        <v>0</v>
      </c>
      <c r="DY199" s="52">
        <v>0</v>
      </c>
      <c r="DZ199" s="52">
        <v>0</v>
      </c>
      <c r="EA199" s="52">
        <v>0</v>
      </c>
      <c r="EB199" s="52">
        <v>0</v>
      </c>
      <c r="EC199" s="52">
        <v>0</v>
      </c>
      <c r="ED199" s="52">
        <v>0</v>
      </c>
      <c r="EE199" s="52">
        <v>0</v>
      </c>
      <c r="EF199" s="52">
        <v>0</v>
      </c>
      <c r="EG199" s="52">
        <v>0</v>
      </c>
      <c r="EH199" s="52">
        <v>0</v>
      </c>
      <c r="EI199" s="52">
        <v>0</v>
      </c>
      <c r="EJ199" s="52">
        <v>0</v>
      </c>
      <c r="EK199" s="52">
        <v>0</v>
      </c>
      <c r="EL199" s="52">
        <v>0</v>
      </c>
      <c r="EM199" s="52">
        <v>0</v>
      </c>
      <c r="EN199" s="52">
        <v>0</v>
      </c>
      <c r="EO199" s="52">
        <v>0</v>
      </c>
      <c r="EP199" s="52">
        <v>0</v>
      </c>
      <c r="EQ199" s="52">
        <v>0</v>
      </c>
      <c r="ER199" s="52">
        <v>0</v>
      </c>
      <c r="ES199" s="52">
        <v>0</v>
      </c>
      <c r="ET199" s="52">
        <v>0</v>
      </c>
      <c r="EU199" s="52">
        <v>0</v>
      </c>
      <c r="EV199" s="52">
        <v>0</v>
      </c>
      <c r="EW199" s="52">
        <v>71.3125</v>
      </c>
      <c r="EX199" s="52">
        <v>70.125</v>
      </c>
      <c r="EY199" s="52">
        <v>68.75</v>
      </c>
      <c r="EZ199" s="52">
        <v>67.5</v>
      </c>
      <c r="FA199" s="52">
        <v>66.0625</v>
      </c>
      <c r="FB199" s="52">
        <v>65</v>
      </c>
      <c r="FC199" s="52">
        <v>64.625</v>
      </c>
      <c r="FD199" s="52">
        <v>66.4375</v>
      </c>
      <c r="FE199" s="52">
        <v>69.625</v>
      </c>
      <c r="FF199" s="52">
        <v>73.125</v>
      </c>
      <c r="FG199" s="52">
        <v>76.6875</v>
      </c>
      <c r="FH199" s="52">
        <v>80.5</v>
      </c>
      <c r="FI199" s="52">
        <v>83.75</v>
      </c>
      <c r="FJ199" s="52">
        <v>86.6875</v>
      </c>
      <c r="FK199" s="52">
        <v>89.5</v>
      </c>
      <c r="FL199" s="52">
        <v>91.25</v>
      </c>
      <c r="FM199" s="52">
        <v>91.4375</v>
      </c>
      <c r="FN199" s="52">
        <v>90.375</v>
      </c>
      <c r="FO199" s="52">
        <v>88.1875</v>
      </c>
      <c r="FP199" s="52">
        <v>85.0625</v>
      </c>
      <c r="FQ199" s="52">
        <v>80.3125</v>
      </c>
      <c r="FR199" s="52">
        <v>76.4375</v>
      </c>
      <c r="FS199" s="52">
        <v>73.375</v>
      </c>
      <c r="FT199" s="52">
        <v>71.0625</v>
      </c>
      <c r="FU199" s="52">
        <v>2</v>
      </c>
      <c r="FV199" s="52">
        <v>1.606063</v>
      </c>
      <c r="FW199" s="52">
        <v>1.4188730000000001</v>
      </c>
      <c r="FX199" s="52">
        <v>0</v>
      </c>
    </row>
    <row r="200" spans="1:180" x14ac:dyDescent="0.3">
      <c r="A200" t="s">
        <v>174</v>
      </c>
      <c r="B200" t="s">
        <v>250</v>
      </c>
      <c r="C200" t="s">
        <v>180</v>
      </c>
      <c r="D200" t="s">
        <v>224</v>
      </c>
      <c r="E200" t="s">
        <v>187</v>
      </c>
      <c r="F200" t="s">
        <v>230</v>
      </c>
      <c r="G200" t="s">
        <v>239</v>
      </c>
      <c r="H200" s="52">
        <v>25</v>
      </c>
      <c r="I200" s="52">
        <v>0</v>
      </c>
      <c r="J200" s="52">
        <v>0</v>
      </c>
      <c r="K200" s="52">
        <v>0</v>
      </c>
      <c r="L200" s="52">
        <v>0</v>
      </c>
      <c r="M200" s="52">
        <v>0</v>
      </c>
      <c r="N200" s="52">
        <v>0</v>
      </c>
      <c r="O200" s="52">
        <v>0</v>
      </c>
      <c r="P200" s="52">
        <v>0</v>
      </c>
      <c r="Q200" s="52">
        <v>0</v>
      </c>
      <c r="R200" s="52">
        <v>0</v>
      </c>
      <c r="S200" s="52">
        <v>0</v>
      </c>
      <c r="T200" s="52">
        <v>0</v>
      </c>
      <c r="U200" s="52">
        <v>0</v>
      </c>
      <c r="V200" s="52">
        <v>0</v>
      </c>
      <c r="W200" s="52">
        <v>0</v>
      </c>
      <c r="X200" s="52">
        <v>0</v>
      </c>
      <c r="Y200" s="52">
        <v>0</v>
      </c>
      <c r="Z200" s="52">
        <v>0</v>
      </c>
      <c r="AA200" s="52">
        <v>0</v>
      </c>
      <c r="AB200" s="52">
        <v>0</v>
      </c>
      <c r="AC200" s="52">
        <v>0</v>
      </c>
      <c r="AD200" s="52">
        <v>0</v>
      </c>
      <c r="AE200" s="52">
        <v>0</v>
      </c>
      <c r="AF200" s="52">
        <v>0</v>
      </c>
      <c r="AG200" s="52">
        <v>0</v>
      </c>
      <c r="AH200" s="52">
        <v>0</v>
      </c>
      <c r="AI200" s="52">
        <v>0</v>
      </c>
      <c r="AJ200" s="52">
        <v>0</v>
      </c>
      <c r="AK200" s="52">
        <v>0</v>
      </c>
      <c r="AL200" s="52">
        <v>0</v>
      </c>
      <c r="AM200" s="52">
        <v>0</v>
      </c>
      <c r="AN200" s="52">
        <v>0</v>
      </c>
      <c r="AO200" s="52">
        <v>0</v>
      </c>
      <c r="AP200" s="52">
        <v>0</v>
      </c>
      <c r="AQ200" s="52">
        <v>0</v>
      </c>
      <c r="AR200" s="52">
        <v>0</v>
      </c>
      <c r="AS200" s="52">
        <v>0</v>
      </c>
      <c r="AT200" s="52">
        <v>0</v>
      </c>
      <c r="AU200" s="52">
        <v>0</v>
      </c>
      <c r="AV200" s="52">
        <v>0</v>
      </c>
      <c r="AW200" s="52">
        <v>0</v>
      </c>
      <c r="AX200" s="52">
        <v>0</v>
      </c>
      <c r="AY200" s="52">
        <v>0</v>
      </c>
      <c r="AZ200" s="52">
        <v>0</v>
      </c>
      <c r="BA200" s="52">
        <v>0</v>
      </c>
      <c r="BB200" s="52">
        <v>0</v>
      </c>
      <c r="BC200" s="52">
        <v>0</v>
      </c>
      <c r="BD200" s="52">
        <v>0</v>
      </c>
      <c r="BE200" s="52">
        <v>0</v>
      </c>
      <c r="BF200" s="52">
        <v>0</v>
      </c>
      <c r="BG200" s="52">
        <v>0</v>
      </c>
      <c r="BH200" s="52">
        <v>0</v>
      </c>
      <c r="BI200" s="52">
        <v>0</v>
      </c>
      <c r="BJ200" s="52">
        <v>0</v>
      </c>
      <c r="BK200" s="52">
        <v>0</v>
      </c>
      <c r="BL200" s="52">
        <v>0</v>
      </c>
      <c r="BM200" s="52">
        <v>0</v>
      </c>
      <c r="BN200" s="52">
        <v>0</v>
      </c>
      <c r="BO200" s="52">
        <v>0</v>
      </c>
      <c r="BP200" s="52">
        <v>0</v>
      </c>
      <c r="BQ200" s="52">
        <v>0</v>
      </c>
      <c r="BR200" s="52">
        <v>0</v>
      </c>
      <c r="BS200" s="52">
        <v>0</v>
      </c>
      <c r="BT200" s="52">
        <v>0</v>
      </c>
      <c r="BU200" s="52">
        <v>0</v>
      </c>
      <c r="BV200" s="52">
        <v>0</v>
      </c>
      <c r="BW200" s="52">
        <v>0</v>
      </c>
      <c r="BX200" s="52">
        <v>0</v>
      </c>
      <c r="BY200" s="52">
        <v>0</v>
      </c>
      <c r="BZ200" s="52">
        <v>0</v>
      </c>
      <c r="CA200" s="52">
        <v>0</v>
      </c>
      <c r="CB200" s="52">
        <v>0</v>
      </c>
      <c r="CC200" s="52">
        <v>0</v>
      </c>
      <c r="CD200" s="52">
        <v>0</v>
      </c>
      <c r="CE200" s="52">
        <v>0</v>
      </c>
      <c r="CF200" s="52">
        <v>0</v>
      </c>
      <c r="CG200" s="52">
        <v>0</v>
      </c>
      <c r="CH200" s="52">
        <v>0</v>
      </c>
      <c r="CI200" s="52">
        <v>0</v>
      </c>
      <c r="CJ200" s="52">
        <v>0</v>
      </c>
      <c r="CK200" s="52">
        <v>0</v>
      </c>
      <c r="CL200" s="52">
        <v>0</v>
      </c>
      <c r="CM200" s="52">
        <v>0</v>
      </c>
      <c r="CN200" s="52">
        <v>0</v>
      </c>
      <c r="CO200" s="52">
        <v>0</v>
      </c>
      <c r="CP200" s="52">
        <v>0</v>
      </c>
      <c r="CQ200" s="52">
        <v>0</v>
      </c>
      <c r="CR200" s="52">
        <v>0</v>
      </c>
      <c r="CS200" s="52">
        <v>0</v>
      </c>
      <c r="CT200" s="52">
        <v>0</v>
      </c>
      <c r="CU200" s="52">
        <v>0</v>
      </c>
      <c r="CV200" s="52">
        <v>0</v>
      </c>
      <c r="CW200" s="52">
        <v>0</v>
      </c>
      <c r="CX200" s="52">
        <v>0</v>
      </c>
      <c r="CY200" s="52">
        <v>0</v>
      </c>
      <c r="CZ200" s="52">
        <v>0</v>
      </c>
      <c r="DA200" s="52">
        <v>0</v>
      </c>
      <c r="DB200" s="52">
        <v>0</v>
      </c>
      <c r="DC200" s="52">
        <v>0</v>
      </c>
      <c r="DD200" s="52">
        <v>0</v>
      </c>
      <c r="DE200" s="52">
        <v>0</v>
      </c>
      <c r="DF200" s="52">
        <v>0</v>
      </c>
      <c r="DG200" s="52">
        <v>0</v>
      </c>
      <c r="DH200" s="52">
        <v>0</v>
      </c>
      <c r="DI200" s="52">
        <v>0</v>
      </c>
      <c r="DJ200" s="52">
        <v>0</v>
      </c>
      <c r="DK200" s="52">
        <v>0</v>
      </c>
      <c r="DL200" s="52">
        <v>0</v>
      </c>
      <c r="DM200" s="52">
        <v>0</v>
      </c>
      <c r="DN200" s="52">
        <v>0</v>
      </c>
      <c r="DO200" s="52">
        <v>0</v>
      </c>
      <c r="DP200" s="52">
        <v>0</v>
      </c>
      <c r="DQ200" s="52">
        <v>0</v>
      </c>
      <c r="DR200" s="52">
        <v>0</v>
      </c>
      <c r="DS200" s="52">
        <v>0</v>
      </c>
      <c r="DT200" s="52">
        <v>0</v>
      </c>
      <c r="DU200" s="52">
        <v>0</v>
      </c>
      <c r="DV200" s="52">
        <v>0</v>
      </c>
      <c r="DW200" s="52">
        <v>0</v>
      </c>
      <c r="DX200" s="52">
        <v>0</v>
      </c>
      <c r="DY200" s="52">
        <v>0</v>
      </c>
      <c r="DZ200" s="52">
        <v>0</v>
      </c>
      <c r="EA200" s="52">
        <v>0</v>
      </c>
      <c r="EB200" s="52">
        <v>0</v>
      </c>
      <c r="EC200" s="52">
        <v>0</v>
      </c>
      <c r="ED200" s="52">
        <v>0</v>
      </c>
      <c r="EE200" s="52">
        <v>0</v>
      </c>
      <c r="EF200" s="52">
        <v>0</v>
      </c>
      <c r="EG200" s="52">
        <v>0</v>
      </c>
      <c r="EH200" s="52">
        <v>0</v>
      </c>
      <c r="EI200" s="52">
        <v>0</v>
      </c>
      <c r="EJ200" s="52">
        <v>0</v>
      </c>
      <c r="EK200" s="52">
        <v>0</v>
      </c>
      <c r="EL200" s="52">
        <v>0</v>
      </c>
      <c r="EM200" s="52">
        <v>0</v>
      </c>
      <c r="EN200" s="52">
        <v>0</v>
      </c>
      <c r="EO200" s="52">
        <v>0</v>
      </c>
      <c r="EP200" s="52">
        <v>0</v>
      </c>
      <c r="EQ200" s="52">
        <v>0</v>
      </c>
      <c r="ER200" s="52">
        <v>0</v>
      </c>
      <c r="ES200" s="52">
        <v>0</v>
      </c>
      <c r="ET200" s="52">
        <v>0</v>
      </c>
      <c r="EU200" s="52">
        <v>0</v>
      </c>
      <c r="EV200" s="52">
        <v>0</v>
      </c>
      <c r="EW200" s="52">
        <v>67.636359999999996</v>
      </c>
      <c r="EX200" s="52">
        <v>66.477270000000004</v>
      </c>
      <c r="EY200" s="52">
        <v>65.409090000000006</v>
      </c>
      <c r="EZ200" s="52">
        <v>64.409090000000006</v>
      </c>
      <c r="FA200" s="52">
        <v>63.545459999999999</v>
      </c>
      <c r="FB200" s="52">
        <v>62.659089999999999</v>
      </c>
      <c r="FC200" s="52">
        <v>62.659089999999999</v>
      </c>
      <c r="FD200" s="52">
        <v>64.931820000000002</v>
      </c>
      <c r="FE200" s="52">
        <v>68.022729999999996</v>
      </c>
      <c r="FF200" s="52">
        <v>71.318179999999998</v>
      </c>
      <c r="FG200" s="52">
        <v>74.659090000000006</v>
      </c>
      <c r="FH200" s="52">
        <v>77.818179999999998</v>
      </c>
      <c r="FI200" s="52">
        <v>80.863640000000004</v>
      </c>
      <c r="FJ200" s="52">
        <v>83.659090000000006</v>
      </c>
      <c r="FK200" s="52">
        <v>85.545460000000006</v>
      </c>
      <c r="FL200" s="52">
        <v>86.659090000000006</v>
      </c>
      <c r="FM200" s="52">
        <v>86.863640000000004</v>
      </c>
      <c r="FN200" s="52">
        <v>86.090909999999994</v>
      </c>
      <c r="FO200" s="52">
        <v>84.386359999999996</v>
      </c>
      <c r="FP200" s="52">
        <v>81.159090000000006</v>
      </c>
      <c r="FQ200" s="52">
        <v>76.613640000000004</v>
      </c>
      <c r="FR200" s="52">
        <v>73.340909999999994</v>
      </c>
      <c r="FS200" s="52">
        <v>71.113640000000004</v>
      </c>
      <c r="FT200" s="52">
        <v>69.363640000000004</v>
      </c>
      <c r="FU200" s="52">
        <v>2</v>
      </c>
      <c r="FV200" s="52">
        <v>1.606063</v>
      </c>
      <c r="FW200" s="52">
        <v>1.4188730000000001</v>
      </c>
      <c r="FX200" s="52">
        <v>0</v>
      </c>
    </row>
    <row r="201" spans="1:180" x14ac:dyDescent="0.3">
      <c r="A201" t="s">
        <v>174</v>
      </c>
      <c r="B201" t="s">
        <v>250</v>
      </c>
      <c r="C201" t="s">
        <v>180</v>
      </c>
      <c r="D201" t="s">
        <v>224</v>
      </c>
      <c r="E201" t="s">
        <v>190</v>
      </c>
      <c r="F201" t="s">
        <v>230</v>
      </c>
      <c r="G201" t="s">
        <v>239</v>
      </c>
      <c r="H201" s="52">
        <v>25</v>
      </c>
      <c r="I201" s="52">
        <v>0</v>
      </c>
      <c r="J201" s="52">
        <v>0</v>
      </c>
      <c r="K201" s="52">
        <v>0</v>
      </c>
      <c r="L201" s="52">
        <v>0</v>
      </c>
      <c r="M201" s="52">
        <v>0</v>
      </c>
      <c r="N201" s="52">
        <v>0</v>
      </c>
      <c r="O201" s="52">
        <v>0</v>
      </c>
      <c r="P201" s="52">
        <v>0</v>
      </c>
      <c r="Q201" s="52">
        <v>0</v>
      </c>
      <c r="R201" s="52">
        <v>0</v>
      </c>
      <c r="S201" s="52">
        <v>0</v>
      </c>
      <c r="T201" s="52">
        <v>0</v>
      </c>
      <c r="U201" s="52">
        <v>0</v>
      </c>
      <c r="V201" s="52">
        <v>0</v>
      </c>
      <c r="W201" s="52">
        <v>0</v>
      </c>
      <c r="X201" s="52">
        <v>0</v>
      </c>
      <c r="Y201" s="52">
        <v>0</v>
      </c>
      <c r="Z201" s="52">
        <v>0</v>
      </c>
      <c r="AA201" s="52">
        <v>0</v>
      </c>
      <c r="AB201" s="52">
        <v>0</v>
      </c>
      <c r="AC201" s="52">
        <v>0</v>
      </c>
      <c r="AD201" s="52">
        <v>0</v>
      </c>
      <c r="AE201" s="52">
        <v>0</v>
      </c>
      <c r="AF201" s="52">
        <v>0</v>
      </c>
      <c r="AG201" s="52">
        <v>0</v>
      </c>
      <c r="AH201" s="52">
        <v>0</v>
      </c>
      <c r="AI201" s="52">
        <v>0</v>
      </c>
      <c r="AJ201" s="52">
        <v>0</v>
      </c>
      <c r="AK201" s="52">
        <v>0</v>
      </c>
      <c r="AL201" s="52">
        <v>0</v>
      </c>
      <c r="AM201" s="52">
        <v>0</v>
      </c>
      <c r="AN201" s="52">
        <v>0</v>
      </c>
      <c r="AO201" s="52">
        <v>0</v>
      </c>
      <c r="AP201" s="52">
        <v>0</v>
      </c>
      <c r="AQ201" s="52">
        <v>0</v>
      </c>
      <c r="AR201" s="52">
        <v>0</v>
      </c>
      <c r="AS201" s="52">
        <v>0</v>
      </c>
      <c r="AT201" s="52">
        <v>0</v>
      </c>
      <c r="AU201" s="52">
        <v>0</v>
      </c>
      <c r="AV201" s="52">
        <v>0</v>
      </c>
      <c r="AW201" s="52">
        <v>0</v>
      </c>
      <c r="AX201" s="52">
        <v>0</v>
      </c>
      <c r="AY201" s="52">
        <v>0</v>
      </c>
      <c r="AZ201" s="52">
        <v>0</v>
      </c>
      <c r="BA201" s="52">
        <v>0</v>
      </c>
      <c r="BB201" s="52">
        <v>0</v>
      </c>
      <c r="BC201" s="52">
        <v>0</v>
      </c>
      <c r="BD201" s="52">
        <v>0</v>
      </c>
      <c r="BE201" s="52">
        <v>0</v>
      </c>
      <c r="BF201" s="52">
        <v>0</v>
      </c>
      <c r="BG201" s="52">
        <v>0</v>
      </c>
      <c r="BH201" s="52">
        <v>0</v>
      </c>
      <c r="BI201" s="52">
        <v>0</v>
      </c>
      <c r="BJ201" s="52">
        <v>0</v>
      </c>
      <c r="BK201" s="52">
        <v>0</v>
      </c>
      <c r="BL201" s="52">
        <v>0</v>
      </c>
      <c r="BM201" s="52">
        <v>0</v>
      </c>
      <c r="BN201" s="52">
        <v>0</v>
      </c>
      <c r="BO201" s="52">
        <v>0</v>
      </c>
      <c r="BP201" s="52">
        <v>0</v>
      </c>
      <c r="BQ201" s="52">
        <v>0</v>
      </c>
      <c r="BR201" s="52">
        <v>0</v>
      </c>
      <c r="BS201" s="52">
        <v>0</v>
      </c>
      <c r="BT201" s="52">
        <v>0</v>
      </c>
      <c r="BU201" s="52">
        <v>0</v>
      </c>
      <c r="BV201" s="52">
        <v>0</v>
      </c>
      <c r="BW201" s="52">
        <v>0</v>
      </c>
      <c r="BX201" s="52">
        <v>0</v>
      </c>
      <c r="BY201" s="52">
        <v>0</v>
      </c>
      <c r="BZ201" s="52">
        <v>0</v>
      </c>
      <c r="CA201" s="52">
        <v>0</v>
      </c>
      <c r="CB201" s="52">
        <v>0</v>
      </c>
      <c r="CC201" s="52">
        <v>0</v>
      </c>
      <c r="CD201" s="52">
        <v>0</v>
      </c>
      <c r="CE201" s="52">
        <v>0</v>
      </c>
      <c r="CF201" s="52">
        <v>0</v>
      </c>
      <c r="CG201" s="52">
        <v>0</v>
      </c>
      <c r="CH201" s="52">
        <v>0</v>
      </c>
      <c r="CI201" s="52">
        <v>0</v>
      </c>
      <c r="CJ201" s="52">
        <v>0</v>
      </c>
      <c r="CK201" s="52">
        <v>0</v>
      </c>
      <c r="CL201" s="52">
        <v>0</v>
      </c>
      <c r="CM201" s="52">
        <v>0</v>
      </c>
      <c r="CN201" s="52">
        <v>0</v>
      </c>
      <c r="CO201" s="52">
        <v>0</v>
      </c>
      <c r="CP201" s="52">
        <v>0</v>
      </c>
      <c r="CQ201" s="52">
        <v>0</v>
      </c>
      <c r="CR201" s="52">
        <v>0</v>
      </c>
      <c r="CS201" s="52">
        <v>0</v>
      </c>
      <c r="CT201" s="52">
        <v>0</v>
      </c>
      <c r="CU201" s="52">
        <v>0</v>
      </c>
      <c r="CV201" s="52">
        <v>0</v>
      </c>
      <c r="CW201" s="52">
        <v>0</v>
      </c>
      <c r="CX201" s="52">
        <v>0</v>
      </c>
      <c r="CY201" s="52">
        <v>0</v>
      </c>
      <c r="CZ201" s="52">
        <v>0</v>
      </c>
      <c r="DA201" s="52">
        <v>0</v>
      </c>
      <c r="DB201" s="52">
        <v>0</v>
      </c>
      <c r="DC201" s="52">
        <v>0</v>
      </c>
      <c r="DD201" s="52">
        <v>0</v>
      </c>
      <c r="DE201" s="52">
        <v>0</v>
      </c>
      <c r="DF201" s="52">
        <v>0</v>
      </c>
      <c r="DG201" s="52">
        <v>0</v>
      </c>
      <c r="DH201" s="52">
        <v>0</v>
      </c>
      <c r="DI201" s="52">
        <v>0</v>
      </c>
      <c r="DJ201" s="52">
        <v>0</v>
      </c>
      <c r="DK201" s="52">
        <v>0</v>
      </c>
      <c r="DL201" s="52">
        <v>0</v>
      </c>
      <c r="DM201" s="52">
        <v>0</v>
      </c>
      <c r="DN201" s="52">
        <v>0</v>
      </c>
      <c r="DO201" s="52">
        <v>0</v>
      </c>
      <c r="DP201" s="52">
        <v>0</v>
      </c>
      <c r="DQ201" s="52">
        <v>0</v>
      </c>
      <c r="DR201" s="52">
        <v>0</v>
      </c>
      <c r="DS201" s="52">
        <v>0</v>
      </c>
      <c r="DT201" s="52">
        <v>0</v>
      </c>
      <c r="DU201" s="52">
        <v>0</v>
      </c>
      <c r="DV201" s="52">
        <v>0</v>
      </c>
      <c r="DW201" s="52">
        <v>0</v>
      </c>
      <c r="DX201" s="52">
        <v>0</v>
      </c>
      <c r="DY201" s="52">
        <v>0</v>
      </c>
      <c r="DZ201" s="52">
        <v>0</v>
      </c>
      <c r="EA201" s="52">
        <v>0</v>
      </c>
      <c r="EB201" s="52">
        <v>0</v>
      </c>
      <c r="EC201" s="52">
        <v>0</v>
      </c>
      <c r="ED201" s="52">
        <v>0</v>
      </c>
      <c r="EE201" s="52">
        <v>0</v>
      </c>
      <c r="EF201" s="52">
        <v>0</v>
      </c>
      <c r="EG201" s="52">
        <v>0</v>
      </c>
      <c r="EH201" s="52">
        <v>0</v>
      </c>
      <c r="EI201" s="52">
        <v>0</v>
      </c>
      <c r="EJ201" s="52">
        <v>0</v>
      </c>
      <c r="EK201" s="52">
        <v>0</v>
      </c>
      <c r="EL201" s="52">
        <v>0</v>
      </c>
      <c r="EM201" s="52">
        <v>0</v>
      </c>
      <c r="EN201" s="52">
        <v>0</v>
      </c>
      <c r="EO201" s="52">
        <v>0</v>
      </c>
      <c r="EP201" s="52">
        <v>0</v>
      </c>
      <c r="EQ201" s="52">
        <v>0</v>
      </c>
      <c r="ER201" s="52">
        <v>0</v>
      </c>
      <c r="ES201" s="52">
        <v>0</v>
      </c>
      <c r="ET201" s="52">
        <v>0</v>
      </c>
      <c r="EU201" s="52">
        <v>0</v>
      </c>
      <c r="EV201" s="52">
        <v>0</v>
      </c>
      <c r="EW201" s="52">
        <v>70.142859999999999</v>
      </c>
      <c r="EX201" s="52">
        <v>68.690479999999994</v>
      </c>
      <c r="EY201" s="52">
        <v>67.452380000000005</v>
      </c>
      <c r="EZ201" s="52">
        <v>66.166659999999993</v>
      </c>
      <c r="FA201" s="52">
        <v>65.142859999999999</v>
      </c>
      <c r="FB201" s="52">
        <v>64.380949999999999</v>
      </c>
      <c r="FC201" s="52">
        <v>63.714289999999998</v>
      </c>
      <c r="FD201" s="52">
        <v>63.952379999999998</v>
      </c>
      <c r="FE201" s="52">
        <v>66.833340000000007</v>
      </c>
      <c r="FF201" s="52">
        <v>70.714290000000005</v>
      </c>
      <c r="FG201" s="52">
        <v>74.595240000000004</v>
      </c>
      <c r="FH201" s="52">
        <v>78.166659999999993</v>
      </c>
      <c r="FI201" s="52">
        <v>81.261899999999997</v>
      </c>
      <c r="FJ201" s="52">
        <v>84.119050000000001</v>
      </c>
      <c r="FK201" s="52">
        <v>86.642859999999999</v>
      </c>
      <c r="FL201" s="52">
        <v>88.285709999999995</v>
      </c>
      <c r="FM201" s="52">
        <v>88.738100000000003</v>
      </c>
      <c r="FN201" s="52">
        <v>87.785709999999995</v>
      </c>
      <c r="FO201" s="52">
        <v>85.523809999999997</v>
      </c>
      <c r="FP201" s="52">
        <v>81.190479999999994</v>
      </c>
      <c r="FQ201" s="52">
        <v>76.857140000000001</v>
      </c>
      <c r="FR201" s="52">
        <v>73.833340000000007</v>
      </c>
      <c r="FS201" s="52">
        <v>72.119050000000001</v>
      </c>
      <c r="FT201" s="52">
        <v>70.880949999999999</v>
      </c>
      <c r="FU201" s="52">
        <v>2</v>
      </c>
      <c r="FV201" s="52">
        <v>2.2145510000000002</v>
      </c>
      <c r="FW201" s="52">
        <v>1.915483</v>
      </c>
      <c r="FX201" s="52">
        <v>0</v>
      </c>
    </row>
    <row r="202" spans="1:180" x14ac:dyDescent="0.3">
      <c r="A202" t="s">
        <v>174</v>
      </c>
      <c r="B202" t="s">
        <v>251</v>
      </c>
      <c r="C202" t="s">
        <v>180</v>
      </c>
      <c r="D202" t="s">
        <v>244</v>
      </c>
      <c r="E202" t="s">
        <v>187</v>
      </c>
      <c r="F202" t="s">
        <v>238</v>
      </c>
      <c r="G202" t="s">
        <v>240</v>
      </c>
      <c r="H202" s="52">
        <v>237</v>
      </c>
      <c r="I202" s="52">
        <v>0</v>
      </c>
      <c r="J202" s="52">
        <v>0</v>
      </c>
      <c r="K202" s="52">
        <v>0</v>
      </c>
      <c r="L202" s="52">
        <v>0</v>
      </c>
      <c r="M202" s="52">
        <v>0</v>
      </c>
      <c r="N202" s="52">
        <v>0</v>
      </c>
      <c r="O202" s="52">
        <v>0</v>
      </c>
      <c r="P202" s="52">
        <v>0</v>
      </c>
      <c r="Q202" s="52">
        <v>0</v>
      </c>
      <c r="R202" s="52">
        <v>0</v>
      </c>
      <c r="S202" s="52">
        <v>0</v>
      </c>
      <c r="T202" s="52">
        <v>0</v>
      </c>
      <c r="U202" s="52">
        <v>0</v>
      </c>
      <c r="V202" s="52">
        <v>0</v>
      </c>
      <c r="W202" s="52">
        <v>0</v>
      </c>
      <c r="X202" s="52">
        <v>0</v>
      </c>
      <c r="Y202" s="52">
        <v>0</v>
      </c>
      <c r="Z202" s="52">
        <v>0</v>
      </c>
      <c r="AA202" s="52">
        <v>0</v>
      </c>
      <c r="AB202" s="52">
        <v>0</v>
      </c>
      <c r="AC202" s="52">
        <v>0</v>
      </c>
      <c r="AD202" s="52">
        <v>0</v>
      </c>
      <c r="AE202" s="52">
        <v>0</v>
      </c>
      <c r="AF202" s="52">
        <v>0</v>
      </c>
      <c r="AG202" s="52">
        <v>0</v>
      </c>
      <c r="AH202" s="52">
        <v>0</v>
      </c>
      <c r="AI202" s="52">
        <v>0</v>
      </c>
      <c r="AJ202" s="52">
        <v>0</v>
      </c>
      <c r="AK202" s="52">
        <v>0</v>
      </c>
      <c r="AL202" s="52">
        <v>0</v>
      </c>
      <c r="AM202" s="52">
        <v>0</v>
      </c>
      <c r="AN202" s="52">
        <v>0</v>
      </c>
      <c r="AO202" s="52">
        <v>0</v>
      </c>
      <c r="AP202" s="52">
        <v>0</v>
      </c>
      <c r="AQ202" s="52">
        <v>0</v>
      </c>
      <c r="AR202" s="52">
        <v>0</v>
      </c>
      <c r="AS202" s="52">
        <v>0</v>
      </c>
      <c r="AT202" s="52">
        <v>0</v>
      </c>
      <c r="AU202" s="52">
        <v>0</v>
      </c>
      <c r="AV202" s="52">
        <v>0</v>
      </c>
      <c r="AW202" s="52">
        <v>0</v>
      </c>
      <c r="AX202" s="52">
        <v>0</v>
      </c>
      <c r="AY202" s="52">
        <v>0</v>
      </c>
      <c r="AZ202" s="52">
        <v>0</v>
      </c>
      <c r="BA202" s="52">
        <v>0</v>
      </c>
      <c r="BB202" s="52">
        <v>0</v>
      </c>
      <c r="BC202" s="52">
        <v>0</v>
      </c>
      <c r="BD202" s="52">
        <v>0</v>
      </c>
      <c r="BE202" s="52">
        <v>0</v>
      </c>
      <c r="BF202" s="52">
        <v>0</v>
      </c>
      <c r="BG202" s="52">
        <v>0</v>
      </c>
      <c r="BH202" s="52">
        <v>0</v>
      </c>
      <c r="BI202" s="52">
        <v>0</v>
      </c>
      <c r="BJ202" s="52">
        <v>0</v>
      </c>
      <c r="BK202" s="52">
        <v>0</v>
      </c>
      <c r="BL202" s="52">
        <v>0</v>
      </c>
      <c r="BM202" s="52">
        <v>0</v>
      </c>
      <c r="BN202" s="52">
        <v>0</v>
      </c>
      <c r="BO202" s="52">
        <v>0</v>
      </c>
      <c r="BP202" s="52">
        <v>0</v>
      </c>
      <c r="BQ202" s="52">
        <v>0</v>
      </c>
      <c r="BR202" s="52">
        <v>0</v>
      </c>
      <c r="BS202" s="52">
        <v>0</v>
      </c>
      <c r="BT202" s="52">
        <v>0</v>
      </c>
      <c r="BU202" s="52">
        <v>0</v>
      </c>
      <c r="BV202" s="52">
        <v>0</v>
      </c>
      <c r="BW202" s="52">
        <v>0</v>
      </c>
      <c r="BX202" s="52">
        <v>0</v>
      </c>
      <c r="BY202" s="52">
        <v>0</v>
      </c>
      <c r="BZ202" s="52">
        <v>0</v>
      </c>
      <c r="CA202" s="52">
        <v>0</v>
      </c>
      <c r="CB202" s="52">
        <v>0</v>
      </c>
      <c r="CC202" s="52">
        <v>0</v>
      </c>
      <c r="CD202" s="52">
        <v>0</v>
      </c>
      <c r="CE202" s="52">
        <v>0</v>
      </c>
      <c r="CF202" s="52">
        <v>0</v>
      </c>
      <c r="CG202" s="52">
        <v>0</v>
      </c>
      <c r="CH202" s="52">
        <v>0</v>
      </c>
      <c r="CI202" s="52">
        <v>0</v>
      </c>
      <c r="CJ202" s="52">
        <v>0</v>
      </c>
      <c r="CK202" s="52">
        <v>0</v>
      </c>
      <c r="CL202" s="52">
        <v>0</v>
      </c>
      <c r="CM202" s="52">
        <v>0</v>
      </c>
      <c r="CN202" s="52">
        <v>0</v>
      </c>
      <c r="CO202" s="52">
        <v>0</v>
      </c>
      <c r="CP202" s="52">
        <v>0</v>
      </c>
      <c r="CQ202" s="52">
        <v>0</v>
      </c>
      <c r="CR202" s="52">
        <v>0</v>
      </c>
      <c r="CS202" s="52">
        <v>0</v>
      </c>
      <c r="CT202" s="52">
        <v>0</v>
      </c>
      <c r="CU202" s="52">
        <v>0</v>
      </c>
      <c r="CV202" s="52">
        <v>0</v>
      </c>
      <c r="CW202" s="52">
        <v>0</v>
      </c>
      <c r="CX202" s="52">
        <v>0</v>
      </c>
      <c r="CY202" s="52">
        <v>0</v>
      </c>
      <c r="CZ202" s="52">
        <v>0</v>
      </c>
      <c r="DA202" s="52">
        <v>0</v>
      </c>
      <c r="DB202" s="52">
        <v>0</v>
      </c>
      <c r="DC202" s="52">
        <v>0</v>
      </c>
      <c r="DD202" s="52">
        <v>0</v>
      </c>
      <c r="DE202" s="52">
        <v>0</v>
      </c>
      <c r="DF202" s="52">
        <v>0</v>
      </c>
      <c r="DG202" s="52">
        <v>0</v>
      </c>
      <c r="DH202" s="52">
        <v>0</v>
      </c>
      <c r="DI202" s="52">
        <v>0</v>
      </c>
      <c r="DJ202" s="52">
        <v>0</v>
      </c>
      <c r="DK202" s="52">
        <v>0</v>
      </c>
      <c r="DL202" s="52">
        <v>0</v>
      </c>
      <c r="DM202" s="52">
        <v>0</v>
      </c>
      <c r="DN202" s="52">
        <v>0</v>
      </c>
      <c r="DO202" s="52">
        <v>0</v>
      </c>
      <c r="DP202" s="52">
        <v>0</v>
      </c>
      <c r="DQ202" s="52">
        <v>0</v>
      </c>
      <c r="DR202" s="52">
        <v>0</v>
      </c>
      <c r="DS202" s="52">
        <v>0</v>
      </c>
      <c r="DT202" s="52">
        <v>0</v>
      </c>
      <c r="DU202" s="52">
        <v>0</v>
      </c>
      <c r="DV202" s="52">
        <v>0</v>
      </c>
      <c r="DW202" s="52">
        <v>0</v>
      </c>
      <c r="DX202" s="52">
        <v>0</v>
      </c>
      <c r="DY202" s="52">
        <v>0</v>
      </c>
      <c r="DZ202" s="52">
        <v>0</v>
      </c>
      <c r="EA202" s="52">
        <v>0</v>
      </c>
      <c r="EB202" s="52">
        <v>0</v>
      </c>
      <c r="EC202" s="52">
        <v>0</v>
      </c>
      <c r="ED202" s="52">
        <v>0</v>
      </c>
      <c r="EE202" s="52">
        <v>0</v>
      </c>
      <c r="EF202" s="52">
        <v>0</v>
      </c>
      <c r="EG202" s="52">
        <v>0</v>
      </c>
      <c r="EH202" s="52">
        <v>0</v>
      </c>
      <c r="EI202" s="52">
        <v>0</v>
      </c>
      <c r="EJ202" s="52">
        <v>0</v>
      </c>
      <c r="EK202" s="52">
        <v>0</v>
      </c>
      <c r="EL202" s="52">
        <v>0</v>
      </c>
      <c r="EM202" s="52">
        <v>0</v>
      </c>
      <c r="EN202" s="52">
        <v>0</v>
      </c>
      <c r="EO202" s="52">
        <v>0</v>
      </c>
      <c r="EP202" s="52">
        <v>0</v>
      </c>
      <c r="EQ202" s="52">
        <v>0</v>
      </c>
      <c r="ER202" s="52">
        <v>0</v>
      </c>
      <c r="ES202" s="52">
        <v>0</v>
      </c>
      <c r="ET202" s="52">
        <v>0</v>
      </c>
      <c r="EU202" s="52">
        <v>0</v>
      </c>
      <c r="EV202" s="52">
        <v>0</v>
      </c>
      <c r="EW202" s="52">
        <v>81.503559999999993</v>
      </c>
      <c r="EX202" s="52">
        <v>79.178709999999995</v>
      </c>
      <c r="EY202" s="52">
        <v>76.800849999999997</v>
      </c>
      <c r="EZ202" s="52">
        <v>74.605819999999994</v>
      </c>
      <c r="FA202" s="52">
        <v>72.976730000000003</v>
      </c>
      <c r="FB202" s="52">
        <v>71.925989999999999</v>
      </c>
      <c r="FC202" s="52">
        <v>2.0317100000000001E-2</v>
      </c>
      <c r="FD202" s="52">
        <v>79.881969999999995</v>
      </c>
      <c r="FE202" s="52">
        <v>76.109219999999993</v>
      </c>
      <c r="FF202" s="52">
        <v>77.434809999999999</v>
      </c>
      <c r="FG202" s="52">
        <v>79.623509999999996</v>
      </c>
      <c r="FH202" s="52">
        <v>82.453149999999994</v>
      </c>
      <c r="FI202" s="52">
        <v>86.254620000000003</v>
      </c>
      <c r="FJ202" s="52">
        <v>79.869739999999993</v>
      </c>
      <c r="FK202" s="52">
        <v>92.562719999999999</v>
      </c>
      <c r="FL202" s="52">
        <v>95.132310000000004</v>
      </c>
      <c r="FM202" s="52">
        <v>97.067520000000002</v>
      </c>
      <c r="FN202" s="52">
        <v>97.415940000000006</v>
      </c>
      <c r="FO202" s="52">
        <v>96.387479999999996</v>
      </c>
      <c r="FP202" s="52">
        <v>94.664670000000001</v>
      </c>
      <c r="FQ202" s="52">
        <v>90.726680000000002</v>
      </c>
      <c r="FR202" s="52">
        <v>87.831630000000004</v>
      </c>
      <c r="FS202" s="52">
        <v>85.231059999999999</v>
      </c>
      <c r="FT202" s="52">
        <v>82.898610000000005</v>
      </c>
      <c r="FU202" s="52">
        <v>10</v>
      </c>
      <c r="FV202" s="52">
        <v>200.19239999999999</v>
      </c>
      <c r="FW202" s="52">
        <v>70.984499999999997</v>
      </c>
      <c r="FX202" s="52">
        <v>0</v>
      </c>
    </row>
    <row r="203" spans="1:180" x14ac:dyDescent="0.3">
      <c r="A203" t="s">
        <v>174</v>
      </c>
      <c r="B203" t="s">
        <v>251</v>
      </c>
      <c r="C203" t="s">
        <v>180</v>
      </c>
      <c r="D203" t="s">
        <v>224</v>
      </c>
      <c r="E203" t="s">
        <v>188</v>
      </c>
      <c r="F203" t="s">
        <v>238</v>
      </c>
      <c r="G203" t="s">
        <v>240</v>
      </c>
      <c r="H203" s="52">
        <v>237</v>
      </c>
      <c r="I203" s="52">
        <v>0</v>
      </c>
      <c r="J203" s="52">
        <v>0</v>
      </c>
      <c r="K203" s="52">
        <v>0</v>
      </c>
      <c r="L203" s="52">
        <v>0</v>
      </c>
      <c r="M203" s="52">
        <v>0</v>
      </c>
      <c r="N203" s="52">
        <v>0</v>
      </c>
      <c r="O203" s="52">
        <v>0</v>
      </c>
      <c r="P203" s="52">
        <v>0</v>
      </c>
      <c r="Q203" s="52">
        <v>0</v>
      </c>
      <c r="R203" s="52">
        <v>0</v>
      </c>
      <c r="S203" s="52">
        <v>0</v>
      </c>
      <c r="T203" s="52">
        <v>0</v>
      </c>
      <c r="U203" s="52">
        <v>0</v>
      </c>
      <c r="V203" s="52">
        <v>0</v>
      </c>
      <c r="W203" s="52">
        <v>0</v>
      </c>
      <c r="X203" s="52">
        <v>0</v>
      </c>
      <c r="Y203" s="52">
        <v>0</v>
      </c>
      <c r="Z203" s="52">
        <v>0</v>
      </c>
      <c r="AA203" s="52">
        <v>0</v>
      </c>
      <c r="AB203" s="52">
        <v>0</v>
      </c>
      <c r="AC203" s="52">
        <v>0</v>
      </c>
      <c r="AD203" s="52">
        <v>0</v>
      </c>
      <c r="AE203" s="52">
        <v>0</v>
      </c>
      <c r="AF203" s="52">
        <v>0</v>
      </c>
      <c r="AG203" s="52">
        <v>0</v>
      </c>
      <c r="AH203" s="52">
        <v>0</v>
      </c>
      <c r="AI203" s="52">
        <v>0</v>
      </c>
      <c r="AJ203" s="52">
        <v>0</v>
      </c>
      <c r="AK203" s="52">
        <v>0</v>
      </c>
      <c r="AL203" s="52">
        <v>0</v>
      </c>
      <c r="AM203" s="52">
        <v>0</v>
      </c>
      <c r="AN203" s="52">
        <v>0</v>
      </c>
      <c r="AO203" s="52">
        <v>0</v>
      </c>
      <c r="AP203" s="52">
        <v>0</v>
      </c>
      <c r="AQ203" s="52">
        <v>0</v>
      </c>
      <c r="AR203" s="52">
        <v>0</v>
      </c>
      <c r="AS203" s="52">
        <v>0</v>
      </c>
      <c r="AT203" s="52">
        <v>0</v>
      </c>
      <c r="AU203" s="52">
        <v>0</v>
      </c>
      <c r="AV203" s="52">
        <v>0</v>
      </c>
      <c r="AW203" s="52">
        <v>0</v>
      </c>
      <c r="AX203" s="52">
        <v>0</v>
      </c>
      <c r="AY203" s="52">
        <v>0</v>
      </c>
      <c r="AZ203" s="52">
        <v>0</v>
      </c>
      <c r="BA203" s="52">
        <v>0</v>
      </c>
      <c r="BB203" s="52">
        <v>0</v>
      </c>
      <c r="BC203" s="52">
        <v>0</v>
      </c>
      <c r="BD203" s="52">
        <v>0</v>
      </c>
      <c r="BE203" s="52">
        <v>0</v>
      </c>
      <c r="BF203" s="52">
        <v>0</v>
      </c>
      <c r="BG203" s="52">
        <v>0</v>
      </c>
      <c r="BH203" s="52">
        <v>0</v>
      </c>
      <c r="BI203" s="52">
        <v>0</v>
      </c>
      <c r="BJ203" s="52">
        <v>0</v>
      </c>
      <c r="BK203" s="52">
        <v>0</v>
      </c>
      <c r="BL203" s="52">
        <v>0</v>
      </c>
      <c r="BM203" s="52">
        <v>0</v>
      </c>
      <c r="BN203" s="52">
        <v>0</v>
      </c>
      <c r="BO203" s="52">
        <v>0</v>
      </c>
      <c r="BP203" s="52">
        <v>0</v>
      </c>
      <c r="BQ203" s="52">
        <v>0</v>
      </c>
      <c r="BR203" s="52">
        <v>0</v>
      </c>
      <c r="BS203" s="52">
        <v>0</v>
      </c>
      <c r="BT203" s="52">
        <v>0</v>
      </c>
      <c r="BU203" s="52">
        <v>0</v>
      </c>
      <c r="BV203" s="52">
        <v>0</v>
      </c>
      <c r="BW203" s="52">
        <v>0</v>
      </c>
      <c r="BX203" s="52">
        <v>0</v>
      </c>
      <c r="BY203" s="52">
        <v>0</v>
      </c>
      <c r="BZ203" s="52">
        <v>0</v>
      </c>
      <c r="CA203" s="52">
        <v>0</v>
      </c>
      <c r="CB203" s="52">
        <v>0</v>
      </c>
      <c r="CC203" s="52">
        <v>0</v>
      </c>
      <c r="CD203" s="52">
        <v>0</v>
      </c>
      <c r="CE203" s="52">
        <v>0</v>
      </c>
      <c r="CF203" s="52">
        <v>0</v>
      </c>
      <c r="CG203" s="52">
        <v>0</v>
      </c>
      <c r="CH203" s="52">
        <v>0</v>
      </c>
      <c r="CI203" s="52">
        <v>0</v>
      </c>
      <c r="CJ203" s="52">
        <v>0</v>
      </c>
      <c r="CK203" s="52">
        <v>0</v>
      </c>
      <c r="CL203" s="52">
        <v>0</v>
      </c>
      <c r="CM203" s="52">
        <v>0</v>
      </c>
      <c r="CN203" s="52">
        <v>0</v>
      </c>
      <c r="CO203" s="52">
        <v>0</v>
      </c>
      <c r="CP203" s="52">
        <v>0</v>
      </c>
      <c r="CQ203" s="52">
        <v>0</v>
      </c>
      <c r="CR203" s="52">
        <v>0</v>
      </c>
      <c r="CS203" s="52">
        <v>0</v>
      </c>
      <c r="CT203" s="52">
        <v>0</v>
      </c>
      <c r="CU203" s="52">
        <v>0</v>
      </c>
      <c r="CV203" s="52">
        <v>0</v>
      </c>
      <c r="CW203" s="52">
        <v>0</v>
      </c>
      <c r="CX203" s="52">
        <v>0</v>
      </c>
      <c r="CY203" s="52">
        <v>0</v>
      </c>
      <c r="CZ203" s="52">
        <v>0</v>
      </c>
      <c r="DA203" s="52">
        <v>0</v>
      </c>
      <c r="DB203" s="52">
        <v>0</v>
      </c>
      <c r="DC203" s="52">
        <v>0</v>
      </c>
      <c r="DD203" s="52">
        <v>0</v>
      </c>
      <c r="DE203" s="52">
        <v>0</v>
      </c>
      <c r="DF203" s="52">
        <v>0</v>
      </c>
      <c r="DG203" s="52">
        <v>0</v>
      </c>
      <c r="DH203" s="52">
        <v>0</v>
      </c>
      <c r="DI203" s="52">
        <v>0</v>
      </c>
      <c r="DJ203" s="52">
        <v>0</v>
      </c>
      <c r="DK203" s="52">
        <v>0</v>
      </c>
      <c r="DL203" s="52">
        <v>0</v>
      </c>
      <c r="DM203" s="52">
        <v>0</v>
      </c>
      <c r="DN203" s="52">
        <v>0</v>
      </c>
      <c r="DO203" s="52">
        <v>0</v>
      </c>
      <c r="DP203" s="52">
        <v>0</v>
      </c>
      <c r="DQ203" s="52">
        <v>0</v>
      </c>
      <c r="DR203" s="52">
        <v>0</v>
      </c>
      <c r="DS203" s="52">
        <v>0</v>
      </c>
      <c r="DT203" s="52">
        <v>0</v>
      </c>
      <c r="DU203" s="52">
        <v>0</v>
      </c>
      <c r="DV203" s="52">
        <v>0</v>
      </c>
      <c r="DW203" s="52">
        <v>0</v>
      </c>
      <c r="DX203" s="52">
        <v>0</v>
      </c>
      <c r="DY203" s="52">
        <v>0</v>
      </c>
      <c r="DZ203" s="52">
        <v>0</v>
      </c>
      <c r="EA203" s="52">
        <v>0</v>
      </c>
      <c r="EB203" s="52">
        <v>0</v>
      </c>
      <c r="EC203" s="52">
        <v>0</v>
      </c>
      <c r="ED203" s="52">
        <v>0</v>
      </c>
      <c r="EE203" s="52">
        <v>0</v>
      </c>
      <c r="EF203" s="52">
        <v>0</v>
      </c>
      <c r="EG203" s="52">
        <v>0</v>
      </c>
      <c r="EH203" s="52">
        <v>0</v>
      </c>
      <c r="EI203" s="52">
        <v>0</v>
      </c>
      <c r="EJ203" s="52">
        <v>0</v>
      </c>
      <c r="EK203" s="52">
        <v>0</v>
      </c>
      <c r="EL203" s="52">
        <v>0</v>
      </c>
      <c r="EM203" s="52">
        <v>0</v>
      </c>
      <c r="EN203" s="52">
        <v>0</v>
      </c>
      <c r="EO203" s="52">
        <v>0</v>
      </c>
      <c r="EP203" s="52">
        <v>0</v>
      </c>
      <c r="EQ203" s="52">
        <v>0</v>
      </c>
      <c r="ER203" s="52">
        <v>0</v>
      </c>
      <c r="ES203" s="52">
        <v>0</v>
      </c>
      <c r="ET203" s="52">
        <v>0</v>
      </c>
      <c r="EU203" s="52">
        <v>0</v>
      </c>
      <c r="EV203" s="52">
        <v>0</v>
      </c>
      <c r="EW203" s="52">
        <v>78.242199999999997</v>
      </c>
      <c r="EX203" s="52">
        <v>74.819550000000007</v>
      </c>
      <c r="EY203" s="52">
        <v>70.637280000000004</v>
      </c>
      <c r="EZ203" s="52">
        <v>58.802070000000001</v>
      </c>
      <c r="FA203" s="52">
        <v>53.34657</v>
      </c>
      <c r="FB203" s="52">
        <v>63.57479</v>
      </c>
      <c r="FC203" s="52">
        <v>69.272649999999999</v>
      </c>
      <c r="FD203" s="52">
        <v>68.955269999999999</v>
      </c>
      <c r="FE203" s="52">
        <v>73.816360000000003</v>
      </c>
      <c r="FF203" s="52">
        <v>76.691559999999996</v>
      </c>
      <c r="FG203" s="52">
        <v>80.208910000000003</v>
      </c>
      <c r="FH203" s="52">
        <v>84.368809999999996</v>
      </c>
      <c r="FI203" s="52">
        <v>87.952929999999995</v>
      </c>
      <c r="FJ203" s="52">
        <v>90.898979999999995</v>
      </c>
      <c r="FK203" s="52">
        <v>92.978530000000006</v>
      </c>
      <c r="FL203" s="52">
        <v>95.343890000000002</v>
      </c>
      <c r="FM203" s="52">
        <v>96.538250000000005</v>
      </c>
      <c r="FN203" s="52">
        <v>96.954840000000004</v>
      </c>
      <c r="FO203" s="52">
        <v>95.701970000000003</v>
      </c>
      <c r="FP203" s="52">
        <v>93.733249999999998</v>
      </c>
      <c r="FQ203" s="52">
        <v>90.136439999999993</v>
      </c>
      <c r="FR203" s="52">
        <v>87.559460000000001</v>
      </c>
      <c r="FS203" s="52">
        <v>85.582800000000006</v>
      </c>
      <c r="FT203" s="52">
        <v>81.022059999999996</v>
      </c>
      <c r="FU203" s="52">
        <v>10</v>
      </c>
      <c r="FV203" s="52">
        <v>207.3006</v>
      </c>
      <c r="FW203" s="52">
        <v>67.935680000000005</v>
      </c>
      <c r="FX203" s="52">
        <v>0</v>
      </c>
    </row>
    <row r="204" spans="1:180" x14ac:dyDescent="0.3">
      <c r="A204" t="s">
        <v>174</v>
      </c>
      <c r="B204" t="s">
        <v>251</v>
      </c>
      <c r="C204" t="s">
        <v>180</v>
      </c>
      <c r="D204" t="s">
        <v>224</v>
      </c>
      <c r="E204" t="s">
        <v>190</v>
      </c>
      <c r="F204" t="s">
        <v>238</v>
      </c>
      <c r="G204" t="s">
        <v>240</v>
      </c>
      <c r="H204" s="52">
        <v>237</v>
      </c>
      <c r="I204" s="52">
        <v>0</v>
      </c>
      <c r="J204" s="52">
        <v>0</v>
      </c>
      <c r="K204" s="52">
        <v>0</v>
      </c>
      <c r="L204" s="52">
        <v>0</v>
      </c>
      <c r="M204" s="52">
        <v>0</v>
      </c>
      <c r="N204" s="52">
        <v>0</v>
      </c>
      <c r="O204" s="52">
        <v>0</v>
      </c>
      <c r="P204" s="52">
        <v>0</v>
      </c>
      <c r="Q204" s="52">
        <v>0</v>
      </c>
      <c r="R204" s="52">
        <v>0</v>
      </c>
      <c r="S204" s="52">
        <v>0</v>
      </c>
      <c r="T204" s="52">
        <v>0</v>
      </c>
      <c r="U204" s="52">
        <v>0</v>
      </c>
      <c r="V204" s="52">
        <v>0</v>
      </c>
      <c r="W204" s="52">
        <v>0</v>
      </c>
      <c r="X204" s="52">
        <v>0</v>
      </c>
      <c r="Y204" s="52">
        <v>0</v>
      </c>
      <c r="Z204" s="52">
        <v>0</v>
      </c>
      <c r="AA204" s="52">
        <v>0</v>
      </c>
      <c r="AB204" s="52">
        <v>0</v>
      </c>
      <c r="AC204" s="52">
        <v>0</v>
      </c>
      <c r="AD204" s="52">
        <v>0</v>
      </c>
      <c r="AE204" s="52">
        <v>0</v>
      </c>
      <c r="AF204" s="52">
        <v>0</v>
      </c>
      <c r="AG204" s="52">
        <v>0</v>
      </c>
      <c r="AH204" s="52">
        <v>0</v>
      </c>
      <c r="AI204" s="52">
        <v>0</v>
      </c>
      <c r="AJ204" s="52">
        <v>0</v>
      </c>
      <c r="AK204" s="52">
        <v>0</v>
      </c>
      <c r="AL204" s="52">
        <v>0</v>
      </c>
      <c r="AM204" s="52">
        <v>0</v>
      </c>
      <c r="AN204" s="52">
        <v>0</v>
      </c>
      <c r="AO204" s="52">
        <v>0</v>
      </c>
      <c r="AP204" s="52">
        <v>0</v>
      </c>
      <c r="AQ204" s="52">
        <v>0</v>
      </c>
      <c r="AR204" s="52">
        <v>0</v>
      </c>
      <c r="AS204" s="52">
        <v>0</v>
      </c>
      <c r="AT204" s="52">
        <v>0</v>
      </c>
      <c r="AU204" s="52">
        <v>0</v>
      </c>
      <c r="AV204" s="52">
        <v>0</v>
      </c>
      <c r="AW204" s="52">
        <v>0</v>
      </c>
      <c r="AX204" s="52">
        <v>0</v>
      </c>
      <c r="AY204" s="52">
        <v>0</v>
      </c>
      <c r="AZ204" s="52">
        <v>0</v>
      </c>
      <c r="BA204" s="52">
        <v>0</v>
      </c>
      <c r="BB204" s="52">
        <v>0</v>
      </c>
      <c r="BC204" s="52">
        <v>0</v>
      </c>
      <c r="BD204" s="52">
        <v>0</v>
      </c>
      <c r="BE204" s="52">
        <v>0</v>
      </c>
      <c r="BF204" s="52">
        <v>0</v>
      </c>
      <c r="BG204" s="52">
        <v>0</v>
      </c>
      <c r="BH204" s="52">
        <v>0</v>
      </c>
      <c r="BI204" s="52">
        <v>0</v>
      </c>
      <c r="BJ204" s="52">
        <v>0</v>
      </c>
      <c r="BK204" s="52">
        <v>0</v>
      </c>
      <c r="BL204" s="52">
        <v>0</v>
      </c>
      <c r="BM204" s="52">
        <v>0</v>
      </c>
      <c r="BN204" s="52">
        <v>0</v>
      </c>
      <c r="BO204" s="52">
        <v>0</v>
      </c>
      <c r="BP204" s="52">
        <v>0</v>
      </c>
      <c r="BQ204" s="52">
        <v>0</v>
      </c>
      <c r="BR204" s="52">
        <v>0</v>
      </c>
      <c r="BS204" s="52">
        <v>0</v>
      </c>
      <c r="BT204" s="52">
        <v>0</v>
      </c>
      <c r="BU204" s="52">
        <v>0</v>
      </c>
      <c r="BV204" s="52">
        <v>0</v>
      </c>
      <c r="BW204" s="52">
        <v>0</v>
      </c>
      <c r="BX204" s="52">
        <v>0</v>
      </c>
      <c r="BY204" s="52">
        <v>0</v>
      </c>
      <c r="BZ204" s="52">
        <v>0</v>
      </c>
      <c r="CA204" s="52">
        <v>0</v>
      </c>
      <c r="CB204" s="52">
        <v>0</v>
      </c>
      <c r="CC204" s="52">
        <v>0</v>
      </c>
      <c r="CD204" s="52">
        <v>0</v>
      </c>
      <c r="CE204" s="52">
        <v>0</v>
      </c>
      <c r="CF204" s="52">
        <v>0</v>
      </c>
      <c r="CG204" s="52">
        <v>0</v>
      </c>
      <c r="CH204" s="52">
        <v>0</v>
      </c>
      <c r="CI204" s="52">
        <v>0</v>
      </c>
      <c r="CJ204" s="52">
        <v>0</v>
      </c>
      <c r="CK204" s="52">
        <v>0</v>
      </c>
      <c r="CL204" s="52">
        <v>0</v>
      </c>
      <c r="CM204" s="52">
        <v>0</v>
      </c>
      <c r="CN204" s="52">
        <v>0</v>
      </c>
      <c r="CO204" s="52">
        <v>0</v>
      </c>
      <c r="CP204" s="52">
        <v>0</v>
      </c>
      <c r="CQ204" s="52">
        <v>0</v>
      </c>
      <c r="CR204" s="52">
        <v>0</v>
      </c>
      <c r="CS204" s="52">
        <v>0</v>
      </c>
      <c r="CT204" s="52">
        <v>0</v>
      </c>
      <c r="CU204" s="52">
        <v>0</v>
      </c>
      <c r="CV204" s="52">
        <v>0</v>
      </c>
      <c r="CW204" s="52">
        <v>0</v>
      </c>
      <c r="CX204" s="52">
        <v>0</v>
      </c>
      <c r="CY204" s="52">
        <v>0</v>
      </c>
      <c r="CZ204" s="52">
        <v>0</v>
      </c>
      <c r="DA204" s="52">
        <v>0</v>
      </c>
      <c r="DB204" s="52">
        <v>0</v>
      </c>
      <c r="DC204" s="52">
        <v>0</v>
      </c>
      <c r="DD204" s="52">
        <v>0</v>
      </c>
      <c r="DE204" s="52">
        <v>0</v>
      </c>
      <c r="DF204" s="52">
        <v>0</v>
      </c>
      <c r="DG204" s="52">
        <v>0</v>
      </c>
      <c r="DH204" s="52">
        <v>0</v>
      </c>
      <c r="DI204" s="52">
        <v>0</v>
      </c>
      <c r="DJ204" s="52">
        <v>0</v>
      </c>
      <c r="DK204" s="52">
        <v>0</v>
      </c>
      <c r="DL204" s="52">
        <v>0</v>
      </c>
      <c r="DM204" s="52">
        <v>0</v>
      </c>
      <c r="DN204" s="52">
        <v>0</v>
      </c>
      <c r="DO204" s="52">
        <v>0</v>
      </c>
      <c r="DP204" s="52">
        <v>0</v>
      </c>
      <c r="DQ204" s="52">
        <v>0</v>
      </c>
      <c r="DR204" s="52">
        <v>0</v>
      </c>
      <c r="DS204" s="52">
        <v>0</v>
      </c>
      <c r="DT204" s="52">
        <v>0</v>
      </c>
      <c r="DU204" s="52">
        <v>0</v>
      </c>
      <c r="DV204" s="52">
        <v>0</v>
      </c>
      <c r="DW204" s="52">
        <v>0</v>
      </c>
      <c r="DX204" s="52">
        <v>0</v>
      </c>
      <c r="DY204" s="52">
        <v>0</v>
      </c>
      <c r="DZ204" s="52">
        <v>0</v>
      </c>
      <c r="EA204" s="52">
        <v>0</v>
      </c>
      <c r="EB204" s="52">
        <v>0</v>
      </c>
      <c r="EC204" s="52">
        <v>0</v>
      </c>
      <c r="ED204" s="52">
        <v>0</v>
      </c>
      <c r="EE204" s="52">
        <v>0</v>
      </c>
      <c r="EF204" s="52">
        <v>0</v>
      </c>
      <c r="EG204" s="52">
        <v>0</v>
      </c>
      <c r="EH204" s="52">
        <v>0</v>
      </c>
      <c r="EI204" s="52">
        <v>0</v>
      </c>
      <c r="EJ204" s="52">
        <v>0</v>
      </c>
      <c r="EK204" s="52">
        <v>0</v>
      </c>
      <c r="EL204" s="52">
        <v>0</v>
      </c>
      <c r="EM204" s="52">
        <v>0</v>
      </c>
      <c r="EN204" s="52">
        <v>0</v>
      </c>
      <c r="EO204" s="52">
        <v>0</v>
      </c>
      <c r="EP204" s="52">
        <v>0</v>
      </c>
      <c r="EQ204" s="52">
        <v>0</v>
      </c>
      <c r="ER204" s="52">
        <v>0</v>
      </c>
      <c r="ES204" s="52">
        <v>0</v>
      </c>
      <c r="ET204" s="52">
        <v>0</v>
      </c>
      <c r="EU204" s="52">
        <v>0</v>
      </c>
      <c r="EV204" s="52">
        <v>0</v>
      </c>
      <c r="EW204" s="52">
        <v>73.784149999999997</v>
      </c>
      <c r="EX204" s="52">
        <v>71.873050000000006</v>
      </c>
      <c r="EY204" s="52">
        <v>69.518140000000002</v>
      </c>
      <c r="EZ204" s="52">
        <v>67.36551</v>
      </c>
      <c r="FA204" s="52">
        <v>66.208789999999993</v>
      </c>
      <c r="FB204" s="52">
        <v>64.832049999999995</v>
      </c>
      <c r="FC204" s="52">
        <v>62.940469999999998</v>
      </c>
      <c r="FD204" s="52">
        <v>64.214309999999998</v>
      </c>
      <c r="FE204" s="52">
        <v>68.840590000000006</v>
      </c>
      <c r="FF204" s="52">
        <v>73.336640000000003</v>
      </c>
      <c r="FG204" s="52">
        <v>77.882189999999994</v>
      </c>
      <c r="FH204" s="52">
        <v>81.760199999999998</v>
      </c>
      <c r="FI204" s="52">
        <v>85.313040000000001</v>
      </c>
      <c r="FJ204" s="52">
        <v>88.534809999999993</v>
      </c>
      <c r="FK204" s="52">
        <v>90.729039999999998</v>
      </c>
      <c r="FL204" s="52">
        <v>91.911799999999999</v>
      </c>
      <c r="FM204" s="52">
        <v>92.195970000000003</v>
      </c>
      <c r="FN204" s="52">
        <v>90.685869999999994</v>
      </c>
      <c r="FO204" s="52">
        <v>87.957049999999995</v>
      </c>
      <c r="FP204" s="52">
        <v>83.93486</v>
      </c>
      <c r="FQ204" s="52">
        <v>81.241709999999998</v>
      </c>
      <c r="FR204" s="52">
        <v>78.849369999999993</v>
      </c>
      <c r="FS204" s="52">
        <v>76.744280000000003</v>
      </c>
      <c r="FT204" s="52">
        <v>75.680109999999999</v>
      </c>
      <c r="FU204" s="52">
        <v>10</v>
      </c>
      <c r="FV204" s="52">
        <v>211.43090000000001</v>
      </c>
      <c r="FW204" s="52">
        <v>79.306179999999998</v>
      </c>
      <c r="FX204" s="52">
        <v>0</v>
      </c>
    </row>
    <row r="205" spans="1:180" x14ac:dyDescent="0.3">
      <c r="A205" t="s">
        <v>174</v>
      </c>
      <c r="B205" t="s">
        <v>251</v>
      </c>
      <c r="C205" t="s">
        <v>180</v>
      </c>
      <c r="D205" t="s">
        <v>244</v>
      </c>
      <c r="E205" t="s">
        <v>188</v>
      </c>
      <c r="F205" t="s">
        <v>238</v>
      </c>
      <c r="G205" t="s">
        <v>240</v>
      </c>
      <c r="H205" s="52">
        <v>237</v>
      </c>
      <c r="I205" s="52">
        <v>0</v>
      </c>
      <c r="J205" s="52">
        <v>0</v>
      </c>
      <c r="K205" s="52">
        <v>0</v>
      </c>
      <c r="L205" s="52">
        <v>0</v>
      </c>
      <c r="M205" s="52">
        <v>0</v>
      </c>
      <c r="N205" s="52">
        <v>0</v>
      </c>
      <c r="O205" s="52">
        <v>0</v>
      </c>
      <c r="P205" s="52">
        <v>0</v>
      </c>
      <c r="Q205" s="52">
        <v>0</v>
      </c>
      <c r="R205" s="52">
        <v>0</v>
      </c>
      <c r="S205" s="52">
        <v>0</v>
      </c>
      <c r="T205" s="52">
        <v>0</v>
      </c>
      <c r="U205" s="52">
        <v>0</v>
      </c>
      <c r="V205" s="52">
        <v>0</v>
      </c>
      <c r="W205" s="52">
        <v>0</v>
      </c>
      <c r="X205" s="52">
        <v>0</v>
      </c>
      <c r="Y205" s="52">
        <v>0</v>
      </c>
      <c r="Z205" s="52">
        <v>0</v>
      </c>
      <c r="AA205" s="52">
        <v>0</v>
      </c>
      <c r="AB205" s="52">
        <v>0</v>
      </c>
      <c r="AC205" s="52">
        <v>0</v>
      </c>
      <c r="AD205" s="52">
        <v>0</v>
      </c>
      <c r="AE205" s="52">
        <v>0</v>
      </c>
      <c r="AF205" s="52">
        <v>0</v>
      </c>
      <c r="AG205" s="52">
        <v>0</v>
      </c>
      <c r="AH205" s="52">
        <v>0</v>
      </c>
      <c r="AI205" s="52">
        <v>0</v>
      </c>
      <c r="AJ205" s="52">
        <v>0</v>
      </c>
      <c r="AK205" s="52">
        <v>0</v>
      </c>
      <c r="AL205" s="52">
        <v>0</v>
      </c>
      <c r="AM205" s="52">
        <v>0</v>
      </c>
      <c r="AN205" s="52">
        <v>0</v>
      </c>
      <c r="AO205" s="52">
        <v>0</v>
      </c>
      <c r="AP205" s="52">
        <v>0</v>
      </c>
      <c r="AQ205" s="52">
        <v>0</v>
      </c>
      <c r="AR205" s="52">
        <v>0</v>
      </c>
      <c r="AS205" s="52">
        <v>0</v>
      </c>
      <c r="AT205" s="52">
        <v>0</v>
      </c>
      <c r="AU205" s="52">
        <v>0</v>
      </c>
      <c r="AV205" s="52">
        <v>0</v>
      </c>
      <c r="AW205" s="52">
        <v>0</v>
      </c>
      <c r="AX205" s="52">
        <v>0</v>
      </c>
      <c r="AY205" s="52">
        <v>0</v>
      </c>
      <c r="AZ205" s="52">
        <v>0</v>
      </c>
      <c r="BA205" s="52">
        <v>0</v>
      </c>
      <c r="BB205" s="52">
        <v>0</v>
      </c>
      <c r="BC205" s="52">
        <v>0</v>
      </c>
      <c r="BD205" s="52">
        <v>0</v>
      </c>
      <c r="BE205" s="52">
        <v>0</v>
      </c>
      <c r="BF205" s="52">
        <v>0</v>
      </c>
      <c r="BG205" s="52">
        <v>0</v>
      </c>
      <c r="BH205" s="52">
        <v>0</v>
      </c>
      <c r="BI205" s="52">
        <v>0</v>
      </c>
      <c r="BJ205" s="52">
        <v>0</v>
      </c>
      <c r="BK205" s="52">
        <v>0</v>
      </c>
      <c r="BL205" s="52">
        <v>0</v>
      </c>
      <c r="BM205" s="52">
        <v>0</v>
      </c>
      <c r="BN205" s="52">
        <v>0</v>
      </c>
      <c r="BO205" s="52">
        <v>0</v>
      </c>
      <c r="BP205" s="52">
        <v>0</v>
      </c>
      <c r="BQ205" s="52">
        <v>0</v>
      </c>
      <c r="BR205" s="52">
        <v>0</v>
      </c>
      <c r="BS205" s="52">
        <v>0</v>
      </c>
      <c r="BT205" s="52">
        <v>0</v>
      </c>
      <c r="BU205" s="52">
        <v>0</v>
      </c>
      <c r="BV205" s="52">
        <v>0</v>
      </c>
      <c r="BW205" s="52">
        <v>0</v>
      </c>
      <c r="BX205" s="52">
        <v>0</v>
      </c>
      <c r="BY205" s="52">
        <v>0</v>
      </c>
      <c r="BZ205" s="52">
        <v>0</v>
      </c>
      <c r="CA205" s="52">
        <v>0</v>
      </c>
      <c r="CB205" s="52">
        <v>0</v>
      </c>
      <c r="CC205" s="52">
        <v>0</v>
      </c>
      <c r="CD205" s="52">
        <v>0</v>
      </c>
      <c r="CE205" s="52">
        <v>0</v>
      </c>
      <c r="CF205" s="52">
        <v>0</v>
      </c>
      <c r="CG205" s="52">
        <v>0</v>
      </c>
      <c r="CH205" s="52">
        <v>0</v>
      </c>
      <c r="CI205" s="52">
        <v>0</v>
      </c>
      <c r="CJ205" s="52">
        <v>0</v>
      </c>
      <c r="CK205" s="52">
        <v>0</v>
      </c>
      <c r="CL205" s="52">
        <v>0</v>
      </c>
      <c r="CM205" s="52">
        <v>0</v>
      </c>
      <c r="CN205" s="52">
        <v>0</v>
      </c>
      <c r="CO205" s="52">
        <v>0</v>
      </c>
      <c r="CP205" s="52">
        <v>0</v>
      </c>
      <c r="CQ205" s="52">
        <v>0</v>
      </c>
      <c r="CR205" s="52">
        <v>0</v>
      </c>
      <c r="CS205" s="52">
        <v>0</v>
      </c>
      <c r="CT205" s="52">
        <v>0</v>
      </c>
      <c r="CU205" s="52">
        <v>0</v>
      </c>
      <c r="CV205" s="52">
        <v>0</v>
      </c>
      <c r="CW205" s="52">
        <v>0</v>
      </c>
      <c r="CX205" s="52">
        <v>0</v>
      </c>
      <c r="CY205" s="52">
        <v>0</v>
      </c>
      <c r="CZ205" s="52">
        <v>0</v>
      </c>
      <c r="DA205" s="52">
        <v>0</v>
      </c>
      <c r="DB205" s="52">
        <v>0</v>
      </c>
      <c r="DC205" s="52">
        <v>0</v>
      </c>
      <c r="DD205" s="52">
        <v>0</v>
      </c>
      <c r="DE205" s="52">
        <v>0</v>
      </c>
      <c r="DF205" s="52">
        <v>0</v>
      </c>
      <c r="DG205" s="52">
        <v>0</v>
      </c>
      <c r="DH205" s="52">
        <v>0</v>
      </c>
      <c r="DI205" s="52">
        <v>0</v>
      </c>
      <c r="DJ205" s="52">
        <v>0</v>
      </c>
      <c r="DK205" s="52">
        <v>0</v>
      </c>
      <c r="DL205" s="52">
        <v>0</v>
      </c>
      <c r="DM205" s="52">
        <v>0</v>
      </c>
      <c r="DN205" s="52">
        <v>0</v>
      </c>
      <c r="DO205" s="52">
        <v>0</v>
      </c>
      <c r="DP205" s="52">
        <v>0</v>
      </c>
      <c r="DQ205" s="52">
        <v>0</v>
      </c>
      <c r="DR205" s="52">
        <v>0</v>
      </c>
      <c r="DS205" s="52">
        <v>0</v>
      </c>
      <c r="DT205" s="52">
        <v>0</v>
      </c>
      <c r="DU205" s="52">
        <v>0</v>
      </c>
      <c r="DV205" s="52">
        <v>0</v>
      </c>
      <c r="DW205" s="52">
        <v>0</v>
      </c>
      <c r="DX205" s="52">
        <v>0</v>
      </c>
      <c r="DY205" s="52">
        <v>0</v>
      </c>
      <c r="DZ205" s="52">
        <v>0</v>
      </c>
      <c r="EA205" s="52">
        <v>0</v>
      </c>
      <c r="EB205" s="52">
        <v>0</v>
      </c>
      <c r="EC205" s="52">
        <v>0</v>
      </c>
      <c r="ED205" s="52">
        <v>0</v>
      </c>
      <c r="EE205" s="52">
        <v>0</v>
      </c>
      <c r="EF205" s="52">
        <v>0</v>
      </c>
      <c r="EG205" s="52">
        <v>0</v>
      </c>
      <c r="EH205" s="52">
        <v>0</v>
      </c>
      <c r="EI205" s="52">
        <v>0</v>
      </c>
      <c r="EJ205" s="52">
        <v>0</v>
      </c>
      <c r="EK205" s="52">
        <v>0</v>
      </c>
      <c r="EL205" s="52">
        <v>0</v>
      </c>
      <c r="EM205" s="52">
        <v>0</v>
      </c>
      <c r="EN205" s="52">
        <v>0</v>
      </c>
      <c r="EO205" s="52">
        <v>0</v>
      </c>
      <c r="EP205" s="52">
        <v>0</v>
      </c>
      <c r="EQ205" s="52">
        <v>0</v>
      </c>
      <c r="ER205" s="52">
        <v>0</v>
      </c>
      <c r="ES205" s="52">
        <v>0</v>
      </c>
      <c r="ET205" s="52">
        <v>0</v>
      </c>
      <c r="EU205" s="52">
        <v>0</v>
      </c>
      <c r="EV205" s="52">
        <v>0</v>
      </c>
      <c r="EW205" s="52">
        <v>85.792509999999993</v>
      </c>
      <c r="EX205" s="52">
        <v>83.150700000000001</v>
      </c>
      <c r="EY205" s="52">
        <v>81.669079999999994</v>
      </c>
      <c r="EZ205" s="52">
        <v>81.592820000000003</v>
      </c>
      <c r="FA205" s="52">
        <v>79.067949999999996</v>
      </c>
      <c r="FB205" s="52">
        <v>42.338940000000001</v>
      </c>
      <c r="FC205" s="52">
        <v>72.289150000000006</v>
      </c>
      <c r="FD205" s="52">
        <v>74.081639999999993</v>
      </c>
      <c r="FE205" s="52">
        <v>77.767009999999999</v>
      </c>
      <c r="FF205" s="52">
        <v>84.151539999999997</v>
      </c>
      <c r="FG205" s="52">
        <v>73.031189999999995</v>
      </c>
      <c r="FH205" s="52">
        <v>78.521050000000002</v>
      </c>
      <c r="FI205" s="52">
        <v>81.810429999999997</v>
      </c>
      <c r="FJ205" s="52">
        <v>95.414460000000005</v>
      </c>
      <c r="FK205" s="52">
        <v>97.159469999999999</v>
      </c>
      <c r="FL205" s="52">
        <v>100.90260000000001</v>
      </c>
      <c r="FM205" s="52">
        <v>90.054360000000003</v>
      </c>
      <c r="FN205" s="52">
        <v>67.334959999999995</v>
      </c>
      <c r="FO205" s="52">
        <v>106.7146</v>
      </c>
      <c r="FP205" s="52">
        <v>90.026759999999996</v>
      </c>
      <c r="FQ205" s="52">
        <v>1592.873</v>
      </c>
      <c r="FR205" s="52">
        <v>85.040369999999996</v>
      </c>
      <c r="FS205" s="52">
        <v>88.970269999999999</v>
      </c>
      <c r="FT205" s="52">
        <v>87.422229999999999</v>
      </c>
      <c r="FU205" s="52">
        <v>10</v>
      </c>
      <c r="FV205" s="52">
        <v>207.3006</v>
      </c>
      <c r="FW205" s="52">
        <v>67.935680000000005</v>
      </c>
      <c r="FX205" s="52">
        <v>0</v>
      </c>
    </row>
    <row r="206" spans="1:180" x14ac:dyDescent="0.3">
      <c r="A206" t="s">
        <v>174</v>
      </c>
      <c r="B206" t="s">
        <v>251</v>
      </c>
      <c r="C206" t="s">
        <v>180</v>
      </c>
      <c r="D206" t="s">
        <v>244</v>
      </c>
      <c r="E206" t="s">
        <v>189</v>
      </c>
      <c r="F206" t="s">
        <v>238</v>
      </c>
      <c r="G206" t="s">
        <v>240</v>
      </c>
      <c r="H206" s="52">
        <v>237</v>
      </c>
      <c r="I206" s="52">
        <v>0</v>
      </c>
      <c r="J206" s="52">
        <v>0</v>
      </c>
      <c r="K206" s="52">
        <v>0</v>
      </c>
      <c r="L206" s="52">
        <v>0</v>
      </c>
      <c r="M206" s="52">
        <v>0</v>
      </c>
      <c r="N206" s="52">
        <v>0</v>
      </c>
      <c r="O206" s="52">
        <v>0</v>
      </c>
      <c r="P206" s="52">
        <v>0</v>
      </c>
      <c r="Q206" s="52">
        <v>0</v>
      </c>
      <c r="R206" s="52">
        <v>0</v>
      </c>
      <c r="S206" s="52">
        <v>0</v>
      </c>
      <c r="T206" s="52">
        <v>0</v>
      </c>
      <c r="U206" s="52">
        <v>0</v>
      </c>
      <c r="V206" s="52">
        <v>0</v>
      </c>
      <c r="W206" s="52">
        <v>0</v>
      </c>
      <c r="X206" s="52">
        <v>0</v>
      </c>
      <c r="Y206" s="52">
        <v>0</v>
      </c>
      <c r="Z206" s="52">
        <v>0</v>
      </c>
      <c r="AA206" s="52">
        <v>0</v>
      </c>
      <c r="AB206" s="52">
        <v>0</v>
      </c>
      <c r="AC206" s="52">
        <v>0</v>
      </c>
      <c r="AD206" s="52">
        <v>0</v>
      </c>
      <c r="AE206" s="52">
        <v>0</v>
      </c>
      <c r="AF206" s="52">
        <v>0</v>
      </c>
      <c r="AG206" s="52">
        <v>0</v>
      </c>
      <c r="AH206" s="52">
        <v>0</v>
      </c>
      <c r="AI206" s="52">
        <v>0</v>
      </c>
      <c r="AJ206" s="52">
        <v>0</v>
      </c>
      <c r="AK206" s="52">
        <v>0</v>
      </c>
      <c r="AL206" s="52">
        <v>0</v>
      </c>
      <c r="AM206" s="52">
        <v>0</v>
      </c>
      <c r="AN206" s="52">
        <v>0</v>
      </c>
      <c r="AO206" s="52">
        <v>0</v>
      </c>
      <c r="AP206" s="52">
        <v>0</v>
      </c>
      <c r="AQ206" s="52">
        <v>0</v>
      </c>
      <c r="AR206" s="52">
        <v>0</v>
      </c>
      <c r="AS206" s="52">
        <v>0</v>
      </c>
      <c r="AT206" s="52">
        <v>0</v>
      </c>
      <c r="AU206" s="52">
        <v>0</v>
      </c>
      <c r="AV206" s="52">
        <v>0</v>
      </c>
      <c r="AW206" s="52">
        <v>0</v>
      </c>
      <c r="AX206" s="52">
        <v>0</v>
      </c>
      <c r="AY206" s="52">
        <v>0</v>
      </c>
      <c r="AZ206" s="52">
        <v>0</v>
      </c>
      <c r="BA206" s="52">
        <v>0</v>
      </c>
      <c r="BB206" s="52">
        <v>0</v>
      </c>
      <c r="BC206" s="52">
        <v>0</v>
      </c>
      <c r="BD206" s="52">
        <v>0</v>
      </c>
      <c r="BE206" s="52">
        <v>0</v>
      </c>
      <c r="BF206" s="52">
        <v>0</v>
      </c>
      <c r="BG206" s="52">
        <v>0</v>
      </c>
      <c r="BH206" s="52">
        <v>0</v>
      </c>
      <c r="BI206" s="52">
        <v>0</v>
      </c>
      <c r="BJ206" s="52">
        <v>0</v>
      </c>
      <c r="BK206" s="52">
        <v>0</v>
      </c>
      <c r="BL206" s="52">
        <v>0</v>
      </c>
      <c r="BM206" s="52">
        <v>0</v>
      </c>
      <c r="BN206" s="52">
        <v>0</v>
      </c>
      <c r="BO206" s="52">
        <v>0</v>
      </c>
      <c r="BP206" s="52">
        <v>0</v>
      </c>
      <c r="BQ206" s="52">
        <v>0</v>
      </c>
      <c r="BR206" s="52">
        <v>0</v>
      </c>
      <c r="BS206" s="52">
        <v>0</v>
      </c>
      <c r="BT206" s="52">
        <v>0</v>
      </c>
      <c r="BU206" s="52">
        <v>0</v>
      </c>
      <c r="BV206" s="52">
        <v>0</v>
      </c>
      <c r="BW206" s="52">
        <v>0</v>
      </c>
      <c r="BX206" s="52">
        <v>0</v>
      </c>
      <c r="BY206" s="52">
        <v>0</v>
      </c>
      <c r="BZ206" s="52">
        <v>0</v>
      </c>
      <c r="CA206" s="52">
        <v>0</v>
      </c>
      <c r="CB206" s="52">
        <v>0</v>
      </c>
      <c r="CC206" s="52">
        <v>0</v>
      </c>
      <c r="CD206" s="52">
        <v>0</v>
      </c>
      <c r="CE206" s="52">
        <v>0</v>
      </c>
      <c r="CF206" s="52">
        <v>0</v>
      </c>
      <c r="CG206" s="52">
        <v>0</v>
      </c>
      <c r="CH206" s="52">
        <v>0</v>
      </c>
      <c r="CI206" s="52">
        <v>0</v>
      </c>
      <c r="CJ206" s="52">
        <v>0</v>
      </c>
      <c r="CK206" s="52">
        <v>0</v>
      </c>
      <c r="CL206" s="52">
        <v>0</v>
      </c>
      <c r="CM206" s="52">
        <v>0</v>
      </c>
      <c r="CN206" s="52">
        <v>0</v>
      </c>
      <c r="CO206" s="52">
        <v>0</v>
      </c>
      <c r="CP206" s="52">
        <v>0</v>
      </c>
      <c r="CQ206" s="52">
        <v>0</v>
      </c>
      <c r="CR206" s="52">
        <v>0</v>
      </c>
      <c r="CS206" s="52">
        <v>0</v>
      </c>
      <c r="CT206" s="52">
        <v>0</v>
      </c>
      <c r="CU206" s="52">
        <v>0</v>
      </c>
      <c r="CV206" s="52">
        <v>0</v>
      </c>
      <c r="CW206" s="52">
        <v>0</v>
      </c>
      <c r="CX206" s="52">
        <v>0</v>
      </c>
      <c r="CY206" s="52">
        <v>0</v>
      </c>
      <c r="CZ206" s="52">
        <v>0</v>
      </c>
      <c r="DA206" s="52">
        <v>0</v>
      </c>
      <c r="DB206" s="52">
        <v>0</v>
      </c>
      <c r="DC206" s="52">
        <v>0</v>
      </c>
      <c r="DD206" s="52">
        <v>0</v>
      </c>
      <c r="DE206" s="52">
        <v>0</v>
      </c>
      <c r="DF206" s="52">
        <v>0</v>
      </c>
      <c r="DG206" s="52">
        <v>0</v>
      </c>
      <c r="DH206" s="52">
        <v>0</v>
      </c>
      <c r="DI206" s="52">
        <v>0</v>
      </c>
      <c r="DJ206" s="52">
        <v>0</v>
      </c>
      <c r="DK206" s="52">
        <v>0</v>
      </c>
      <c r="DL206" s="52">
        <v>0</v>
      </c>
      <c r="DM206" s="52">
        <v>0</v>
      </c>
      <c r="DN206" s="52">
        <v>0</v>
      </c>
      <c r="DO206" s="52">
        <v>0</v>
      </c>
      <c r="DP206" s="52">
        <v>0</v>
      </c>
      <c r="DQ206" s="52">
        <v>0</v>
      </c>
      <c r="DR206" s="52">
        <v>0</v>
      </c>
      <c r="DS206" s="52">
        <v>0</v>
      </c>
      <c r="DT206" s="52">
        <v>0</v>
      </c>
      <c r="DU206" s="52">
        <v>0</v>
      </c>
      <c r="DV206" s="52">
        <v>0</v>
      </c>
      <c r="DW206" s="52">
        <v>0</v>
      </c>
      <c r="DX206" s="52">
        <v>0</v>
      </c>
      <c r="DY206" s="52">
        <v>0</v>
      </c>
      <c r="DZ206" s="52">
        <v>0</v>
      </c>
      <c r="EA206" s="52">
        <v>0</v>
      </c>
      <c r="EB206" s="52">
        <v>0</v>
      </c>
      <c r="EC206" s="52">
        <v>0</v>
      </c>
      <c r="ED206" s="52">
        <v>0</v>
      </c>
      <c r="EE206" s="52">
        <v>0</v>
      </c>
      <c r="EF206" s="52">
        <v>0</v>
      </c>
      <c r="EG206" s="52">
        <v>0</v>
      </c>
      <c r="EH206" s="52">
        <v>0</v>
      </c>
      <c r="EI206" s="52">
        <v>0</v>
      </c>
      <c r="EJ206" s="52">
        <v>0</v>
      </c>
      <c r="EK206" s="52">
        <v>0</v>
      </c>
      <c r="EL206" s="52">
        <v>0</v>
      </c>
      <c r="EM206" s="52">
        <v>0</v>
      </c>
      <c r="EN206" s="52">
        <v>0</v>
      </c>
      <c r="EO206" s="52">
        <v>0</v>
      </c>
      <c r="EP206" s="52">
        <v>0</v>
      </c>
      <c r="EQ206" s="52">
        <v>0</v>
      </c>
      <c r="ER206" s="52">
        <v>0</v>
      </c>
      <c r="ES206" s="52">
        <v>0</v>
      </c>
      <c r="ET206" s="52">
        <v>0</v>
      </c>
      <c r="EU206" s="52">
        <v>0</v>
      </c>
      <c r="EV206" s="52">
        <v>0</v>
      </c>
      <c r="EW206" s="52">
        <v>81.166370000000001</v>
      </c>
      <c r="EX206" s="52">
        <v>79.773669999999996</v>
      </c>
      <c r="EY206" s="52">
        <v>77.983990000000006</v>
      </c>
      <c r="EZ206" s="52">
        <v>76.45008</v>
      </c>
      <c r="FA206" s="52">
        <v>74.291470000000004</v>
      </c>
      <c r="FB206" s="52">
        <v>72.164709999999999</v>
      </c>
      <c r="FC206" s="52">
        <v>69.499430000000004</v>
      </c>
      <c r="FD206" s="52">
        <v>71.321190000000001</v>
      </c>
      <c r="FE206" s="52">
        <v>39.598559999999999</v>
      </c>
      <c r="FF206" s="52">
        <v>73.481110000000001</v>
      </c>
      <c r="FG206" s="52">
        <v>70.674400000000006</v>
      </c>
      <c r="FH206" s="52">
        <v>74.670649999999995</v>
      </c>
      <c r="FI206" s="52">
        <v>73.323999999999998</v>
      </c>
      <c r="FJ206" s="52">
        <v>114.73009999999999</v>
      </c>
      <c r="FK206" s="52">
        <v>95.343980000000002</v>
      </c>
      <c r="FL206" s="52">
        <v>95.796049999999994</v>
      </c>
      <c r="FM206" s="52">
        <v>98.522049999999993</v>
      </c>
      <c r="FN206" s="52">
        <v>98.316029999999998</v>
      </c>
      <c r="FO206" s="52">
        <v>101.4683</v>
      </c>
      <c r="FP206" s="52">
        <v>92.700530000000001</v>
      </c>
      <c r="FQ206" s="52">
        <v>88.636849999999995</v>
      </c>
      <c r="FR206" s="52">
        <v>86.113560000000007</v>
      </c>
      <c r="FS206" s="52">
        <v>84.107730000000004</v>
      </c>
      <c r="FT206" s="52">
        <v>86.468890000000002</v>
      </c>
      <c r="FU206" s="52">
        <v>10</v>
      </c>
      <c r="FV206" s="52">
        <v>211.47059999999999</v>
      </c>
      <c r="FW206" s="52">
        <v>69.319320000000005</v>
      </c>
      <c r="FX206" s="52">
        <v>0</v>
      </c>
    </row>
    <row r="207" spans="1:180" x14ac:dyDescent="0.3">
      <c r="A207" t="s">
        <v>174</v>
      </c>
      <c r="B207" t="s">
        <v>251</v>
      </c>
      <c r="C207" t="s">
        <v>180</v>
      </c>
      <c r="D207" t="s">
        <v>224</v>
      </c>
      <c r="E207" t="s">
        <v>189</v>
      </c>
      <c r="F207" t="s">
        <v>238</v>
      </c>
      <c r="G207" t="s">
        <v>240</v>
      </c>
      <c r="H207" s="52">
        <v>237</v>
      </c>
      <c r="I207" s="52">
        <v>0</v>
      </c>
      <c r="J207" s="52">
        <v>0</v>
      </c>
      <c r="K207" s="52">
        <v>0</v>
      </c>
      <c r="L207" s="52">
        <v>0</v>
      </c>
      <c r="M207" s="52">
        <v>0</v>
      </c>
      <c r="N207" s="52">
        <v>0</v>
      </c>
      <c r="O207" s="52">
        <v>0</v>
      </c>
      <c r="P207" s="52">
        <v>0</v>
      </c>
      <c r="Q207" s="52">
        <v>0</v>
      </c>
      <c r="R207" s="52">
        <v>0</v>
      </c>
      <c r="S207" s="52">
        <v>0</v>
      </c>
      <c r="T207" s="52">
        <v>0</v>
      </c>
      <c r="U207" s="52">
        <v>0</v>
      </c>
      <c r="V207" s="52">
        <v>0</v>
      </c>
      <c r="W207" s="52">
        <v>0</v>
      </c>
      <c r="X207" s="52">
        <v>0</v>
      </c>
      <c r="Y207" s="52">
        <v>0</v>
      </c>
      <c r="Z207" s="52">
        <v>0</v>
      </c>
      <c r="AA207" s="52">
        <v>0</v>
      </c>
      <c r="AB207" s="52">
        <v>0</v>
      </c>
      <c r="AC207" s="52">
        <v>0</v>
      </c>
      <c r="AD207" s="52">
        <v>0</v>
      </c>
      <c r="AE207" s="52">
        <v>0</v>
      </c>
      <c r="AF207" s="52">
        <v>0</v>
      </c>
      <c r="AG207" s="52">
        <v>0</v>
      </c>
      <c r="AH207" s="52">
        <v>0</v>
      </c>
      <c r="AI207" s="52">
        <v>0</v>
      </c>
      <c r="AJ207" s="52">
        <v>0</v>
      </c>
      <c r="AK207" s="52">
        <v>0</v>
      </c>
      <c r="AL207" s="52">
        <v>0</v>
      </c>
      <c r="AM207" s="52">
        <v>0</v>
      </c>
      <c r="AN207" s="52">
        <v>0</v>
      </c>
      <c r="AO207" s="52">
        <v>0</v>
      </c>
      <c r="AP207" s="52">
        <v>0</v>
      </c>
      <c r="AQ207" s="52">
        <v>0</v>
      </c>
      <c r="AR207" s="52">
        <v>0</v>
      </c>
      <c r="AS207" s="52">
        <v>0</v>
      </c>
      <c r="AT207" s="52">
        <v>0</v>
      </c>
      <c r="AU207" s="52">
        <v>0</v>
      </c>
      <c r="AV207" s="52">
        <v>0</v>
      </c>
      <c r="AW207" s="52">
        <v>0</v>
      </c>
      <c r="AX207" s="52">
        <v>0</v>
      </c>
      <c r="AY207" s="52">
        <v>0</v>
      </c>
      <c r="AZ207" s="52">
        <v>0</v>
      </c>
      <c r="BA207" s="52">
        <v>0</v>
      </c>
      <c r="BB207" s="52">
        <v>0</v>
      </c>
      <c r="BC207" s="52">
        <v>0</v>
      </c>
      <c r="BD207" s="52">
        <v>0</v>
      </c>
      <c r="BE207" s="52">
        <v>0</v>
      </c>
      <c r="BF207" s="52">
        <v>0</v>
      </c>
      <c r="BG207" s="52">
        <v>0</v>
      </c>
      <c r="BH207" s="52">
        <v>0</v>
      </c>
      <c r="BI207" s="52">
        <v>0</v>
      </c>
      <c r="BJ207" s="52">
        <v>0</v>
      </c>
      <c r="BK207" s="52">
        <v>0</v>
      </c>
      <c r="BL207" s="52">
        <v>0</v>
      </c>
      <c r="BM207" s="52">
        <v>0</v>
      </c>
      <c r="BN207" s="52">
        <v>0</v>
      </c>
      <c r="BO207" s="52">
        <v>0</v>
      </c>
      <c r="BP207" s="52">
        <v>0</v>
      </c>
      <c r="BQ207" s="52">
        <v>0</v>
      </c>
      <c r="BR207" s="52">
        <v>0</v>
      </c>
      <c r="BS207" s="52">
        <v>0</v>
      </c>
      <c r="BT207" s="52">
        <v>0</v>
      </c>
      <c r="BU207" s="52">
        <v>0</v>
      </c>
      <c r="BV207" s="52">
        <v>0</v>
      </c>
      <c r="BW207" s="52">
        <v>0</v>
      </c>
      <c r="BX207" s="52">
        <v>0</v>
      </c>
      <c r="BY207" s="52">
        <v>0</v>
      </c>
      <c r="BZ207" s="52">
        <v>0</v>
      </c>
      <c r="CA207" s="52">
        <v>0</v>
      </c>
      <c r="CB207" s="52">
        <v>0</v>
      </c>
      <c r="CC207" s="52">
        <v>0</v>
      </c>
      <c r="CD207" s="52">
        <v>0</v>
      </c>
      <c r="CE207" s="52">
        <v>0</v>
      </c>
      <c r="CF207" s="52">
        <v>0</v>
      </c>
      <c r="CG207" s="52">
        <v>0</v>
      </c>
      <c r="CH207" s="52">
        <v>0</v>
      </c>
      <c r="CI207" s="52">
        <v>0</v>
      </c>
      <c r="CJ207" s="52">
        <v>0</v>
      </c>
      <c r="CK207" s="52">
        <v>0</v>
      </c>
      <c r="CL207" s="52">
        <v>0</v>
      </c>
      <c r="CM207" s="52">
        <v>0</v>
      </c>
      <c r="CN207" s="52">
        <v>0</v>
      </c>
      <c r="CO207" s="52">
        <v>0</v>
      </c>
      <c r="CP207" s="52">
        <v>0</v>
      </c>
      <c r="CQ207" s="52">
        <v>0</v>
      </c>
      <c r="CR207" s="52">
        <v>0</v>
      </c>
      <c r="CS207" s="52">
        <v>0</v>
      </c>
      <c r="CT207" s="52">
        <v>0</v>
      </c>
      <c r="CU207" s="52">
        <v>0</v>
      </c>
      <c r="CV207" s="52">
        <v>0</v>
      </c>
      <c r="CW207" s="52">
        <v>0</v>
      </c>
      <c r="CX207" s="52">
        <v>0</v>
      </c>
      <c r="CY207" s="52">
        <v>0</v>
      </c>
      <c r="CZ207" s="52">
        <v>0</v>
      </c>
      <c r="DA207" s="52">
        <v>0</v>
      </c>
      <c r="DB207" s="52">
        <v>0</v>
      </c>
      <c r="DC207" s="52">
        <v>0</v>
      </c>
      <c r="DD207" s="52">
        <v>0</v>
      </c>
      <c r="DE207" s="52">
        <v>0</v>
      </c>
      <c r="DF207" s="52">
        <v>0</v>
      </c>
      <c r="DG207" s="52">
        <v>0</v>
      </c>
      <c r="DH207" s="52">
        <v>0</v>
      </c>
      <c r="DI207" s="52">
        <v>0</v>
      </c>
      <c r="DJ207" s="52">
        <v>0</v>
      </c>
      <c r="DK207" s="52">
        <v>0</v>
      </c>
      <c r="DL207" s="52">
        <v>0</v>
      </c>
      <c r="DM207" s="52">
        <v>0</v>
      </c>
      <c r="DN207" s="52">
        <v>0</v>
      </c>
      <c r="DO207" s="52">
        <v>0</v>
      </c>
      <c r="DP207" s="52">
        <v>0</v>
      </c>
      <c r="DQ207" s="52">
        <v>0</v>
      </c>
      <c r="DR207" s="52">
        <v>0</v>
      </c>
      <c r="DS207" s="52">
        <v>0</v>
      </c>
      <c r="DT207" s="52">
        <v>0</v>
      </c>
      <c r="DU207" s="52">
        <v>0</v>
      </c>
      <c r="DV207" s="52">
        <v>0</v>
      </c>
      <c r="DW207" s="52">
        <v>0</v>
      </c>
      <c r="DX207" s="52">
        <v>0</v>
      </c>
      <c r="DY207" s="52">
        <v>0</v>
      </c>
      <c r="DZ207" s="52">
        <v>0</v>
      </c>
      <c r="EA207" s="52">
        <v>0</v>
      </c>
      <c r="EB207" s="52">
        <v>0</v>
      </c>
      <c r="EC207" s="52">
        <v>0</v>
      </c>
      <c r="ED207" s="52">
        <v>0</v>
      </c>
      <c r="EE207" s="52">
        <v>0</v>
      </c>
      <c r="EF207" s="52">
        <v>0</v>
      </c>
      <c r="EG207" s="52">
        <v>0</v>
      </c>
      <c r="EH207" s="52">
        <v>0</v>
      </c>
      <c r="EI207" s="52">
        <v>0</v>
      </c>
      <c r="EJ207" s="52">
        <v>0</v>
      </c>
      <c r="EK207" s="52">
        <v>0</v>
      </c>
      <c r="EL207" s="52">
        <v>0</v>
      </c>
      <c r="EM207" s="52">
        <v>0</v>
      </c>
      <c r="EN207" s="52">
        <v>0</v>
      </c>
      <c r="EO207" s="52">
        <v>0</v>
      </c>
      <c r="EP207" s="52">
        <v>0</v>
      </c>
      <c r="EQ207" s="52">
        <v>0</v>
      </c>
      <c r="ER207" s="52">
        <v>0</v>
      </c>
      <c r="ES207" s="52">
        <v>0</v>
      </c>
      <c r="ET207" s="52">
        <v>0</v>
      </c>
      <c r="EU207" s="52">
        <v>0</v>
      </c>
      <c r="EV207" s="52">
        <v>0</v>
      </c>
      <c r="EW207" s="52">
        <v>75.498109999999997</v>
      </c>
      <c r="EX207" s="52">
        <v>73.321659999999994</v>
      </c>
      <c r="EY207" s="52">
        <v>71.60745</v>
      </c>
      <c r="EZ207" s="52">
        <v>69.640010000000004</v>
      </c>
      <c r="FA207" s="52">
        <v>68.184939999999997</v>
      </c>
      <c r="FB207" s="52">
        <v>67.417259999999999</v>
      </c>
      <c r="FC207" s="52">
        <v>66.685019999999994</v>
      </c>
      <c r="FD207" s="52">
        <v>68.360820000000004</v>
      </c>
      <c r="FE207" s="52">
        <v>71.959199999999996</v>
      </c>
      <c r="FF207" s="52">
        <v>75.586849999999998</v>
      </c>
      <c r="FG207" s="52">
        <v>79.336539999999999</v>
      </c>
      <c r="FH207" s="52">
        <v>82.860810000000001</v>
      </c>
      <c r="FI207" s="52">
        <v>86.058760000000007</v>
      </c>
      <c r="FJ207" s="52">
        <v>88.984049999999996</v>
      </c>
      <c r="FK207" s="52">
        <v>91.070419999999999</v>
      </c>
      <c r="FL207" s="52">
        <v>92.430499999999995</v>
      </c>
      <c r="FM207" s="52">
        <v>92.401629999999997</v>
      </c>
      <c r="FN207" s="52">
        <v>91.796199999999999</v>
      </c>
      <c r="FO207" s="52">
        <v>89.886939999999996</v>
      </c>
      <c r="FP207" s="52">
        <v>84.637879999999996</v>
      </c>
      <c r="FQ207" s="52">
        <v>80.769030000000001</v>
      </c>
      <c r="FR207" s="52">
        <v>79.037800000000004</v>
      </c>
      <c r="FS207" s="52">
        <v>78.208309999999997</v>
      </c>
      <c r="FT207" s="52">
        <v>77.344729999999998</v>
      </c>
      <c r="FU207" s="52">
        <v>10</v>
      </c>
      <c r="FV207" s="52">
        <v>211.47059999999999</v>
      </c>
      <c r="FW207" s="52">
        <v>69.319320000000005</v>
      </c>
      <c r="FX207" s="52">
        <v>0</v>
      </c>
    </row>
    <row r="208" spans="1:180" x14ac:dyDescent="0.3">
      <c r="A208" t="s">
        <v>174</v>
      </c>
      <c r="B208" t="s">
        <v>251</v>
      </c>
      <c r="C208" t="s">
        <v>180</v>
      </c>
      <c r="D208" t="s">
        <v>244</v>
      </c>
      <c r="E208" t="s">
        <v>190</v>
      </c>
      <c r="F208" t="s">
        <v>238</v>
      </c>
      <c r="G208" t="s">
        <v>240</v>
      </c>
      <c r="H208" s="52">
        <v>237</v>
      </c>
      <c r="I208" s="52">
        <v>0</v>
      </c>
      <c r="J208" s="52">
        <v>0</v>
      </c>
      <c r="K208" s="52">
        <v>0</v>
      </c>
      <c r="L208" s="52">
        <v>0</v>
      </c>
      <c r="M208" s="52">
        <v>0</v>
      </c>
      <c r="N208" s="52">
        <v>0</v>
      </c>
      <c r="O208" s="52">
        <v>0</v>
      </c>
      <c r="P208" s="52">
        <v>0</v>
      </c>
      <c r="Q208" s="52">
        <v>0</v>
      </c>
      <c r="R208" s="52">
        <v>0</v>
      </c>
      <c r="S208" s="52">
        <v>0</v>
      </c>
      <c r="T208" s="52">
        <v>0</v>
      </c>
      <c r="U208" s="52">
        <v>0</v>
      </c>
      <c r="V208" s="52">
        <v>0</v>
      </c>
      <c r="W208" s="52">
        <v>0</v>
      </c>
      <c r="X208" s="52">
        <v>0</v>
      </c>
      <c r="Y208" s="52">
        <v>0</v>
      </c>
      <c r="Z208" s="52">
        <v>0</v>
      </c>
      <c r="AA208" s="52">
        <v>0</v>
      </c>
      <c r="AB208" s="52">
        <v>0</v>
      </c>
      <c r="AC208" s="52">
        <v>0</v>
      </c>
      <c r="AD208" s="52">
        <v>0</v>
      </c>
      <c r="AE208" s="52">
        <v>0</v>
      </c>
      <c r="AF208" s="52">
        <v>0</v>
      </c>
      <c r="AG208" s="52">
        <v>0</v>
      </c>
      <c r="AH208" s="52">
        <v>0</v>
      </c>
      <c r="AI208" s="52">
        <v>0</v>
      </c>
      <c r="AJ208" s="52">
        <v>0</v>
      </c>
      <c r="AK208" s="52">
        <v>0</v>
      </c>
      <c r="AL208" s="52">
        <v>0</v>
      </c>
      <c r="AM208" s="52">
        <v>0</v>
      </c>
      <c r="AN208" s="52">
        <v>0</v>
      </c>
      <c r="AO208" s="52">
        <v>0</v>
      </c>
      <c r="AP208" s="52">
        <v>0</v>
      </c>
      <c r="AQ208" s="52">
        <v>0</v>
      </c>
      <c r="AR208" s="52">
        <v>0</v>
      </c>
      <c r="AS208" s="52">
        <v>0</v>
      </c>
      <c r="AT208" s="52">
        <v>0</v>
      </c>
      <c r="AU208" s="52">
        <v>0</v>
      </c>
      <c r="AV208" s="52">
        <v>0</v>
      </c>
      <c r="AW208" s="52">
        <v>0</v>
      </c>
      <c r="AX208" s="52">
        <v>0</v>
      </c>
      <c r="AY208" s="52">
        <v>0</v>
      </c>
      <c r="AZ208" s="52">
        <v>0</v>
      </c>
      <c r="BA208" s="52">
        <v>0</v>
      </c>
      <c r="BB208" s="52">
        <v>0</v>
      </c>
      <c r="BC208" s="52">
        <v>0</v>
      </c>
      <c r="BD208" s="52">
        <v>0</v>
      </c>
      <c r="BE208" s="52">
        <v>0</v>
      </c>
      <c r="BF208" s="52">
        <v>0</v>
      </c>
      <c r="BG208" s="52">
        <v>0</v>
      </c>
      <c r="BH208" s="52">
        <v>0</v>
      </c>
      <c r="BI208" s="52">
        <v>0</v>
      </c>
      <c r="BJ208" s="52">
        <v>0</v>
      </c>
      <c r="BK208" s="52">
        <v>0</v>
      </c>
      <c r="BL208" s="52">
        <v>0</v>
      </c>
      <c r="BM208" s="52">
        <v>0</v>
      </c>
      <c r="BN208" s="52">
        <v>0</v>
      </c>
      <c r="BO208" s="52">
        <v>0</v>
      </c>
      <c r="BP208" s="52">
        <v>0</v>
      </c>
      <c r="BQ208" s="52">
        <v>0</v>
      </c>
      <c r="BR208" s="52">
        <v>0</v>
      </c>
      <c r="BS208" s="52">
        <v>0</v>
      </c>
      <c r="BT208" s="52">
        <v>0</v>
      </c>
      <c r="BU208" s="52">
        <v>0</v>
      </c>
      <c r="BV208" s="52">
        <v>0</v>
      </c>
      <c r="BW208" s="52">
        <v>0</v>
      </c>
      <c r="BX208" s="52">
        <v>0</v>
      </c>
      <c r="BY208" s="52">
        <v>0</v>
      </c>
      <c r="BZ208" s="52">
        <v>0</v>
      </c>
      <c r="CA208" s="52">
        <v>0</v>
      </c>
      <c r="CB208" s="52">
        <v>0</v>
      </c>
      <c r="CC208" s="52">
        <v>0</v>
      </c>
      <c r="CD208" s="52">
        <v>0</v>
      </c>
      <c r="CE208" s="52">
        <v>0</v>
      </c>
      <c r="CF208" s="52">
        <v>0</v>
      </c>
      <c r="CG208" s="52">
        <v>0</v>
      </c>
      <c r="CH208" s="52">
        <v>0</v>
      </c>
      <c r="CI208" s="52">
        <v>0</v>
      </c>
      <c r="CJ208" s="52">
        <v>0</v>
      </c>
      <c r="CK208" s="52">
        <v>0</v>
      </c>
      <c r="CL208" s="52">
        <v>0</v>
      </c>
      <c r="CM208" s="52">
        <v>0</v>
      </c>
      <c r="CN208" s="52">
        <v>0</v>
      </c>
      <c r="CO208" s="52">
        <v>0</v>
      </c>
      <c r="CP208" s="52">
        <v>0</v>
      </c>
      <c r="CQ208" s="52">
        <v>0</v>
      </c>
      <c r="CR208" s="52">
        <v>0</v>
      </c>
      <c r="CS208" s="52">
        <v>0</v>
      </c>
      <c r="CT208" s="52">
        <v>0</v>
      </c>
      <c r="CU208" s="52">
        <v>0</v>
      </c>
      <c r="CV208" s="52">
        <v>0</v>
      </c>
      <c r="CW208" s="52">
        <v>0</v>
      </c>
      <c r="CX208" s="52">
        <v>0</v>
      </c>
      <c r="CY208" s="52">
        <v>0</v>
      </c>
      <c r="CZ208" s="52">
        <v>0</v>
      </c>
      <c r="DA208" s="52">
        <v>0</v>
      </c>
      <c r="DB208" s="52">
        <v>0</v>
      </c>
      <c r="DC208" s="52">
        <v>0</v>
      </c>
      <c r="DD208" s="52">
        <v>0</v>
      </c>
      <c r="DE208" s="52">
        <v>0</v>
      </c>
      <c r="DF208" s="52">
        <v>0</v>
      </c>
      <c r="DG208" s="52">
        <v>0</v>
      </c>
      <c r="DH208" s="52">
        <v>0</v>
      </c>
      <c r="DI208" s="52">
        <v>0</v>
      </c>
      <c r="DJ208" s="52">
        <v>0</v>
      </c>
      <c r="DK208" s="52">
        <v>0</v>
      </c>
      <c r="DL208" s="52">
        <v>0</v>
      </c>
      <c r="DM208" s="52">
        <v>0</v>
      </c>
      <c r="DN208" s="52">
        <v>0</v>
      </c>
      <c r="DO208" s="52">
        <v>0</v>
      </c>
      <c r="DP208" s="52">
        <v>0</v>
      </c>
      <c r="DQ208" s="52">
        <v>0</v>
      </c>
      <c r="DR208" s="52">
        <v>0</v>
      </c>
      <c r="DS208" s="52">
        <v>0</v>
      </c>
      <c r="DT208" s="52">
        <v>0</v>
      </c>
      <c r="DU208" s="52">
        <v>0</v>
      </c>
      <c r="DV208" s="52">
        <v>0</v>
      </c>
      <c r="DW208" s="52">
        <v>0</v>
      </c>
      <c r="DX208" s="52">
        <v>0</v>
      </c>
      <c r="DY208" s="52">
        <v>0</v>
      </c>
      <c r="DZ208" s="52">
        <v>0</v>
      </c>
      <c r="EA208" s="52">
        <v>0</v>
      </c>
      <c r="EB208" s="52">
        <v>0</v>
      </c>
      <c r="EC208" s="52">
        <v>0</v>
      </c>
      <c r="ED208" s="52">
        <v>0</v>
      </c>
      <c r="EE208" s="52">
        <v>0</v>
      </c>
      <c r="EF208" s="52">
        <v>0</v>
      </c>
      <c r="EG208" s="52">
        <v>0</v>
      </c>
      <c r="EH208" s="52">
        <v>0</v>
      </c>
      <c r="EI208" s="52">
        <v>0</v>
      </c>
      <c r="EJ208" s="52">
        <v>0</v>
      </c>
      <c r="EK208" s="52">
        <v>0</v>
      </c>
      <c r="EL208" s="52">
        <v>0</v>
      </c>
      <c r="EM208" s="52">
        <v>0</v>
      </c>
      <c r="EN208" s="52">
        <v>0</v>
      </c>
      <c r="EO208" s="52">
        <v>0</v>
      </c>
      <c r="EP208" s="52">
        <v>0</v>
      </c>
      <c r="EQ208" s="52">
        <v>0</v>
      </c>
      <c r="ER208" s="52">
        <v>0</v>
      </c>
      <c r="ES208" s="52">
        <v>0</v>
      </c>
      <c r="ET208" s="52">
        <v>0</v>
      </c>
      <c r="EU208" s="52">
        <v>0</v>
      </c>
      <c r="EV208" s="52">
        <v>0</v>
      </c>
      <c r="EW208" s="52">
        <v>71.504859999999994</v>
      </c>
      <c r="EX208" s="52">
        <v>69.769729999999996</v>
      </c>
      <c r="EY208" s="52">
        <v>67.08372</v>
      </c>
      <c r="EZ208" s="52">
        <v>64.130489999999995</v>
      </c>
      <c r="FA208" s="52">
        <v>61.590769999999999</v>
      </c>
      <c r="FB208" s="52">
        <v>61.234430000000003</v>
      </c>
      <c r="FC208" s="52">
        <v>61.863819999999997</v>
      </c>
      <c r="FD208" s="52">
        <v>63.565530000000003</v>
      </c>
      <c r="FE208" s="52">
        <v>68.548919999999995</v>
      </c>
      <c r="FF208" s="52">
        <v>72.659710000000004</v>
      </c>
      <c r="FG208" s="52">
        <v>77.243380000000002</v>
      </c>
      <c r="FH208" s="52">
        <v>80.655929999999998</v>
      </c>
      <c r="FI208" s="52">
        <v>84.331500000000005</v>
      </c>
      <c r="FJ208" s="52">
        <v>87.301990000000004</v>
      </c>
      <c r="FK208" s="52">
        <v>89.234840000000005</v>
      </c>
      <c r="FL208" s="52">
        <v>90.17774</v>
      </c>
      <c r="FM208" s="52">
        <v>90.542929999999998</v>
      </c>
      <c r="FN208" s="52">
        <v>88.674449999999993</v>
      </c>
      <c r="FO208" s="52">
        <v>86.986980000000003</v>
      </c>
      <c r="FP208" s="52">
        <v>82.261189999999999</v>
      </c>
      <c r="FQ208" s="52">
        <v>79.670249999999996</v>
      </c>
      <c r="FR208" s="52">
        <v>77.67192</v>
      </c>
      <c r="FS208" s="52">
        <v>75.870609999999999</v>
      </c>
      <c r="FT208" s="52">
        <v>71.548019999999994</v>
      </c>
      <c r="FU208" s="52">
        <v>10</v>
      </c>
      <c r="FV208" s="52">
        <v>211.43090000000001</v>
      </c>
      <c r="FW208" s="52">
        <v>79.306179999999998</v>
      </c>
      <c r="FX208" s="52">
        <v>0</v>
      </c>
    </row>
    <row r="209" spans="1:180" x14ac:dyDescent="0.3">
      <c r="A209" t="s">
        <v>174</v>
      </c>
      <c r="B209" t="s">
        <v>251</v>
      </c>
      <c r="C209" t="s">
        <v>180</v>
      </c>
      <c r="D209" t="s">
        <v>224</v>
      </c>
      <c r="E209" t="s">
        <v>187</v>
      </c>
      <c r="F209" t="s">
        <v>238</v>
      </c>
      <c r="G209" t="s">
        <v>240</v>
      </c>
      <c r="H209" s="52">
        <v>237</v>
      </c>
      <c r="I209" s="52">
        <v>0</v>
      </c>
      <c r="J209" s="52">
        <v>0</v>
      </c>
      <c r="K209" s="52">
        <v>0</v>
      </c>
      <c r="L209" s="52">
        <v>0</v>
      </c>
      <c r="M209" s="52">
        <v>0</v>
      </c>
      <c r="N209" s="52">
        <v>0</v>
      </c>
      <c r="O209" s="52">
        <v>0</v>
      </c>
      <c r="P209" s="52">
        <v>0</v>
      </c>
      <c r="Q209" s="52">
        <v>0</v>
      </c>
      <c r="R209" s="52">
        <v>0</v>
      </c>
      <c r="S209" s="52">
        <v>0</v>
      </c>
      <c r="T209" s="52">
        <v>0</v>
      </c>
      <c r="U209" s="52">
        <v>0</v>
      </c>
      <c r="V209" s="52">
        <v>0</v>
      </c>
      <c r="W209" s="52">
        <v>0</v>
      </c>
      <c r="X209" s="52">
        <v>0</v>
      </c>
      <c r="Y209" s="52">
        <v>0</v>
      </c>
      <c r="Z209" s="52">
        <v>0</v>
      </c>
      <c r="AA209" s="52">
        <v>0</v>
      </c>
      <c r="AB209" s="52">
        <v>0</v>
      </c>
      <c r="AC209" s="52">
        <v>0</v>
      </c>
      <c r="AD209" s="52">
        <v>0</v>
      </c>
      <c r="AE209" s="52">
        <v>0</v>
      </c>
      <c r="AF209" s="52">
        <v>0</v>
      </c>
      <c r="AG209" s="52">
        <v>0</v>
      </c>
      <c r="AH209" s="52">
        <v>0</v>
      </c>
      <c r="AI209" s="52">
        <v>0</v>
      </c>
      <c r="AJ209" s="52">
        <v>0</v>
      </c>
      <c r="AK209" s="52">
        <v>0</v>
      </c>
      <c r="AL209" s="52">
        <v>0</v>
      </c>
      <c r="AM209" s="52">
        <v>0</v>
      </c>
      <c r="AN209" s="52">
        <v>0</v>
      </c>
      <c r="AO209" s="52">
        <v>0</v>
      </c>
      <c r="AP209" s="52">
        <v>0</v>
      </c>
      <c r="AQ209" s="52">
        <v>0</v>
      </c>
      <c r="AR209" s="52">
        <v>0</v>
      </c>
      <c r="AS209" s="52">
        <v>0</v>
      </c>
      <c r="AT209" s="52">
        <v>0</v>
      </c>
      <c r="AU209" s="52">
        <v>0</v>
      </c>
      <c r="AV209" s="52">
        <v>0</v>
      </c>
      <c r="AW209" s="52">
        <v>0</v>
      </c>
      <c r="AX209" s="52">
        <v>0</v>
      </c>
      <c r="AY209" s="52">
        <v>0</v>
      </c>
      <c r="AZ209" s="52">
        <v>0</v>
      </c>
      <c r="BA209" s="52">
        <v>0</v>
      </c>
      <c r="BB209" s="52">
        <v>0</v>
      </c>
      <c r="BC209" s="52">
        <v>0</v>
      </c>
      <c r="BD209" s="52">
        <v>0</v>
      </c>
      <c r="BE209" s="52">
        <v>0</v>
      </c>
      <c r="BF209" s="52">
        <v>0</v>
      </c>
      <c r="BG209" s="52">
        <v>0</v>
      </c>
      <c r="BH209" s="52">
        <v>0</v>
      </c>
      <c r="BI209" s="52">
        <v>0</v>
      </c>
      <c r="BJ209" s="52">
        <v>0</v>
      </c>
      <c r="BK209" s="52">
        <v>0</v>
      </c>
      <c r="BL209" s="52">
        <v>0</v>
      </c>
      <c r="BM209" s="52">
        <v>0</v>
      </c>
      <c r="BN209" s="52">
        <v>0</v>
      </c>
      <c r="BO209" s="52">
        <v>0</v>
      </c>
      <c r="BP209" s="52">
        <v>0</v>
      </c>
      <c r="BQ209" s="52">
        <v>0</v>
      </c>
      <c r="BR209" s="52">
        <v>0</v>
      </c>
      <c r="BS209" s="52">
        <v>0</v>
      </c>
      <c r="BT209" s="52">
        <v>0</v>
      </c>
      <c r="BU209" s="52">
        <v>0</v>
      </c>
      <c r="BV209" s="52">
        <v>0</v>
      </c>
      <c r="BW209" s="52">
        <v>0</v>
      </c>
      <c r="BX209" s="52">
        <v>0</v>
      </c>
      <c r="BY209" s="52">
        <v>0</v>
      </c>
      <c r="BZ209" s="52">
        <v>0</v>
      </c>
      <c r="CA209" s="52">
        <v>0</v>
      </c>
      <c r="CB209" s="52">
        <v>0</v>
      </c>
      <c r="CC209" s="52">
        <v>0</v>
      </c>
      <c r="CD209" s="52">
        <v>0</v>
      </c>
      <c r="CE209" s="52">
        <v>0</v>
      </c>
      <c r="CF209" s="52">
        <v>0</v>
      </c>
      <c r="CG209" s="52">
        <v>0</v>
      </c>
      <c r="CH209" s="52">
        <v>0</v>
      </c>
      <c r="CI209" s="52">
        <v>0</v>
      </c>
      <c r="CJ209" s="52">
        <v>0</v>
      </c>
      <c r="CK209" s="52">
        <v>0</v>
      </c>
      <c r="CL209" s="52">
        <v>0</v>
      </c>
      <c r="CM209" s="52">
        <v>0</v>
      </c>
      <c r="CN209" s="52">
        <v>0</v>
      </c>
      <c r="CO209" s="52">
        <v>0</v>
      </c>
      <c r="CP209" s="52">
        <v>0</v>
      </c>
      <c r="CQ209" s="52">
        <v>0</v>
      </c>
      <c r="CR209" s="52">
        <v>0</v>
      </c>
      <c r="CS209" s="52">
        <v>0</v>
      </c>
      <c r="CT209" s="52">
        <v>0</v>
      </c>
      <c r="CU209" s="52">
        <v>0</v>
      </c>
      <c r="CV209" s="52">
        <v>0</v>
      </c>
      <c r="CW209" s="52">
        <v>0</v>
      </c>
      <c r="CX209" s="52">
        <v>0</v>
      </c>
      <c r="CY209" s="52">
        <v>0</v>
      </c>
      <c r="CZ209" s="52">
        <v>0</v>
      </c>
      <c r="DA209" s="52">
        <v>0</v>
      </c>
      <c r="DB209" s="52">
        <v>0</v>
      </c>
      <c r="DC209" s="52">
        <v>0</v>
      </c>
      <c r="DD209" s="52">
        <v>0</v>
      </c>
      <c r="DE209" s="52">
        <v>0</v>
      </c>
      <c r="DF209" s="52">
        <v>0</v>
      </c>
      <c r="DG209" s="52">
        <v>0</v>
      </c>
      <c r="DH209" s="52">
        <v>0</v>
      </c>
      <c r="DI209" s="52">
        <v>0</v>
      </c>
      <c r="DJ209" s="52">
        <v>0</v>
      </c>
      <c r="DK209" s="52">
        <v>0</v>
      </c>
      <c r="DL209" s="52">
        <v>0</v>
      </c>
      <c r="DM209" s="52">
        <v>0</v>
      </c>
      <c r="DN209" s="52">
        <v>0</v>
      </c>
      <c r="DO209" s="52">
        <v>0</v>
      </c>
      <c r="DP209" s="52">
        <v>0</v>
      </c>
      <c r="DQ209" s="52">
        <v>0</v>
      </c>
      <c r="DR209" s="52">
        <v>0</v>
      </c>
      <c r="DS209" s="52">
        <v>0</v>
      </c>
      <c r="DT209" s="52">
        <v>0</v>
      </c>
      <c r="DU209" s="52">
        <v>0</v>
      </c>
      <c r="DV209" s="52">
        <v>0</v>
      </c>
      <c r="DW209" s="52">
        <v>0</v>
      </c>
      <c r="DX209" s="52">
        <v>0</v>
      </c>
      <c r="DY209" s="52">
        <v>0</v>
      </c>
      <c r="DZ209" s="52">
        <v>0</v>
      </c>
      <c r="EA209" s="52">
        <v>0</v>
      </c>
      <c r="EB209" s="52">
        <v>0</v>
      </c>
      <c r="EC209" s="52">
        <v>0</v>
      </c>
      <c r="ED209" s="52">
        <v>0</v>
      </c>
      <c r="EE209" s="52">
        <v>0</v>
      </c>
      <c r="EF209" s="52">
        <v>0</v>
      </c>
      <c r="EG209" s="52">
        <v>0</v>
      </c>
      <c r="EH209" s="52">
        <v>0</v>
      </c>
      <c r="EI209" s="52">
        <v>0</v>
      </c>
      <c r="EJ209" s="52">
        <v>0</v>
      </c>
      <c r="EK209" s="52">
        <v>0</v>
      </c>
      <c r="EL209" s="52">
        <v>0</v>
      </c>
      <c r="EM209" s="52">
        <v>0</v>
      </c>
      <c r="EN209" s="52">
        <v>0</v>
      </c>
      <c r="EO209" s="52">
        <v>0</v>
      </c>
      <c r="EP209" s="52">
        <v>0</v>
      </c>
      <c r="EQ209" s="52">
        <v>0</v>
      </c>
      <c r="ER209" s="52">
        <v>0</v>
      </c>
      <c r="ES209" s="52">
        <v>0</v>
      </c>
      <c r="ET209" s="52">
        <v>0</v>
      </c>
      <c r="EU209" s="52">
        <v>0</v>
      </c>
      <c r="EV209" s="52">
        <v>0</v>
      </c>
      <c r="EW209" s="52">
        <v>76.702780000000004</v>
      </c>
      <c r="EX209" s="52">
        <v>74.415549999999996</v>
      </c>
      <c r="EY209" s="52">
        <v>72.274270000000001</v>
      </c>
      <c r="EZ209" s="52">
        <v>70.494060000000005</v>
      </c>
      <c r="FA209" s="52">
        <v>69.085729999999998</v>
      </c>
      <c r="FB209" s="52">
        <v>67.236819999999994</v>
      </c>
      <c r="FC209" s="52">
        <v>67.289159999999995</v>
      </c>
      <c r="FD209" s="52">
        <v>69.616569999999996</v>
      </c>
      <c r="FE209" s="52">
        <v>72.732749999999996</v>
      </c>
      <c r="FF209" s="52">
        <v>75.971670000000003</v>
      </c>
      <c r="FG209" s="52">
        <v>79.149659999999997</v>
      </c>
      <c r="FH209" s="52">
        <v>82.241640000000004</v>
      </c>
      <c r="FI209" s="52">
        <v>85.375470000000007</v>
      </c>
      <c r="FJ209" s="52">
        <v>88.209530000000001</v>
      </c>
      <c r="FK209" s="52">
        <v>90.896910000000005</v>
      </c>
      <c r="FL209" s="52">
        <v>92.408659999999998</v>
      </c>
      <c r="FM209" s="52">
        <v>93.777389999999997</v>
      </c>
      <c r="FN209" s="52">
        <v>93.920339999999996</v>
      </c>
      <c r="FO209" s="52">
        <v>92.555160000000001</v>
      </c>
      <c r="FP209" s="52">
        <v>90.931439999999995</v>
      </c>
      <c r="FQ209" s="52">
        <v>87.764939999999996</v>
      </c>
      <c r="FR209" s="52">
        <v>84.216710000000006</v>
      </c>
      <c r="FS209" s="52">
        <v>81.748490000000004</v>
      </c>
      <c r="FT209" s="52">
        <v>78.97784</v>
      </c>
      <c r="FU209" s="52">
        <v>10</v>
      </c>
      <c r="FV209" s="52">
        <v>200.19239999999999</v>
      </c>
      <c r="FW209" s="52">
        <v>70.984499999999997</v>
      </c>
      <c r="FX209" s="52">
        <v>0</v>
      </c>
    </row>
    <row r="210" spans="1:180" x14ac:dyDescent="0.3">
      <c r="A210" t="s">
        <v>174</v>
      </c>
      <c r="B210" t="s">
        <v>251</v>
      </c>
      <c r="C210" t="s">
        <v>180</v>
      </c>
      <c r="D210" t="s">
        <v>244</v>
      </c>
      <c r="E210" t="s">
        <v>187</v>
      </c>
      <c r="F210" t="s">
        <v>226</v>
      </c>
      <c r="G210" t="s">
        <v>240</v>
      </c>
      <c r="H210" s="52">
        <v>13</v>
      </c>
      <c r="I210" s="52">
        <v>0</v>
      </c>
      <c r="J210" s="52">
        <v>0</v>
      </c>
      <c r="K210" s="52">
        <v>0</v>
      </c>
      <c r="L210" s="52">
        <v>0</v>
      </c>
      <c r="M210" s="52">
        <v>0</v>
      </c>
      <c r="N210" s="52">
        <v>0</v>
      </c>
      <c r="O210" s="52">
        <v>0</v>
      </c>
      <c r="P210" s="52">
        <v>0</v>
      </c>
      <c r="Q210" s="52">
        <v>0</v>
      </c>
      <c r="R210" s="52">
        <v>0</v>
      </c>
      <c r="S210" s="52">
        <v>0</v>
      </c>
      <c r="T210" s="52">
        <v>0</v>
      </c>
      <c r="U210" s="52">
        <v>0</v>
      </c>
      <c r="V210" s="52">
        <v>0</v>
      </c>
      <c r="W210" s="52">
        <v>0</v>
      </c>
      <c r="X210" s="52">
        <v>0</v>
      </c>
      <c r="Y210" s="52">
        <v>0</v>
      </c>
      <c r="Z210" s="52">
        <v>0</v>
      </c>
      <c r="AA210" s="52">
        <v>0</v>
      </c>
      <c r="AB210" s="52">
        <v>0</v>
      </c>
      <c r="AC210" s="52">
        <v>0</v>
      </c>
      <c r="AD210" s="52">
        <v>0</v>
      </c>
      <c r="AE210" s="52">
        <v>0</v>
      </c>
      <c r="AF210" s="52">
        <v>0</v>
      </c>
      <c r="AG210" s="52">
        <v>0</v>
      </c>
      <c r="AH210" s="52">
        <v>0</v>
      </c>
      <c r="AI210" s="52">
        <v>0</v>
      </c>
      <c r="AJ210" s="52">
        <v>0</v>
      </c>
      <c r="AK210" s="52">
        <v>0</v>
      </c>
      <c r="AL210" s="52">
        <v>0</v>
      </c>
      <c r="AM210" s="52">
        <v>0</v>
      </c>
      <c r="AN210" s="52">
        <v>0</v>
      </c>
      <c r="AO210" s="52">
        <v>0</v>
      </c>
      <c r="AP210" s="52">
        <v>0</v>
      </c>
      <c r="AQ210" s="52">
        <v>0</v>
      </c>
      <c r="AR210" s="52">
        <v>0</v>
      </c>
      <c r="AS210" s="52">
        <v>0</v>
      </c>
      <c r="AT210" s="52">
        <v>0</v>
      </c>
      <c r="AU210" s="52">
        <v>0</v>
      </c>
      <c r="AV210" s="52">
        <v>0</v>
      </c>
      <c r="AW210" s="52">
        <v>0</v>
      </c>
      <c r="AX210" s="52">
        <v>0</v>
      </c>
      <c r="AY210" s="52">
        <v>0</v>
      </c>
      <c r="AZ210" s="52">
        <v>0</v>
      </c>
      <c r="BA210" s="52">
        <v>0</v>
      </c>
      <c r="BB210" s="52">
        <v>0</v>
      </c>
      <c r="BC210" s="52">
        <v>0</v>
      </c>
      <c r="BD210" s="52">
        <v>0</v>
      </c>
      <c r="BE210" s="52">
        <v>0</v>
      </c>
      <c r="BF210" s="52">
        <v>0</v>
      </c>
      <c r="BG210" s="52">
        <v>0</v>
      </c>
      <c r="BH210" s="52">
        <v>0</v>
      </c>
      <c r="BI210" s="52">
        <v>0</v>
      </c>
      <c r="BJ210" s="52">
        <v>0</v>
      </c>
      <c r="BK210" s="52">
        <v>0</v>
      </c>
      <c r="BL210" s="52">
        <v>0</v>
      </c>
      <c r="BM210" s="52">
        <v>0</v>
      </c>
      <c r="BN210" s="52">
        <v>0</v>
      </c>
      <c r="BO210" s="52">
        <v>0</v>
      </c>
      <c r="BP210" s="52">
        <v>0</v>
      </c>
      <c r="BQ210" s="52">
        <v>0</v>
      </c>
      <c r="BR210" s="52">
        <v>0</v>
      </c>
      <c r="BS210" s="52">
        <v>0</v>
      </c>
      <c r="BT210" s="52">
        <v>0</v>
      </c>
      <c r="BU210" s="52">
        <v>0</v>
      </c>
      <c r="BV210" s="52">
        <v>0</v>
      </c>
      <c r="BW210" s="52">
        <v>0</v>
      </c>
      <c r="BX210" s="52">
        <v>0</v>
      </c>
      <c r="BY210" s="52">
        <v>0</v>
      </c>
      <c r="BZ210" s="52">
        <v>0</v>
      </c>
      <c r="CA210" s="52">
        <v>0</v>
      </c>
      <c r="CB210" s="52">
        <v>0</v>
      </c>
      <c r="CC210" s="52">
        <v>0</v>
      </c>
      <c r="CD210" s="52">
        <v>0</v>
      </c>
      <c r="CE210" s="52">
        <v>0</v>
      </c>
      <c r="CF210" s="52">
        <v>0</v>
      </c>
      <c r="CG210" s="52">
        <v>0</v>
      </c>
      <c r="CH210" s="52">
        <v>0</v>
      </c>
      <c r="CI210" s="52">
        <v>0</v>
      </c>
      <c r="CJ210" s="52">
        <v>0</v>
      </c>
      <c r="CK210" s="52">
        <v>0</v>
      </c>
      <c r="CL210" s="52">
        <v>0</v>
      </c>
      <c r="CM210" s="52">
        <v>0</v>
      </c>
      <c r="CN210" s="52">
        <v>0</v>
      </c>
      <c r="CO210" s="52">
        <v>0</v>
      </c>
      <c r="CP210" s="52">
        <v>0</v>
      </c>
      <c r="CQ210" s="52">
        <v>0</v>
      </c>
      <c r="CR210" s="52">
        <v>0</v>
      </c>
      <c r="CS210" s="52">
        <v>0</v>
      </c>
      <c r="CT210" s="52">
        <v>0</v>
      </c>
      <c r="CU210" s="52">
        <v>0</v>
      </c>
      <c r="CV210" s="52">
        <v>0</v>
      </c>
      <c r="CW210" s="52">
        <v>0</v>
      </c>
      <c r="CX210" s="52">
        <v>0</v>
      </c>
      <c r="CY210" s="52">
        <v>0</v>
      </c>
      <c r="CZ210" s="52">
        <v>0</v>
      </c>
      <c r="DA210" s="52">
        <v>0</v>
      </c>
      <c r="DB210" s="52">
        <v>0</v>
      </c>
      <c r="DC210" s="52">
        <v>0</v>
      </c>
      <c r="DD210" s="52">
        <v>0</v>
      </c>
      <c r="DE210" s="52">
        <v>0</v>
      </c>
      <c r="DF210" s="52">
        <v>0</v>
      </c>
      <c r="DG210" s="52">
        <v>0</v>
      </c>
      <c r="DH210" s="52">
        <v>0</v>
      </c>
      <c r="DI210" s="52">
        <v>0</v>
      </c>
      <c r="DJ210" s="52">
        <v>0</v>
      </c>
      <c r="DK210" s="52">
        <v>0</v>
      </c>
      <c r="DL210" s="52">
        <v>0</v>
      </c>
      <c r="DM210" s="52">
        <v>0</v>
      </c>
      <c r="DN210" s="52">
        <v>0</v>
      </c>
      <c r="DO210" s="52">
        <v>0</v>
      </c>
      <c r="DP210" s="52">
        <v>0</v>
      </c>
      <c r="DQ210" s="52">
        <v>0</v>
      </c>
      <c r="DR210" s="52">
        <v>0</v>
      </c>
      <c r="DS210" s="52">
        <v>0</v>
      </c>
      <c r="DT210" s="52">
        <v>0</v>
      </c>
      <c r="DU210" s="52">
        <v>0</v>
      </c>
      <c r="DV210" s="52">
        <v>0</v>
      </c>
      <c r="DW210" s="52">
        <v>0</v>
      </c>
      <c r="DX210" s="52">
        <v>0</v>
      </c>
      <c r="DY210" s="52">
        <v>0</v>
      </c>
      <c r="DZ210" s="52">
        <v>0</v>
      </c>
      <c r="EA210" s="52">
        <v>0</v>
      </c>
      <c r="EB210" s="52">
        <v>0</v>
      </c>
      <c r="EC210" s="52">
        <v>0</v>
      </c>
      <c r="ED210" s="52">
        <v>0</v>
      </c>
      <c r="EE210" s="52">
        <v>0</v>
      </c>
      <c r="EF210" s="52">
        <v>0</v>
      </c>
      <c r="EG210" s="52">
        <v>0</v>
      </c>
      <c r="EH210" s="52">
        <v>0</v>
      </c>
      <c r="EI210" s="52">
        <v>0</v>
      </c>
      <c r="EJ210" s="52">
        <v>0</v>
      </c>
      <c r="EK210" s="52">
        <v>0</v>
      </c>
      <c r="EL210" s="52">
        <v>0</v>
      </c>
      <c r="EM210" s="52">
        <v>0</v>
      </c>
      <c r="EN210" s="52">
        <v>0</v>
      </c>
      <c r="EO210" s="52">
        <v>0</v>
      </c>
      <c r="EP210" s="52">
        <v>0</v>
      </c>
      <c r="EQ210" s="52">
        <v>0</v>
      </c>
      <c r="ER210" s="52">
        <v>0</v>
      </c>
      <c r="ES210" s="52">
        <v>0</v>
      </c>
      <c r="ET210" s="52">
        <v>0</v>
      </c>
      <c r="EU210" s="52">
        <v>0</v>
      </c>
      <c r="EV210" s="52">
        <v>0</v>
      </c>
      <c r="EW210" s="52">
        <v>82.125</v>
      </c>
      <c r="EX210" s="52">
        <v>79.9375</v>
      </c>
      <c r="EY210" s="52">
        <v>77.75</v>
      </c>
      <c r="EZ210" s="52">
        <v>75.75</v>
      </c>
      <c r="FA210" s="52">
        <v>74.4375</v>
      </c>
      <c r="FB210" s="52">
        <v>73.25</v>
      </c>
      <c r="FC210" s="52">
        <v>73.1875</v>
      </c>
      <c r="FD210" s="52">
        <v>75.6875</v>
      </c>
      <c r="FE210" s="52">
        <v>79.3125</v>
      </c>
      <c r="FF210" s="52">
        <v>83.0625</v>
      </c>
      <c r="FG210" s="52">
        <v>86.6875</v>
      </c>
      <c r="FH210" s="52">
        <v>89.8125</v>
      </c>
      <c r="FI210" s="52">
        <v>92.875</v>
      </c>
      <c r="FJ210" s="52">
        <v>95.8125</v>
      </c>
      <c r="FK210" s="52">
        <v>98.0625</v>
      </c>
      <c r="FL210" s="52">
        <v>99.6875</v>
      </c>
      <c r="FM210" s="52">
        <v>100.5</v>
      </c>
      <c r="FN210" s="52">
        <v>100.125</v>
      </c>
      <c r="FO210" s="52">
        <v>98</v>
      </c>
      <c r="FP210" s="52">
        <v>96.25</v>
      </c>
      <c r="FQ210" s="52">
        <v>93.6875</v>
      </c>
      <c r="FR210" s="52">
        <v>90.0625</v>
      </c>
      <c r="FS210" s="52">
        <v>86.4375</v>
      </c>
      <c r="FT210" s="52">
        <v>83.0625</v>
      </c>
      <c r="FU210" s="52">
        <v>2</v>
      </c>
      <c r="FV210" s="52">
        <v>27.018249999999998</v>
      </c>
      <c r="FW210" s="52">
        <v>24.924119999999998</v>
      </c>
      <c r="FX210" s="52">
        <v>0</v>
      </c>
    </row>
    <row r="211" spans="1:180" x14ac:dyDescent="0.3">
      <c r="A211" t="s">
        <v>174</v>
      </c>
      <c r="B211" t="s">
        <v>251</v>
      </c>
      <c r="C211" t="s">
        <v>180</v>
      </c>
      <c r="D211" t="s">
        <v>244</v>
      </c>
      <c r="E211" t="s">
        <v>190</v>
      </c>
      <c r="F211" t="s">
        <v>226</v>
      </c>
      <c r="G211" t="s">
        <v>240</v>
      </c>
      <c r="H211" s="52">
        <v>13</v>
      </c>
      <c r="I211" s="52">
        <v>0</v>
      </c>
      <c r="J211" s="52">
        <v>0</v>
      </c>
      <c r="K211" s="52">
        <v>0</v>
      </c>
      <c r="L211" s="52">
        <v>0</v>
      </c>
      <c r="M211" s="52">
        <v>0</v>
      </c>
      <c r="N211" s="52">
        <v>0</v>
      </c>
      <c r="O211" s="52">
        <v>0</v>
      </c>
      <c r="P211" s="52">
        <v>0</v>
      </c>
      <c r="Q211" s="52">
        <v>0</v>
      </c>
      <c r="R211" s="52">
        <v>0</v>
      </c>
      <c r="S211" s="52">
        <v>0</v>
      </c>
      <c r="T211" s="52">
        <v>0</v>
      </c>
      <c r="U211" s="52">
        <v>0</v>
      </c>
      <c r="V211" s="52">
        <v>0</v>
      </c>
      <c r="W211" s="52">
        <v>0</v>
      </c>
      <c r="X211" s="52">
        <v>0</v>
      </c>
      <c r="Y211" s="52">
        <v>0</v>
      </c>
      <c r="Z211" s="52">
        <v>0</v>
      </c>
      <c r="AA211" s="52">
        <v>0</v>
      </c>
      <c r="AB211" s="52">
        <v>0</v>
      </c>
      <c r="AC211" s="52">
        <v>0</v>
      </c>
      <c r="AD211" s="52">
        <v>0</v>
      </c>
      <c r="AE211" s="52">
        <v>0</v>
      </c>
      <c r="AF211" s="52">
        <v>0</v>
      </c>
      <c r="AG211" s="52">
        <v>0</v>
      </c>
      <c r="AH211" s="52">
        <v>0</v>
      </c>
      <c r="AI211" s="52">
        <v>0</v>
      </c>
      <c r="AJ211" s="52">
        <v>0</v>
      </c>
      <c r="AK211" s="52">
        <v>0</v>
      </c>
      <c r="AL211" s="52">
        <v>0</v>
      </c>
      <c r="AM211" s="52">
        <v>0</v>
      </c>
      <c r="AN211" s="52">
        <v>0</v>
      </c>
      <c r="AO211" s="52">
        <v>0</v>
      </c>
      <c r="AP211" s="52">
        <v>0</v>
      </c>
      <c r="AQ211" s="52">
        <v>0</v>
      </c>
      <c r="AR211" s="52">
        <v>0</v>
      </c>
      <c r="AS211" s="52">
        <v>0</v>
      </c>
      <c r="AT211" s="52">
        <v>0</v>
      </c>
      <c r="AU211" s="52">
        <v>0</v>
      </c>
      <c r="AV211" s="52">
        <v>0</v>
      </c>
      <c r="AW211" s="52">
        <v>0</v>
      </c>
      <c r="AX211" s="52">
        <v>0</v>
      </c>
      <c r="AY211" s="52">
        <v>0</v>
      </c>
      <c r="AZ211" s="52">
        <v>0</v>
      </c>
      <c r="BA211" s="52">
        <v>0</v>
      </c>
      <c r="BB211" s="52">
        <v>0</v>
      </c>
      <c r="BC211" s="52">
        <v>0</v>
      </c>
      <c r="BD211" s="52">
        <v>0</v>
      </c>
      <c r="BE211" s="52">
        <v>0</v>
      </c>
      <c r="BF211" s="52">
        <v>0</v>
      </c>
      <c r="BG211" s="52">
        <v>0</v>
      </c>
      <c r="BH211" s="52">
        <v>0</v>
      </c>
      <c r="BI211" s="52">
        <v>0</v>
      </c>
      <c r="BJ211" s="52">
        <v>0</v>
      </c>
      <c r="BK211" s="52">
        <v>0</v>
      </c>
      <c r="BL211" s="52">
        <v>0</v>
      </c>
      <c r="BM211" s="52">
        <v>0</v>
      </c>
      <c r="BN211" s="52">
        <v>0</v>
      </c>
      <c r="BO211" s="52">
        <v>0</v>
      </c>
      <c r="BP211" s="52">
        <v>0</v>
      </c>
      <c r="BQ211" s="52">
        <v>0</v>
      </c>
      <c r="BR211" s="52">
        <v>0</v>
      </c>
      <c r="BS211" s="52">
        <v>0</v>
      </c>
      <c r="BT211" s="52">
        <v>0</v>
      </c>
      <c r="BU211" s="52">
        <v>0</v>
      </c>
      <c r="BV211" s="52">
        <v>0</v>
      </c>
      <c r="BW211" s="52">
        <v>0</v>
      </c>
      <c r="BX211" s="52">
        <v>0</v>
      </c>
      <c r="BY211" s="52">
        <v>0</v>
      </c>
      <c r="BZ211" s="52">
        <v>0</v>
      </c>
      <c r="CA211" s="52">
        <v>0</v>
      </c>
      <c r="CB211" s="52">
        <v>0</v>
      </c>
      <c r="CC211" s="52">
        <v>0</v>
      </c>
      <c r="CD211" s="52">
        <v>0</v>
      </c>
      <c r="CE211" s="52">
        <v>0</v>
      </c>
      <c r="CF211" s="52">
        <v>0</v>
      </c>
      <c r="CG211" s="52">
        <v>0</v>
      </c>
      <c r="CH211" s="52">
        <v>0</v>
      </c>
      <c r="CI211" s="52">
        <v>0</v>
      </c>
      <c r="CJ211" s="52">
        <v>0</v>
      </c>
      <c r="CK211" s="52">
        <v>0</v>
      </c>
      <c r="CL211" s="52">
        <v>0</v>
      </c>
      <c r="CM211" s="52">
        <v>0</v>
      </c>
      <c r="CN211" s="52">
        <v>0</v>
      </c>
      <c r="CO211" s="52">
        <v>0</v>
      </c>
      <c r="CP211" s="52">
        <v>0</v>
      </c>
      <c r="CQ211" s="52">
        <v>0</v>
      </c>
      <c r="CR211" s="52">
        <v>0</v>
      </c>
      <c r="CS211" s="52">
        <v>0</v>
      </c>
      <c r="CT211" s="52">
        <v>0</v>
      </c>
      <c r="CU211" s="52">
        <v>0</v>
      </c>
      <c r="CV211" s="52">
        <v>0</v>
      </c>
      <c r="CW211" s="52">
        <v>0</v>
      </c>
      <c r="CX211" s="52">
        <v>0</v>
      </c>
      <c r="CY211" s="52">
        <v>0</v>
      </c>
      <c r="CZ211" s="52">
        <v>0</v>
      </c>
      <c r="DA211" s="52">
        <v>0</v>
      </c>
      <c r="DB211" s="52">
        <v>0</v>
      </c>
      <c r="DC211" s="52">
        <v>0</v>
      </c>
      <c r="DD211" s="52">
        <v>0</v>
      </c>
      <c r="DE211" s="52">
        <v>0</v>
      </c>
      <c r="DF211" s="52">
        <v>0</v>
      </c>
      <c r="DG211" s="52">
        <v>0</v>
      </c>
      <c r="DH211" s="52">
        <v>0</v>
      </c>
      <c r="DI211" s="52">
        <v>0</v>
      </c>
      <c r="DJ211" s="52">
        <v>0</v>
      </c>
      <c r="DK211" s="52">
        <v>0</v>
      </c>
      <c r="DL211" s="52">
        <v>0</v>
      </c>
      <c r="DM211" s="52">
        <v>0</v>
      </c>
      <c r="DN211" s="52">
        <v>0</v>
      </c>
      <c r="DO211" s="52">
        <v>0</v>
      </c>
      <c r="DP211" s="52">
        <v>0</v>
      </c>
      <c r="DQ211" s="52">
        <v>0</v>
      </c>
      <c r="DR211" s="52">
        <v>0</v>
      </c>
      <c r="DS211" s="52">
        <v>0</v>
      </c>
      <c r="DT211" s="52">
        <v>0</v>
      </c>
      <c r="DU211" s="52">
        <v>0</v>
      </c>
      <c r="DV211" s="52">
        <v>0</v>
      </c>
      <c r="DW211" s="52">
        <v>0</v>
      </c>
      <c r="DX211" s="52">
        <v>0</v>
      </c>
      <c r="DY211" s="52">
        <v>0</v>
      </c>
      <c r="DZ211" s="52">
        <v>0</v>
      </c>
      <c r="EA211" s="52">
        <v>0</v>
      </c>
      <c r="EB211" s="52">
        <v>0</v>
      </c>
      <c r="EC211" s="52">
        <v>0</v>
      </c>
      <c r="ED211" s="52">
        <v>0</v>
      </c>
      <c r="EE211" s="52">
        <v>0</v>
      </c>
      <c r="EF211" s="52">
        <v>0</v>
      </c>
      <c r="EG211" s="52">
        <v>0</v>
      </c>
      <c r="EH211" s="52">
        <v>0</v>
      </c>
      <c r="EI211" s="52">
        <v>0</v>
      </c>
      <c r="EJ211" s="52">
        <v>0</v>
      </c>
      <c r="EK211" s="52">
        <v>0</v>
      </c>
      <c r="EL211" s="52">
        <v>0</v>
      </c>
      <c r="EM211" s="52">
        <v>0</v>
      </c>
      <c r="EN211" s="52">
        <v>0</v>
      </c>
      <c r="EO211" s="52">
        <v>0</v>
      </c>
      <c r="EP211" s="52">
        <v>0</v>
      </c>
      <c r="EQ211" s="52">
        <v>0</v>
      </c>
      <c r="ER211" s="52">
        <v>0</v>
      </c>
      <c r="ES211" s="52">
        <v>0</v>
      </c>
      <c r="ET211" s="52">
        <v>0</v>
      </c>
      <c r="EU211" s="52">
        <v>0</v>
      </c>
      <c r="EV211" s="52">
        <v>0</v>
      </c>
      <c r="EW211" s="52">
        <v>76.5</v>
      </c>
      <c r="EX211" s="52">
        <v>74.277780000000007</v>
      </c>
      <c r="EY211" s="52">
        <v>72.388890000000004</v>
      </c>
      <c r="EZ211" s="52">
        <v>71.222219999999993</v>
      </c>
      <c r="FA211" s="52">
        <v>70.166659999999993</v>
      </c>
      <c r="FB211" s="52">
        <v>68.611109999999996</v>
      </c>
      <c r="FC211" s="52">
        <v>67.05556</v>
      </c>
      <c r="FD211" s="52">
        <v>67.277780000000007</v>
      </c>
      <c r="FE211" s="52">
        <v>70.388890000000004</v>
      </c>
      <c r="FF211" s="52">
        <v>75.277780000000007</v>
      </c>
      <c r="FG211" s="52">
        <v>79.888890000000004</v>
      </c>
      <c r="FH211" s="52">
        <v>83.666659999999993</v>
      </c>
      <c r="FI211" s="52">
        <v>87.222219999999993</v>
      </c>
      <c r="FJ211" s="52">
        <v>90.111109999999996</v>
      </c>
      <c r="FK211" s="52">
        <v>92.388890000000004</v>
      </c>
      <c r="FL211" s="52">
        <v>93.277780000000007</v>
      </c>
      <c r="FM211" s="52">
        <v>93.55556</v>
      </c>
      <c r="FN211" s="52">
        <v>92.833340000000007</v>
      </c>
      <c r="FO211" s="52">
        <v>91.333340000000007</v>
      </c>
      <c r="FP211" s="52">
        <v>88.833340000000007</v>
      </c>
      <c r="FQ211" s="52">
        <v>86.05556</v>
      </c>
      <c r="FR211" s="52">
        <v>83.55556</v>
      </c>
      <c r="FS211" s="52">
        <v>81.222219999999993</v>
      </c>
      <c r="FT211" s="52">
        <v>78.888890000000004</v>
      </c>
      <c r="FU211" s="52">
        <v>2</v>
      </c>
      <c r="FV211" s="52">
        <v>14.358409999999999</v>
      </c>
      <c r="FW211" s="52">
        <v>14.356260000000001</v>
      </c>
      <c r="FX211" s="52">
        <v>0</v>
      </c>
    </row>
    <row r="212" spans="1:180" x14ac:dyDescent="0.3">
      <c r="A212" t="s">
        <v>174</v>
      </c>
      <c r="B212" t="s">
        <v>251</v>
      </c>
      <c r="C212" t="s">
        <v>180</v>
      </c>
      <c r="D212" t="s">
        <v>244</v>
      </c>
      <c r="E212" t="s">
        <v>188</v>
      </c>
      <c r="F212" t="s">
        <v>226</v>
      </c>
      <c r="G212" t="s">
        <v>240</v>
      </c>
      <c r="H212" s="52">
        <v>13</v>
      </c>
      <c r="I212" s="52">
        <v>0</v>
      </c>
      <c r="J212" s="52">
        <v>0</v>
      </c>
      <c r="K212" s="52">
        <v>0</v>
      </c>
      <c r="L212" s="52">
        <v>0</v>
      </c>
      <c r="M212" s="52">
        <v>0</v>
      </c>
      <c r="N212" s="52">
        <v>0</v>
      </c>
      <c r="O212" s="52">
        <v>0</v>
      </c>
      <c r="P212" s="52">
        <v>0</v>
      </c>
      <c r="Q212" s="52">
        <v>0</v>
      </c>
      <c r="R212" s="52">
        <v>0</v>
      </c>
      <c r="S212" s="52">
        <v>0</v>
      </c>
      <c r="T212" s="52">
        <v>0</v>
      </c>
      <c r="U212" s="52">
        <v>0</v>
      </c>
      <c r="V212" s="52">
        <v>0</v>
      </c>
      <c r="W212" s="52">
        <v>0</v>
      </c>
      <c r="X212" s="52">
        <v>0</v>
      </c>
      <c r="Y212" s="52">
        <v>0</v>
      </c>
      <c r="Z212" s="52">
        <v>0</v>
      </c>
      <c r="AA212" s="52">
        <v>0</v>
      </c>
      <c r="AB212" s="52">
        <v>0</v>
      </c>
      <c r="AC212" s="52">
        <v>0</v>
      </c>
      <c r="AD212" s="52">
        <v>0</v>
      </c>
      <c r="AE212" s="52">
        <v>0</v>
      </c>
      <c r="AF212" s="52">
        <v>0</v>
      </c>
      <c r="AG212" s="52">
        <v>0</v>
      </c>
      <c r="AH212" s="52">
        <v>0</v>
      </c>
      <c r="AI212" s="52">
        <v>0</v>
      </c>
      <c r="AJ212" s="52">
        <v>0</v>
      </c>
      <c r="AK212" s="52">
        <v>0</v>
      </c>
      <c r="AL212" s="52">
        <v>0</v>
      </c>
      <c r="AM212" s="52">
        <v>0</v>
      </c>
      <c r="AN212" s="52">
        <v>0</v>
      </c>
      <c r="AO212" s="52">
        <v>0</v>
      </c>
      <c r="AP212" s="52">
        <v>0</v>
      </c>
      <c r="AQ212" s="52">
        <v>0</v>
      </c>
      <c r="AR212" s="52">
        <v>0</v>
      </c>
      <c r="AS212" s="52">
        <v>0</v>
      </c>
      <c r="AT212" s="52">
        <v>0</v>
      </c>
      <c r="AU212" s="52">
        <v>0</v>
      </c>
      <c r="AV212" s="52">
        <v>0</v>
      </c>
      <c r="AW212" s="52">
        <v>0</v>
      </c>
      <c r="AX212" s="52">
        <v>0</v>
      </c>
      <c r="AY212" s="52">
        <v>0</v>
      </c>
      <c r="AZ212" s="52">
        <v>0</v>
      </c>
      <c r="BA212" s="52">
        <v>0</v>
      </c>
      <c r="BB212" s="52">
        <v>0</v>
      </c>
      <c r="BC212" s="52">
        <v>0</v>
      </c>
      <c r="BD212" s="52">
        <v>0</v>
      </c>
      <c r="BE212" s="52">
        <v>0</v>
      </c>
      <c r="BF212" s="52">
        <v>0</v>
      </c>
      <c r="BG212" s="52">
        <v>0</v>
      </c>
      <c r="BH212" s="52">
        <v>0</v>
      </c>
      <c r="BI212" s="52">
        <v>0</v>
      </c>
      <c r="BJ212" s="52">
        <v>0</v>
      </c>
      <c r="BK212" s="52">
        <v>0</v>
      </c>
      <c r="BL212" s="52">
        <v>0</v>
      </c>
      <c r="BM212" s="52">
        <v>0</v>
      </c>
      <c r="BN212" s="52">
        <v>0</v>
      </c>
      <c r="BO212" s="52">
        <v>0</v>
      </c>
      <c r="BP212" s="52">
        <v>0</v>
      </c>
      <c r="BQ212" s="52">
        <v>0</v>
      </c>
      <c r="BR212" s="52">
        <v>0</v>
      </c>
      <c r="BS212" s="52">
        <v>0</v>
      </c>
      <c r="BT212" s="52">
        <v>0</v>
      </c>
      <c r="BU212" s="52">
        <v>0</v>
      </c>
      <c r="BV212" s="52">
        <v>0</v>
      </c>
      <c r="BW212" s="52">
        <v>0</v>
      </c>
      <c r="BX212" s="52">
        <v>0</v>
      </c>
      <c r="BY212" s="52">
        <v>0</v>
      </c>
      <c r="BZ212" s="52">
        <v>0</v>
      </c>
      <c r="CA212" s="52">
        <v>0</v>
      </c>
      <c r="CB212" s="52">
        <v>0</v>
      </c>
      <c r="CC212" s="52">
        <v>0</v>
      </c>
      <c r="CD212" s="52">
        <v>0</v>
      </c>
      <c r="CE212" s="52">
        <v>0</v>
      </c>
      <c r="CF212" s="52">
        <v>0</v>
      </c>
      <c r="CG212" s="52">
        <v>0</v>
      </c>
      <c r="CH212" s="52">
        <v>0</v>
      </c>
      <c r="CI212" s="52">
        <v>0</v>
      </c>
      <c r="CJ212" s="52">
        <v>0</v>
      </c>
      <c r="CK212" s="52">
        <v>0</v>
      </c>
      <c r="CL212" s="52">
        <v>0</v>
      </c>
      <c r="CM212" s="52">
        <v>0</v>
      </c>
      <c r="CN212" s="52">
        <v>0</v>
      </c>
      <c r="CO212" s="52">
        <v>0</v>
      </c>
      <c r="CP212" s="52">
        <v>0</v>
      </c>
      <c r="CQ212" s="52">
        <v>0</v>
      </c>
      <c r="CR212" s="52">
        <v>0</v>
      </c>
      <c r="CS212" s="52">
        <v>0</v>
      </c>
      <c r="CT212" s="52">
        <v>0</v>
      </c>
      <c r="CU212" s="52">
        <v>0</v>
      </c>
      <c r="CV212" s="52">
        <v>0</v>
      </c>
      <c r="CW212" s="52">
        <v>0</v>
      </c>
      <c r="CX212" s="52">
        <v>0</v>
      </c>
      <c r="CY212" s="52">
        <v>0</v>
      </c>
      <c r="CZ212" s="52">
        <v>0</v>
      </c>
      <c r="DA212" s="52">
        <v>0</v>
      </c>
      <c r="DB212" s="52">
        <v>0</v>
      </c>
      <c r="DC212" s="52">
        <v>0</v>
      </c>
      <c r="DD212" s="52">
        <v>0</v>
      </c>
      <c r="DE212" s="52">
        <v>0</v>
      </c>
      <c r="DF212" s="52">
        <v>0</v>
      </c>
      <c r="DG212" s="52">
        <v>0</v>
      </c>
      <c r="DH212" s="52">
        <v>0</v>
      </c>
      <c r="DI212" s="52">
        <v>0</v>
      </c>
      <c r="DJ212" s="52">
        <v>0</v>
      </c>
      <c r="DK212" s="52">
        <v>0</v>
      </c>
      <c r="DL212" s="52">
        <v>0</v>
      </c>
      <c r="DM212" s="52">
        <v>0</v>
      </c>
      <c r="DN212" s="52">
        <v>0</v>
      </c>
      <c r="DO212" s="52">
        <v>0</v>
      </c>
      <c r="DP212" s="52">
        <v>0</v>
      </c>
      <c r="DQ212" s="52">
        <v>0</v>
      </c>
      <c r="DR212" s="52">
        <v>0</v>
      </c>
      <c r="DS212" s="52">
        <v>0</v>
      </c>
      <c r="DT212" s="52">
        <v>0</v>
      </c>
      <c r="DU212" s="52">
        <v>0</v>
      </c>
      <c r="DV212" s="52">
        <v>0</v>
      </c>
      <c r="DW212" s="52">
        <v>0</v>
      </c>
      <c r="DX212" s="52">
        <v>0</v>
      </c>
      <c r="DY212" s="52">
        <v>0</v>
      </c>
      <c r="DZ212" s="52">
        <v>0</v>
      </c>
      <c r="EA212" s="52">
        <v>0</v>
      </c>
      <c r="EB212" s="52">
        <v>0</v>
      </c>
      <c r="EC212" s="52">
        <v>0</v>
      </c>
      <c r="ED212" s="52">
        <v>0</v>
      </c>
      <c r="EE212" s="52">
        <v>0</v>
      </c>
      <c r="EF212" s="52">
        <v>0</v>
      </c>
      <c r="EG212" s="52">
        <v>0</v>
      </c>
      <c r="EH212" s="52">
        <v>0</v>
      </c>
      <c r="EI212" s="52">
        <v>0</v>
      </c>
      <c r="EJ212" s="52">
        <v>0</v>
      </c>
      <c r="EK212" s="52">
        <v>0</v>
      </c>
      <c r="EL212" s="52">
        <v>0</v>
      </c>
      <c r="EM212" s="52">
        <v>0</v>
      </c>
      <c r="EN212" s="52">
        <v>0</v>
      </c>
      <c r="EO212" s="52">
        <v>0</v>
      </c>
      <c r="EP212" s="52">
        <v>0</v>
      </c>
      <c r="EQ212" s="52">
        <v>0</v>
      </c>
      <c r="ER212" s="52">
        <v>0</v>
      </c>
      <c r="ES212" s="52">
        <v>0</v>
      </c>
      <c r="ET212" s="52">
        <v>0</v>
      </c>
      <c r="EU212" s="52">
        <v>0</v>
      </c>
      <c r="EV212" s="52">
        <v>0</v>
      </c>
      <c r="EW212" s="52">
        <v>85.8</v>
      </c>
      <c r="EX212" s="52">
        <v>83.4</v>
      </c>
      <c r="EY212" s="52">
        <v>81.25</v>
      </c>
      <c r="EZ212" s="52">
        <v>79.650000000000006</v>
      </c>
      <c r="FA212" s="52">
        <v>78.099999999999994</v>
      </c>
      <c r="FB212" s="52">
        <v>76.7</v>
      </c>
      <c r="FC212" s="52">
        <v>76.349999999999994</v>
      </c>
      <c r="FD212" s="52">
        <v>78.3</v>
      </c>
      <c r="FE212" s="52">
        <v>81.45</v>
      </c>
      <c r="FF212" s="52">
        <v>84.75</v>
      </c>
      <c r="FG212" s="52">
        <v>88.35</v>
      </c>
      <c r="FH212" s="52">
        <v>92.3</v>
      </c>
      <c r="FI212" s="52">
        <v>96.05</v>
      </c>
      <c r="FJ212" s="52">
        <v>98.6</v>
      </c>
      <c r="FK212" s="52">
        <v>100.5</v>
      </c>
      <c r="FL212" s="52">
        <v>102.35</v>
      </c>
      <c r="FM212" s="52">
        <v>102.95</v>
      </c>
      <c r="FN212" s="52">
        <v>102.6</v>
      </c>
      <c r="FO212" s="52">
        <v>101.45</v>
      </c>
      <c r="FP212" s="52">
        <v>99.7</v>
      </c>
      <c r="FQ212" s="52">
        <v>96.75</v>
      </c>
      <c r="FR212" s="52">
        <v>94.05</v>
      </c>
      <c r="FS212" s="52">
        <v>90.45</v>
      </c>
      <c r="FT212" s="52">
        <v>87.3</v>
      </c>
      <c r="FU212" s="52">
        <v>2</v>
      </c>
      <c r="FV212" s="52">
        <v>23.912410000000001</v>
      </c>
      <c r="FW212" s="52">
        <v>22.099419999999999</v>
      </c>
      <c r="FX212" s="52">
        <v>0</v>
      </c>
    </row>
    <row r="213" spans="1:180" x14ac:dyDescent="0.3">
      <c r="A213" t="s">
        <v>174</v>
      </c>
      <c r="B213" t="s">
        <v>251</v>
      </c>
      <c r="C213" t="s">
        <v>180</v>
      </c>
      <c r="D213" t="s">
        <v>224</v>
      </c>
      <c r="E213" t="s">
        <v>189</v>
      </c>
      <c r="F213" t="s">
        <v>226</v>
      </c>
      <c r="G213" t="s">
        <v>240</v>
      </c>
      <c r="H213" s="52">
        <v>13</v>
      </c>
      <c r="I213" s="52">
        <v>0</v>
      </c>
      <c r="J213" s="52">
        <v>0</v>
      </c>
      <c r="K213" s="52">
        <v>0</v>
      </c>
      <c r="L213" s="52">
        <v>0</v>
      </c>
      <c r="M213" s="52">
        <v>0</v>
      </c>
      <c r="N213" s="52">
        <v>0</v>
      </c>
      <c r="O213" s="52">
        <v>0</v>
      </c>
      <c r="P213" s="52">
        <v>0</v>
      </c>
      <c r="Q213" s="52">
        <v>0</v>
      </c>
      <c r="R213" s="52">
        <v>0</v>
      </c>
      <c r="S213" s="52">
        <v>0</v>
      </c>
      <c r="T213" s="52">
        <v>0</v>
      </c>
      <c r="U213" s="52">
        <v>0</v>
      </c>
      <c r="V213" s="52">
        <v>0</v>
      </c>
      <c r="W213" s="52">
        <v>0</v>
      </c>
      <c r="X213" s="52">
        <v>0</v>
      </c>
      <c r="Y213" s="52">
        <v>0</v>
      </c>
      <c r="Z213" s="52">
        <v>0</v>
      </c>
      <c r="AA213" s="52">
        <v>0</v>
      </c>
      <c r="AB213" s="52">
        <v>0</v>
      </c>
      <c r="AC213" s="52">
        <v>0</v>
      </c>
      <c r="AD213" s="52">
        <v>0</v>
      </c>
      <c r="AE213" s="52">
        <v>0</v>
      </c>
      <c r="AF213" s="52">
        <v>0</v>
      </c>
      <c r="AG213" s="52">
        <v>0</v>
      </c>
      <c r="AH213" s="52">
        <v>0</v>
      </c>
      <c r="AI213" s="52">
        <v>0</v>
      </c>
      <c r="AJ213" s="52">
        <v>0</v>
      </c>
      <c r="AK213" s="52">
        <v>0</v>
      </c>
      <c r="AL213" s="52">
        <v>0</v>
      </c>
      <c r="AM213" s="52">
        <v>0</v>
      </c>
      <c r="AN213" s="52">
        <v>0</v>
      </c>
      <c r="AO213" s="52">
        <v>0</v>
      </c>
      <c r="AP213" s="52">
        <v>0</v>
      </c>
      <c r="AQ213" s="52">
        <v>0</v>
      </c>
      <c r="AR213" s="52">
        <v>0</v>
      </c>
      <c r="AS213" s="52">
        <v>0</v>
      </c>
      <c r="AT213" s="52">
        <v>0</v>
      </c>
      <c r="AU213" s="52">
        <v>0</v>
      </c>
      <c r="AV213" s="52">
        <v>0</v>
      </c>
      <c r="AW213" s="52">
        <v>0</v>
      </c>
      <c r="AX213" s="52">
        <v>0</v>
      </c>
      <c r="AY213" s="52">
        <v>0</v>
      </c>
      <c r="AZ213" s="52">
        <v>0</v>
      </c>
      <c r="BA213" s="52">
        <v>0</v>
      </c>
      <c r="BB213" s="52">
        <v>0</v>
      </c>
      <c r="BC213" s="52">
        <v>0</v>
      </c>
      <c r="BD213" s="52">
        <v>0</v>
      </c>
      <c r="BE213" s="52">
        <v>0</v>
      </c>
      <c r="BF213" s="52">
        <v>0</v>
      </c>
      <c r="BG213" s="52">
        <v>0</v>
      </c>
      <c r="BH213" s="52">
        <v>0</v>
      </c>
      <c r="BI213" s="52">
        <v>0</v>
      </c>
      <c r="BJ213" s="52">
        <v>0</v>
      </c>
      <c r="BK213" s="52">
        <v>0</v>
      </c>
      <c r="BL213" s="52">
        <v>0</v>
      </c>
      <c r="BM213" s="52">
        <v>0</v>
      </c>
      <c r="BN213" s="52">
        <v>0</v>
      </c>
      <c r="BO213" s="52">
        <v>0</v>
      </c>
      <c r="BP213" s="52">
        <v>0</v>
      </c>
      <c r="BQ213" s="52">
        <v>0</v>
      </c>
      <c r="BR213" s="52">
        <v>0</v>
      </c>
      <c r="BS213" s="52">
        <v>0</v>
      </c>
      <c r="BT213" s="52">
        <v>0</v>
      </c>
      <c r="BU213" s="52">
        <v>0</v>
      </c>
      <c r="BV213" s="52">
        <v>0</v>
      </c>
      <c r="BW213" s="52">
        <v>0</v>
      </c>
      <c r="BX213" s="52">
        <v>0</v>
      </c>
      <c r="BY213" s="52">
        <v>0</v>
      </c>
      <c r="BZ213" s="52">
        <v>0</v>
      </c>
      <c r="CA213" s="52">
        <v>0</v>
      </c>
      <c r="CB213" s="52">
        <v>0</v>
      </c>
      <c r="CC213" s="52">
        <v>0</v>
      </c>
      <c r="CD213" s="52">
        <v>0</v>
      </c>
      <c r="CE213" s="52">
        <v>0</v>
      </c>
      <c r="CF213" s="52">
        <v>0</v>
      </c>
      <c r="CG213" s="52">
        <v>0</v>
      </c>
      <c r="CH213" s="52">
        <v>0</v>
      </c>
      <c r="CI213" s="52">
        <v>0</v>
      </c>
      <c r="CJ213" s="52">
        <v>0</v>
      </c>
      <c r="CK213" s="52">
        <v>0</v>
      </c>
      <c r="CL213" s="52">
        <v>0</v>
      </c>
      <c r="CM213" s="52">
        <v>0</v>
      </c>
      <c r="CN213" s="52">
        <v>0</v>
      </c>
      <c r="CO213" s="52">
        <v>0</v>
      </c>
      <c r="CP213" s="52">
        <v>0</v>
      </c>
      <c r="CQ213" s="52">
        <v>0</v>
      </c>
      <c r="CR213" s="52">
        <v>0</v>
      </c>
      <c r="CS213" s="52">
        <v>0</v>
      </c>
      <c r="CT213" s="52">
        <v>0</v>
      </c>
      <c r="CU213" s="52">
        <v>0</v>
      </c>
      <c r="CV213" s="52">
        <v>0</v>
      </c>
      <c r="CW213" s="52">
        <v>0</v>
      </c>
      <c r="CX213" s="52">
        <v>0</v>
      </c>
      <c r="CY213" s="52">
        <v>0</v>
      </c>
      <c r="CZ213" s="52">
        <v>0</v>
      </c>
      <c r="DA213" s="52">
        <v>0</v>
      </c>
      <c r="DB213" s="52">
        <v>0</v>
      </c>
      <c r="DC213" s="52">
        <v>0</v>
      </c>
      <c r="DD213" s="52">
        <v>0</v>
      </c>
      <c r="DE213" s="52">
        <v>0</v>
      </c>
      <c r="DF213" s="52">
        <v>0</v>
      </c>
      <c r="DG213" s="52">
        <v>0</v>
      </c>
      <c r="DH213" s="52">
        <v>0</v>
      </c>
      <c r="DI213" s="52">
        <v>0</v>
      </c>
      <c r="DJ213" s="52">
        <v>0</v>
      </c>
      <c r="DK213" s="52">
        <v>0</v>
      </c>
      <c r="DL213" s="52">
        <v>0</v>
      </c>
      <c r="DM213" s="52">
        <v>0</v>
      </c>
      <c r="DN213" s="52">
        <v>0</v>
      </c>
      <c r="DO213" s="52">
        <v>0</v>
      </c>
      <c r="DP213" s="52">
        <v>0</v>
      </c>
      <c r="DQ213" s="52">
        <v>0</v>
      </c>
      <c r="DR213" s="52">
        <v>0</v>
      </c>
      <c r="DS213" s="52">
        <v>0</v>
      </c>
      <c r="DT213" s="52">
        <v>0</v>
      </c>
      <c r="DU213" s="52">
        <v>0</v>
      </c>
      <c r="DV213" s="52">
        <v>0</v>
      </c>
      <c r="DW213" s="52">
        <v>0</v>
      </c>
      <c r="DX213" s="52">
        <v>0</v>
      </c>
      <c r="DY213" s="52">
        <v>0</v>
      </c>
      <c r="DZ213" s="52">
        <v>0</v>
      </c>
      <c r="EA213" s="52">
        <v>0</v>
      </c>
      <c r="EB213" s="52">
        <v>0</v>
      </c>
      <c r="EC213" s="52">
        <v>0</v>
      </c>
      <c r="ED213" s="52">
        <v>0</v>
      </c>
      <c r="EE213" s="52">
        <v>0</v>
      </c>
      <c r="EF213" s="52">
        <v>0</v>
      </c>
      <c r="EG213" s="52">
        <v>0</v>
      </c>
      <c r="EH213" s="52">
        <v>0</v>
      </c>
      <c r="EI213" s="52">
        <v>0</v>
      </c>
      <c r="EJ213" s="52">
        <v>0</v>
      </c>
      <c r="EK213" s="52">
        <v>0</v>
      </c>
      <c r="EL213" s="52">
        <v>0</v>
      </c>
      <c r="EM213" s="52">
        <v>0</v>
      </c>
      <c r="EN213" s="52">
        <v>0</v>
      </c>
      <c r="EO213" s="52">
        <v>0</v>
      </c>
      <c r="EP213" s="52">
        <v>0</v>
      </c>
      <c r="EQ213" s="52">
        <v>0</v>
      </c>
      <c r="ER213" s="52">
        <v>0</v>
      </c>
      <c r="ES213" s="52">
        <v>0</v>
      </c>
      <c r="ET213" s="52">
        <v>0</v>
      </c>
      <c r="EU213" s="52">
        <v>0</v>
      </c>
      <c r="EV213" s="52">
        <v>0</v>
      </c>
      <c r="EW213" s="52">
        <v>81.340909999999994</v>
      </c>
      <c r="EX213" s="52">
        <v>79.068179999999998</v>
      </c>
      <c r="EY213" s="52">
        <v>77.340909999999994</v>
      </c>
      <c r="EZ213" s="52">
        <v>75.931820000000002</v>
      </c>
      <c r="FA213" s="52">
        <v>74.068179999999998</v>
      </c>
      <c r="FB213" s="52">
        <v>72.454539999999994</v>
      </c>
      <c r="FC213" s="52">
        <v>71.681820000000002</v>
      </c>
      <c r="FD213" s="52">
        <v>73.227270000000004</v>
      </c>
      <c r="FE213" s="52">
        <v>76.75</v>
      </c>
      <c r="FF213" s="52">
        <v>80.909090000000006</v>
      </c>
      <c r="FG213" s="52">
        <v>85.113640000000004</v>
      </c>
      <c r="FH213" s="52">
        <v>88.659090000000006</v>
      </c>
      <c r="FI213" s="52">
        <v>92.113640000000004</v>
      </c>
      <c r="FJ213" s="52">
        <v>95.204539999999994</v>
      </c>
      <c r="FK213" s="52">
        <v>97.295460000000006</v>
      </c>
      <c r="FL213" s="52">
        <v>98.954539999999994</v>
      </c>
      <c r="FM213" s="52">
        <v>99.886359999999996</v>
      </c>
      <c r="FN213" s="52">
        <v>99.5</v>
      </c>
      <c r="FO213" s="52">
        <v>97.772729999999996</v>
      </c>
      <c r="FP213" s="52">
        <v>95.136359999999996</v>
      </c>
      <c r="FQ213" s="52">
        <v>91.931820000000002</v>
      </c>
      <c r="FR213" s="52">
        <v>89.113640000000004</v>
      </c>
      <c r="FS213" s="52">
        <v>86.022729999999996</v>
      </c>
      <c r="FT213" s="52">
        <v>83.318179999999998</v>
      </c>
      <c r="FU213" s="52">
        <v>2</v>
      </c>
      <c r="FV213" s="52">
        <v>7.286594</v>
      </c>
      <c r="FW213" s="52">
        <v>7.2806519999999999</v>
      </c>
      <c r="FX213" s="52">
        <v>0</v>
      </c>
    </row>
    <row r="214" spans="1:180" x14ac:dyDescent="0.3">
      <c r="A214" t="s">
        <v>174</v>
      </c>
      <c r="B214" t="s">
        <v>251</v>
      </c>
      <c r="C214" t="s">
        <v>180</v>
      </c>
      <c r="D214" t="s">
        <v>244</v>
      </c>
      <c r="E214" t="s">
        <v>189</v>
      </c>
      <c r="F214" t="s">
        <v>226</v>
      </c>
      <c r="G214" t="s">
        <v>240</v>
      </c>
      <c r="H214" s="52">
        <v>13</v>
      </c>
      <c r="I214" s="52">
        <v>0</v>
      </c>
      <c r="J214" s="52">
        <v>0</v>
      </c>
      <c r="K214" s="52">
        <v>0</v>
      </c>
      <c r="L214" s="52">
        <v>0</v>
      </c>
      <c r="M214" s="52">
        <v>0</v>
      </c>
      <c r="N214" s="52">
        <v>0</v>
      </c>
      <c r="O214" s="52">
        <v>0</v>
      </c>
      <c r="P214" s="52">
        <v>0</v>
      </c>
      <c r="Q214" s="52">
        <v>0</v>
      </c>
      <c r="R214" s="52">
        <v>0</v>
      </c>
      <c r="S214" s="52">
        <v>0</v>
      </c>
      <c r="T214" s="52">
        <v>0</v>
      </c>
      <c r="U214" s="52">
        <v>0</v>
      </c>
      <c r="V214" s="52">
        <v>0</v>
      </c>
      <c r="W214" s="52">
        <v>0</v>
      </c>
      <c r="X214" s="52">
        <v>0</v>
      </c>
      <c r="Y214" s="52">
        <v>0</v>
      </c>
      <c r="Z214" s="52">
        <v>0</v>
      </c>
      <c r="AA214" s="52">
        <v>0</v>
      </c>
      <c r="AB214" s="52">
        <v>0</v>
      </c>
      <c r="AC214" s="52">
        <v>0</v>
      </c>
      <c r="AD214" s="52">
        <v>0</v>
      </c>
      <c r="AE214" s="52">
        <v>0</v>
      </c>
      <c r="AF214" s="52">
        <v>0</v>
      </c>
      <c r="AG214" s="52">
        <v>0</v>
      </c>
      <c r="AH214" s="52">
        <v>0</v>
      </c>
      <c r="AI214" s="52">
        <v>0</v>
      </c>
      <c r="AJ214" s="52">
        <v>0</v>
      </c>
      <c r="AK214" s="52">
        <v>0</v>
      </c>
      <c r="AL214" s="52">
        <v>0</v>
      </c>
      <c r="AM214" s="52">
        <v>0</v>
      </c>
      <c r="AN214" s="52">
        <v>0</v>
      </c>
      <c r="AO214" s="52">
        <v>0</v>
      </c>
      <c r="AP214" s="52">
        <v>0</v>
      </c>
      <c r="AQ214" s="52">
        <v>0</v>
      </c>
      <c r="AR214" s="52">
        <v>0</v>
      </c>
      <c r="AS214" s="52">
        <v>0</v>
      </c>
      <c r="AT214" s="52">
        <v>0</v>
      </c>
      <c r="AU214" s="52">
        <v>0</v>
      </c>
      <c r="AV214" s="52">
        <v>0</v>
      </c>
      <c r="AW214" s="52">
        <v>0</v>
      </c>
      <c r="AX214" s="52">
        <v>0</v>
      </c>
      <c r="AY214" s="52">
        <v>0</v>
      </c>
      <c r="AZ214" s="52">
        <v>0</v>
      </c>
      <c r="BA214" s="52">
        <v>0</v>
      </c>
      <c r="BB214" s="52">
        <v>0</v>
      </c>
      <c r="BC214" s="52">
        <v>0</v>
      </c>
      <c r="BD214" s="52">
        <v>0</v>
      </c>
      <c r="BE214" s="52">
        <v>0</v>
      </c>
      <c r="BF214" s="52">
        <v>0</v>
      </c>
      <c r="BG214" s="52">
        <v>0</v>
      </c>
      <c r="BH214" s="52">
        <v>0</v>
      </c>
      <c r="BI214" s="52">
        <v>0</v>
      </c>
      <c r="BJ214" s="52">
        <v>0</v>
      </c>
      <c r="BK214" s="52">
        <v>0</v>
      </c>
      <c r="BL214" s="52">
        <v>0</v>
      </c>
      <c r="BM214" s="52">
        <v>0</v>
      </c>
      <c r="BN214" s="52">
        <v>0</v>
      </c>
      <c r="BO214" s="52">
        <v>0</v>
      </c>
      <c r="BP214" s="52">
        <v>0</v>
      </c>
      <c r="BQ214" s="52">
        <v>0</v>
      </c>
      <c r="BR214" s="52">
        <v>0</v>
      </c>
      <c r="BS214" s="52">
        <v>0</v>
      </c>
      <c r="BT214" s="52">
        <v>0</v>
      </c>
      <c r="BU214" s="52">
        <v>0</v>
      </c>
      <c r="BV214" s="52">
        <v>0</v>
      </c>
      <c r="BW214" s="52">
        <v>0</v>
      </c>
      <c r="BX214" s="52">
        <v>0</v>
      </c>
      <c r="BY214" s="52">
        <v>0</v>
      </c>
      <c r="BZ214" s="52">
        <v>0</v>
      </c>
      <c r="CA214" s="52">
        <v>0</v>
      </c>
      <c r="CB214" s="52">
        <v>0</v>
      </c>
      <c r="CC214" s="52">
        <v>0</v>
      </c>
      <c r="CD214" s="52">
        <v>0</v>
      </c>
      <c r="CE214" s="52">
        <v>0</v>
      </c>
      <c r="CF214" s="52">
        <v>0</v>
      </c>
      <c r="CG214" s="52">
        <v>0</v>
      </c>
      <c r="CH214" s="52">
        <v>0</v>
      </c>
      <c r="CI214" s="52">
        <v>0</v>
      </c>
      <c r="CJ214" s="52">
        <v>0</v>
      </c>
      <c r="CK214" s="52">
        <v>0</v>
      </c>
      <c r="CL214" s="52">
        <v>0</v>
      </c>
      <c r="CM214" s="52">
        <v>0</v>
      </c>
      <c r="CN214" s="52">
        <v>0</v>
      </c>
      <c r="CO214" s="52">
        <v>0</v>
      </c>
      <c r="CP214" s="52">
        <v>0</v>
      </c>
      <c r="CQ214" s="52">
        <v>0</v>
      </c>
      <c r="CR214" s="52">
        <v>0</v>
      </c>
      <c r="CS214" s="52">
        <v>0</v>
      </c>
      <c r="CT214" s="52">
        <v>0</v>
      </c>
      <c r="CU214" s="52">
        <v>0</v>
      </c>
      <c r="CV214" s="52">
        <v>0</v>
      </c>
      <c r="CW214" s="52">
        <v>0</v>
      </c>
      <c r="CX214" s="52">
        <v>0</v>
      </c>
      <c r="CY214" s="52">
        <v>0</v>
      </c>
      <c r="CZ214" s="52">
        <v>0</v>
      </c>
      <c r="DA214" s="52">
        <v>0</v>
      </c>
      <c r="DB214" s="52">
        <v>0</v>
      </c>
      <c r="DC214" s="52">
        <v>0</v>
      </c>
      <c r="DD214" s="52">
        <v>0</v>
      </c>
      <c r="DE214" s="52">
        <v>0</v>
      </c>
      <c r="DF214" s="52">
        <v>0</v>
      </c>
      <c r="DG214" s="52">
        <v>0</v>
      </c>
      <c r="DH214" s="52">
        <v>0</v>
      </c>
      <c r="DI214" s="52">
        <v>0</v>
      </c>
      <c r="DJ214" s="52">
        <v>0</v>
      </c>
      <c r="DK214" s="52">
        <v>0</v>
      </c>
      <c r="DL214" s="52">
        <v>0</v>
      </c>
      <c r="DM214" s="52">
        <v>0</v>
      </c>
      <c r="DN214" s="52">
        <v>0</v>
      </c>
      <c r="DO214" s="52">
        <v>0</v>
      </c>
      <c r="DP214" s="52">
        <v>0</v>
      </c>
      <c r="DQ214" s="52">
        <v>0</v>
      </c>
      <c r="DR214" s="52">
        <v>0</v>
      </c>
      <c r="DS214" s="52">
        <v>0</v>
      </c>
      <c r="DT214" s="52">
        <v>0</v>
      </c>
      <c r="DU214" s="52">
        <v>0</v>
      </c>
      <c r="DV214" s="52">
        <v>0</v>
      </c>
      <c r="DW214" s="52">
        <v>0</v>
      </c>
      <c r="DX214" s="52">
        <v>0</v>
      </c>
      <c r="DY214" s="52">
        <v>0</v>
      </c>
      <c r="DZ214" s="52">
        <v>0</v>
      </c>
      <c r="EA214" s="52">
        <v>0</v>
      </c>
      <c r="EB214" s="52">
        <v>0</v>
      </c>
      <c r="EC214" s="52">
        <v>0</v>
      </c>
      <c r="ED214" s="52">
        <v>0</v>
      </c>
      <c r="EE214" s="52">
        <v>0</v>
      </c>
      <c r="EF214" s="52">
        <v>0</v>
      </c>
      <c r="EG214" s="52">
        <v>0</v>
      </c>
      <c r="EH214" s="52">
        <v>0</v>
      </c>
      <c r="EI214" s="52">
        <v>0</v>
      </c>
      <c r="EJ214" s="52">
        <v>0</v>
      </c>
      <c r="EK214" s="52">
        <v>0</v>
      </c>
      <c r="EL214" s="52">
        <v>0</v>
      </c>
      <c r="EM214" s="52">
        <v>0</v>
      </c>
      <c r="EN214" s="52">
        <v>0</v>
      </c>
      <c r="EO214" s="52">
        <v>0</v>
      </c>
      <c r="EP214" s="52">
        <v>0</v>
      </c>
      <c r="EQ214" s="52">
        <v>0</v>
      </c>
      <c r="ER214" s="52">
        <v>0</v>
      </c>
      <c r="ES214" s="52">
        <v>0</v>
      </c>
      <c r="ET214" s="52">
        <v>0</v>
      </c>
      <c r="EU214" s="52">
        <v>0</v>
      </c>
      <c r="EV214" s="52">
        <v>0</v>
      </c>
      <c r="EW214" s="52">
        <v>80.44444</v>
      </c>
      <c r="EX214" s="52">
        <v>79.111109999999996</v>
      </c>
      <c r="EY214" s="52">
        <v>77.44444</v>
      </c>
      <c r="EZ214" s="52">
        <v>75.611109999999996</v>
      </c>
      <c r="FA214" s="52">
        <v>73.888890000000004</v>
      </c>
      <c r="FB214" s="52">
        <v>72.05556</v>
      </c>
      <c r="FC214" s="52">
        <v>70.888890000000004</v>
      </c>
      <c r="FD214" s="52">
        <v>71.888890000000004</v>
      </c>
      <c r="FE214" s="52">
        <v>75.44444</v>
      </c>
      <c r="FF214" s="52">
        <v>79.888890000000004</v>
      </c>
      <c r="FG214" s="52">
        <v>84.111109999999996</v>
      </c>
      <c r="FH214" s="52">
        <v>88.05556</v>
      </c>
      <c r="FI214" s="52">
        <v>91.666659999999993</v>
      </c>
      <c r="FJ214" s="52">
        <v>94.5</v>
      </c>
      <c r="FK214" s="52">
        <v>97.277780000000007</v>
      </c>
      <c r="FL214" s="52">
        <v>99.333340000000007</v>
      </c>
      <c r="FM214" s="52">
        <v>100.38890000000001</v>
      </c>
      <c r="FN214" s="52">
        <v>99.94444</v>
      </c>
      <c r="FO214" s="52">
        <v>98.388890000000004</v>
      </c>
      <c r="FP214" s="52">
        <v>96.277780000000007</v>
      </c>
      <c r="FQ214" s="52">
        <v>93.111109999999996</v>
      </c>
      <c r="FR214" s="52">
        <v>90</v>
      </c>
      <c r="FS214" s="52">
        <v>87.166659999999993</v>
      </c>
      <c r="FT214" s="52">
        <v>84.277780000000007</v>
      </c>
      <c r="FU214" s="52">
        <v>2</v>
      </c>
      <c r="FV214" s="52">
        <v>7.286594</v>
      </c>
      <c r="FW214" s="52">
        <v>7.2806519999999999</v>
      </c>
      <c r="FX214" s="52">
        <v>0</v>
      </c>
    </row>
    <row r="215" spans="1:180" x14ac:dyDescent="0.3">
      <c r="A215" t="s">
        <v>174</v>
      </c>
      <c r="B215" t="s">
        <v>251</v>
      </c>
      <c r="C215" t="s">
        <v>180</v>
      </c>
      <c r="D215" t="s">
        <v>224</v>
      </c>
      <c r="E215" t="s">
        <v>187</v>
      </c>
      <c r="F215" t="s">
        <v>226</v>
      </c>
      <c r="G215" t="s">
        <v>240</v>
      </c>
      <c r="H215" s="52">
        <v>13</v>
      </c>
      <c r="I215" s="52">
        <v>0</v>
      </c>
      <c r="J215" s="52">
        <v>0</v>
      </c>
      <c r="K215" s="52">
        <v>0</v>
      </c>
      <c r="L215" s="52">
        <v>0</v>
      </c>
      <c r="M215" s="52">
        <v>0</v>
      </c>
      <c r="N215" s="52">
        <v>0</v>
      </c>
      <c r="O215" s="52">
        <v>0</v>
      </c>
      <c r="P215" s="52">
        <v>0</v>
      </c>
      <c r="Q215" s="52">
        <v>0</v>
      </c>
      <c r="R215" s="52">
        <v>0</v>
      </c>
      <c r="S215" s="52">
        <v>0</v>
      </c>
      <c r="T215" s="52">
        <v>0</v>
      </c>
      <c r="U215" s="52">
        <v>0</v>
      </c>
      <c r="V215" s="52">
        <v>0</v>
      </c>
      <c r="W215" s="52">
        <v>0</v>
      </c>
      <c r="X215" s="52">
        <v>0</v>
      </c>
      <c r="Y215" s="52">
        <v>0</v>
      </c>
      <c r="Z215" s="52">
        <v>0</v>
      </c>
      <c r="AA215" s="52">
        <v>0</v>
      </c>
      <c r="AB215" s="52">
        <v>0</v>
      </c>
      <c r="AC215" s="52">
        <v>0</v>
      </c>
      <c r="AD215" s="52">
        <v>0</v>
      </c>
      <c r="AE215" s="52">
        <v>0</v>
      </c>
      <c r="AF215" s="52">
        <v>0</v>
      </c>
      <c r="AG215" s="52">
        <v>0</v>
      </c>
      <c r="AH215" s="52">
        <v>0</v>
      </c>
      <c r="AI215" s="52">
        <v>0</v>
      </c>
      <c r="AJ215" s="52">
        <v>0</v>
      </c>
      <c r="AK215" s="52">
        <v>0</v>
      </c>
      <c r="AL215" s="52">
        <v>0</v>
      </c>
      <c r="AM215" s="52">
        <v>0</v>
      </c>
      <c r="AN215" s="52">
        <v>0</v>
      </c>
      <c r="AO215" s="52">
        <v>0</v>
      </c>
      <c r="AP215" s="52">
        <v>0</v>
      </c>
      <c r="AQ215" s="52">
        <v>0</v>
      </c>
      <c r="AR215" s="52">
        <v>0</v>
      </c>
      <c r="AS215" s="52">
        <v>0</v>
      </c>
      <c r="AT215" s="52">
        <v>0</v>
      </c>
      <c r="AU215" s="52">
        <v>0</v>
      </c>
      <c r="AV215" s="52">
        <v>0</v>
      </c>
      <c r="AW215" s="52">
        <v>0</v>
      </c>
      <c r="AX215" s="52">
        <v>0</v>
      </c>
      <c r="AY215" s="52">
        <v>0</v>
      </c>
      <c r="AZ215" s="52">
        <v>0</v>
      </c>
      <c r="BA215" s="52">
        <v>0</v>
      </c>
      <c r="BB215" s="52">
        <v>0</v>
      </c>
      <c r="BC215" s="52">
        <v>0</v>
      </c>
      <c r="BD215" s="52">
        <v>0</v>
      </c>
      <c r="BE215" s="52">
        <v>0</v>
      </c>
      <c r="BF215" s="52">
        <v>0</v>
      </c>
      <c r="BG215" s="52">
        <v>0</v>
      </c>
      <c r="BH215" s="52">
        <v>0</v>
      </c>
      <c r="BI215" s="52">
        <v>0</v>
      </c>
      <c r="BJ215" s="52">
        <v>0</v>
      </c>
      <c r="BK215" s="52">
        <v>0</v>
      </c>
      <c r="BL215" s="52">
        <v>0</v>
      </c>
      <c r="BM215" s="52">
        <v>0</v>
      </c>
      <c r="BN215" s="52">
        <v>0</v>
      </c>
      <c r="BO215" s="52">
        <v>0</v>
      </c>
      <c r="BP215" s="52">
        <v>0</v>
      </c>
      <c r="BQ215" s="52">
        <v>0</v>
      </c>
      <c r="BR215" s="52">
        <v>0</v>
      </c>
      <c r="BS215" s="52">
        <v>0</v>
      </c>
      <c r="BT215" s="52">
        <v>0</v>
      </c>
      <c r="BU215" s="52">
        <v>0</v>
      </c>
      <c r="BV215" s="52">
        <v>0</v>
      </c>
      <c r="BW215" s="52">
        <v>0</v>
      </c>
      <c r="BX215" s="52">
        <v>0</v>
      </c>
      <c r="BY215" s="52">
        <v>0</v>
      </c>
      <c r="BZ215" s="52">
        <v>0</v>
      </c>
      <c r="CA215" s="52">
        <v>0</v>
      </c>
      <c r="CB215" s="52">
        <v>0</v>
      </c>
      <c r="CC215" s="52">
        <v>0</v>
      </c>
      <c r="CD215" s="52">
        <v>0</v>
      </c>
      <c r="CE215" s="52">
        <v>0</v>
      </c>
      <c r="CF215" s="52">
        <v>0</v>
      </c>
      <c r="CG215" s="52">
        <v>0</v>
      </c>
      <c r="CH215" s="52">
        <v>0</v>
      </c>
      <c r="CI215" s="52">
        <v>0</v>
      </c>
      <c r="CJ215" s="52">
        <v>0</v>
      </c>
      <c r="CK215" s="52">
        <v>0</v>
      </c>
      <c r="CL215" s="52">
        <v>0</v>
      </c>
      <c r="CM215" s="52">
        <v>0</v>
      </c>
      <c r="CN215" s="52">
        <v>0</v>
      </c>
      <c r="CO215" s="52">
        <v>0</v>
      </c>
      <c r="CP215" s="52">
        <v>0</v>
      </c>
      <c r="CQ215" s="52">
        <v>0</v>
      </c>
      <c r="CR215" s="52">
        <v>0</v>
      </c>
      <c r="CS215" s="52">
        <v>0</v>
      </c>
      <c r="CT215" s="52">
        <v>0</v>
      </c>
      <c r="CU215" s="52">
        <v>0</v>
      </c>
      <c r="CV215" s="52">
        <v>0</v>
      </c>
      <c r="CW215" s="52">
        <v>0</v>
      </c>
      <c r="CX215" s="52">
        <v>0</v>
      </c>
      <c r="CY215" s="52">
        <v>0</v>
      </c>
      <c r="CZ215" s="52">
        <v>0</v>
      </c>
      <c r="DA215" s="52">
        <v>0</v>
      </c>
      <c r="DB215" s="52">
        <v>0</v>
      </c>
      <c r="DC215" s="52">
        <v>0</v>
      </c>
      <c r="DD215" s="52">
        <v>0</v>
      </c>
      <c r="DE215" s="52">
        <v>0</v>
      </c>
      <c r="DF215" s="52">
        <v>0</v>
      </c>
      <c r="DG215" s="52">
        <v>0</v>
      </c>
      <c r="DH215" s="52">
        <v>0</v>
      </c>
      <c r="DI215" s="52">
        <v>0</v>
      </c>
      <c r="DJ215" s="52">
        <v>0</v>
      </c>
      <c r="DK215" s="52">
        <v>0</v>
      </c>
      <c r="DL215" s="52">
        <v>0</v>
      </c>
      <c r="DM215" s="52">
        <v>0</v>
      </c>
      <c r="DN215" s="52">
        <v>0</v>
      </c>
      <c r="DO215" s="52">
        <v>0</v>
      </c>
      <c r="DP215" s="52">
        <v>0</v>
      </c>
      <c r="DQ215" s="52">
        <v>0</v>
      </c>
      <c r="DR215" s="52">
        <v>0</v>
      </c>
      <c r="DS215" s="52">
        <v>0</v>
      </c>
      <c r="DT215" s="52">
        <v>0</v>
      </c>
      <c r="DU215" s="52">
        <v>0</v>
      </c>
      <c r="DV215" s="52">
        <v>0</v>
      </c>
      <c r="DW215" s="52">
        <v>0</v>
      </c>
      <c r="DX215" s="52">
        <v>0</v>
      </c>
      <c r="DY215" s="52">
        <v>0</v>
      </c>
      <c r="DZ215" s="52">
        <v>0</v>
      </c>
      <c r="EA215" s="52">
        <v>0</v>
      </c>
      <c r="EB215" s="52">
        <v>0</v>
      </c>
      <c r="EC215" s="52">
        <v>0</v>
      </c>
      <c r="ED215" s="52">
        <v>0</v>
      </c>
      <c r="EE215" s="52">
        <v>0</v>
      </c>
      <c r="EF215" s="52">
        <v>0</v>
      </c>
      <c r="EG215" s="52">
        <v>0</v>
      </c>
      <c r="EH215" s="52">
        <v>0</v>
      </c>
      <c r="EI215" s="52">
        <v>0</v>
      </c>
      <c r="EJ215" s="52">
        <v>0</v>
      </c>
      <c r="EK215" s="52">
        <v>0</v>
      </c>
      <c r="EL215" s="52">
        <v>0</v>
      </c>
      <c r="EM215" s="52">
        <v>0</v>
      </c>
      <c r="EN215" s="52">
        <v>0</v>
      </c>
      <c r="EO215" s="52">
        <v>0</v>
      </c>
      <c r="EP215" s="52">
        <v>0</v>
      </c>
      <c r="EQ215" s="52">
        <v>0</v>
      </c>
      <c r="ER215" s="52">
        <v>0</v>
      </c>
      <c r="ES215" s="52">
        <v>0</v>
      </c>
      <c r="ET215" s="52">
        <v>0</v>
      </c>
      <c r="EU215" s="52">
        <v>0</v>
      </c>
      <c r="EV215" s="52">
        <v>0</v>
      </c>
      <c r="EW215" s="52">
        <v>77.090909999999994</v>
      </c>
      <c r="EX215" s="52">
        <v>75.045460000000006</v>
      </c>
      <c r="EY215" s="52">
        <v>73.090909999999994</v>
      </c>
      <c r="EZ215" s="52">
        <v>71.659090000000006</v>
      </c>
      <c r="FA215" s="52">
        <v>70.318179999999998</v>
      </c>
      <c r="FB215" s="52">
        <v>68.772729999999996</v>
      </c>
      <c r="FC215" s="52">
        <v>68.136359999999996</v>
      </c>
      <c r="FD215" s="52">
        <v>70.431820000000002</v>
      </c>
      <c r="FE215" s="52">
        <v>73.954539999999994</v>
      </c>
      <c r="FF215" s="52">
        <v>78.090909999999994</v>
      </c>
      <c r="FG215" s="52">
        <v>81.704539999999994</v>
      </c>
      <c r="FH215" s="52">
        <v>85</v>
      </c>
      <c r="FI215" s="52">
        <v>88.090909999999994</v>
      </c>
      <c r="FJ215" s="52">
        <v>90.659090000000006</v>
      </c>
      <c r="FK215" s="52">
        <v>92.681820000000002</v>
      </c>
      <c r="FL215" s="52">
        <v>94.181820000000002</v>
      </c>
      <c r="FM215" s="52">
        <v>95.272729999999996</v>
      </c>
      <c r="FN215" s="52">
        <v>95.272729999999996</v>
      </c>
      <c r="FO215" s="52">
        <v>93.818179999999998</v>
      </c>
      <c r="FP215" s="52">
        <v>92.068179999999998</v>
      </c>
      <c r="FQ215" s="52">
        <v>89.204539999999994</v>
      </c>
      <c r="FR215" s="52">
        <v>85.772729999999996</v>
      </c>
      <c r="FS215" s="52">
        <v>82.613640000000004</v>
      </c>
      <c r="FT215" s="52">
        <v>79.636359999999996</v>
      </c>
      <c r="FU215" s="52">
        <v>2</v>
      </c>
      <c r="FV215" s="52">
        <v>27.018249999999998</v>
      </c>
      <c r="FW215" s="52">
        <v>24.924119999999998</v>
      </c>
      <c r="FX215" s="52">
        <v>0</v>
      </c>
    </row>
    <row r="216" spans="1:180" x14ac:dyDescent="0.3">
      <c r="A216" t="s">
        <v>174</v>
      </c>
      <c r="B216" t="s">
        <v>251</v>
      </c>
      <c r="C216" t="s">
        <v>180</v>
      </c>
      <c r="D216" t="s">
        <v>224</v>
      </c>
      <c r="E216" t="s">
        <v>188</v>
      </c>
      <c r="F216" t="s">
        <v>226</v>
      </c>
      <c r="G216" t="s">
        <v>240</v>
      </c>
      <c r="H216" s="52">
        <v>13</v>
      </c>
      <c r="I216" s="52">
        <v>0</v>
      </c>
      <c r="J216" s="52">
        <v>0</v>
      </c>
      <c r="K216" s="52">
        <v>0</v>
      </c>
      <c r="L216" s="52">
        <v>0</v>
      </c>
      <c r="M216" s="52">
        <v>0</v>
      </c>
      <c r="N216" s="52">
        <v>0</v>
      </c>
      <c r="O216" s="52">
        <v>0</v>
      </c>
      <c r="P216" s="52">
        <v>0</v>
      </c>
      <c r="Q216" s="52">
        <v>0</v>
      </c>
      <c r="R216" s="52">
        <v>0</v>
      </c>
      <c r="S216" s="52">
        <v>0</v>
      </c>
      <c r="T216" s="52">
        <v>0</v>
      </c>
      <c r="U216" s="52">
        <v>0</v>
      </c>
      <c r="V216" s="52">
        <v>0</v>
      </c>
      <c r="W216" s="52">
        <v>0</v>
      </c>
      <c r="X216" s="52">
        <v>0</v>
      </c>
      <c r="Y216" s="52">
        <v>0</v>
      </c>
      <c r="Z216" s="52">
        <v>0</v>
      </c>
      <c r="AA216" s="52">
        <v>0</v>
      </c>
      <c r="AB216" s="52">
        <v>0</v>
      </c>
      <c r="AC216" s="52">
        <v>0</v>
      </c>
      <c r="AD216" s="52">
        <v>0</v>
      </c>
      <c r="AE216" s="52">
        <v>0</v>
      </c>
      <c r="AF216" s="52">
        <v>0</v>
      </c>
      <c r="AG216" s="52">
        <v>0</v>
      </c>
      <c r="AH216" s="52">
        <v>0</v>
      </c>
      <c r="AI216" s="52">
        <v>0</v>
      </c>
      <c r="AJ216" s="52">
        <v>0</v>
      </c>
      <c r="AK216" s="52">
        <v>0</v>
      </c>
      <c r="AL216" s="52">
        <v>0</v>
      </c>
      <c r="AM216" s="52">
        <v>0</v>
      </c>
      <c r="AN216" s="52">
        <v>0</v>
      </c>
      <c r="AO216" s="52">
        <v>0</v>
      </c>
      <c r="AP216" s="52">
        <v>0</v>
      </c>
      <c r="AQ216" s="52">
        <v>0</v>
      </c>
      <c r="AR216" s="52">
        <v>0</v>
      </c>
      <c r="AS216" s="52">
        <v>0</v>
      </c>
      <c r="AT216" s="52">
        <v>0</v>
      </c>
      <c r="AU216" s="52">
        <v>0</v>
      </c>
      <c r="AV216" s="52">
        <v>0</v>
      </c>
      <c r="AW216" s="52">
        <v>0</v>
      </c>
      <c r="AX216" s="52">
        <v>0</v>
      </c>
      <c r="AY216" s="52">
        <v>0</v>
      </c>
      <c r="AZ216" s="52">
        <v>0</v>
      </c>
      <c r="BA216" s="52">
        <v>0</v>
      </c>
      <c r="BB216" s="52">
        <v>0</v>
      </c>
      <c r="BC216" s="52">
        <v>0</v>
      </c>
      <c r="BD216" s="52">
        <v>0</v>
      </c>
      <c r="BE216" s="52">
        <v>0</v>
      </c>
      <c r="BF216" s="52">
        <v>0</v>
      </c>
      <c r="BG216" s="52">
        <v>0</v>
      </c>
      <c r="BH216" s="52">
        <v>0</v>
      </c>
      <c r="BI216" s="52">
        <v>0</v>
      </c>
      <c r="BJ216" s="52">
        <v>0</v>
      </c>
      <c r="BK216" s="52">
        <v>0</v>
      </c>
      <c r="BL216" s="52">
        <v>0</v>
      </c>
      <c r="BM216" s="52">
        <v>0</v>
      </c>
      <c r="BN216" s="52">
        <v>0</v>
      </c>
      <c r="BO216" s="52">
        <v>0</v>
      </c>
      <c r="BP216" s="52">
        <v>0</v>
      </c>
      <c r="BQ216" s="52">
        <v>0</v>
      </c>
      <c r="BR216" s="52">
        <v>0</v>
      </c>
      <c r="BS216" s="52">
        <v>0</v>
      </c>
      <c r="BT216" s="52">
        <v>0</v>
      </c>
      <c r="BU216" s="52">
        <v>0</v>
      </c>
      <c r="BV216" s="52">
        <v>0</v>
      </c>
      <c r="BW216" s="52">
        <v>0</v>
      </c>
      <c r="BX216" s="52">
        <v>0</v>
      </c>
      <c r="BY216" s="52">
        <v>0</v>
      </c>
      <c r="BZ216" s="52">
        <v>0</v>
      </c>
      <c r="CA216" s="52">
        <v>0</v>
      </c>
      <c r="CB216" s="52">
        <v>0</v>
      </c>
      <c r="CC216" s="52">
        <v>0</v>
      </c>
      <c r="CD216" s="52">
        <v>0</v>
      </c>
      <c r="CE216" s="52">
        <v>0</v>
      </c>
      <c r="CF216" s="52">
        <v>0</v>
      </c>
      <c r="CG216" s="52">
        <v>0</v>
      </c>
      <c r="CH216" s="52">
        <v>0</v>
      </c>
      <c r="CI216" s="52">
        <v>0</v>
      </c>
      <c r="CJ216" s="52">
        <v>0</v>
      </c>
      <c r="CK216" s="52">
        <v>0</v>
      </c>
      <c r="CL216" s="52">
        <v>0</v>
      </c>
      <c r="CM216" s="52">
        <v>0</v>
      </c>
      <c r="CN216" s="52">
        <v>0</v>
      </c>
      <c r="CO216" s="52">
        <v>0</v>
      </c>
      <c r="CP216" s="52">
        <v>0</v>
      </c>
      <c r="CQ216" s="52">
        <v>0</v>
      </c>
      <c r="CR216" s="52">
        <v>0</v>
      </c>
      <c r="CS216" s="52">
        <v>0</v>
      </c>
      <c r="CT216" s="52">
        <v>0</v>
      </c>
      <c r="CU216" s="52">
        <v>0</v>
      </c>
      <c r="CV216" s="52">
        <v>0</v>
      </c>
      <c r="CW216" s="52">
        <v>0</v>
      </c>
      <c r="CX216" s="52">
        <v>0</v>
      </c>
      <c r="CY216" s="52">
        <v>0</v>
      </c>
      <c r="CZ216" s="52">
        <v>0</v>
      </c>
      <c r="DA216" s="52">
        <v>0</v>
      </c>
      <c r="DB216" s="52">
        <v>0</v>
      </c>
      <c r="DC216" s="52">
        <v>0</v>
      </c>
      <c r="DD216" s="52">
        <v>0</v>
      </c>
      <c r="DE216" s="52">
        <v>0</v>
      </c>
      <c r="DF216" s="52">
        <v>0</v>
      </c>
      <c r="DG216" s="52">
        <v>0</v>
      </c>
      <c r="DH216" s="52">
        <v>0</v>
      </c>
      <c r="DI216" s="52">
        <v>0</v>
      </c>
      <c r="DJ216" s="52">
        <v>0</v>
      </c>
      <c r="DK216" s="52">
        <v>0</v>
      </c>
      <c r="DL216" s="52">
        <v>0</v>
      </c>
      <c r="DM216" s="52">
        <v>0</v>
      </c>
      <c r="DN216" s="52">
        <v>0</v>
      </c>
      <c r="DO216" s="52">
        <v>0</v>
      </c>
      <c r="DP216" s="52">
        <v>0</v>
      </c>
      <c r="DQ216" s="52">
        <v>0</v>
      </c>
      <c r="DR216" s="52">
        <v>0</v>
      </c>
      <c r="DS216" s="52">
        <v>0</v>
      </c>
      <c r="DT216" s="52">
        <v>0</v>
      </c>
      <c r="DU216" s="52">
        <v>0</v>
      </c>
      <c r="DV216" s="52">
        <v>0</v>
      </c>
      <c r="DW216" s="52">
        <v>0</v>
      </c>
      <c r="DX216" s="52">
        <v>0</v>
      </c>
      <c r="DY216" s="52">
        <v>0</v>
      </c>
      <c r="DZ216" s="52">
        <v>0</v>
      </c>
      <c r="EA216" s="52">
        <v>0</v>
      </c>
      <c r="EB216" s="52">
        <v>0</v>
      </c>
      <c r="EC216" s="52">
        <v>0</v>
      </c>
      <c r="ED216" s="52">
        <v>0</v>
      </c>
      <c r="EE216" s="52">
        <v>0</v>
      </c>
      <c r="EF216" s="52">
        <v>0</v>
      </c>
      <c r="EG216" s="52">
        <v>0</v>
      </c>
      <c r="EH216" s="52">
        <v>0</v>
      </c>
      <c r="EI216" s="52">
        <v>0</v>
      </c>
      <c r="EJ216" s="52">
        <v>0</v>
      </c>
      <c r="EK216" s="52">
        <v>0</v>
      </c>
      <c r="EL216" s="52">
        <v>0</v>
      </c>
      <c r="EM216" s="52">
        <v>0</v>
      </c>
      <c r="EN216" s="52">
        <v>0</v>
      </c>
      <c r="EO216" s="52">
        <v>0</v>
      </c>
      <c r="EP216" s="52">
        <v>0</v>
      </c>
      <c r="EQ216" s="52">
        <v>0</v>
      </c>
      <c r="ER216" s="52">
        <v>0</v>
      </c>
      <c r="ES216" s="52">
        <v>0</v>
      </c>
      <c r="ET216" s="52">
        <v>0</v>
      </c>
      <c r="EU216" s="52">
        <v>0</v>
      </c>
      <c r="EV216" s="52">
        <v>0</v>
      </c>
      <c r="EW216" s="52">
        <v>84.047619999999995</v>
      </c>
      <c r="EX216" s="52">
        <v>81.857140000000001</v>
      </c>
      <c r="EY216" s="52">
        <v>80.119050000000001</v>
      </c>
      <c r="EZ216" s="52">
        <v>78.690479999999994</v>
      </c>
      <c r="FA216" s="52">
        <v>77.119050000000001</v>
      </c>
      <c r="FB216" s="52">
        <v>75.928569999999993</v>
      </c>
      <c r="FC216" s="52">
        <v>75.357140000000001</v>
      </c>
      <c r="FD216" s="52">
        <v>77.166659999999993</v>
      </c>
      <c r="FE216" s="52">
        <v>80.880949999999999</v>
      </c>
      <c r="FF216" s="52">
        <v>84.928569999999993</v>
      </c>
      <c r="FG216" s="52">
        <v>88.571430000000007</v>
      </c>
      <c r="FH216" s="52">
        <v>92.095240000000004</v>
      </c>
      <c r="FI216" s="52">
        <v>95.261899999999997</v>
      </c>
      <c r="FJ216" s="52">
        <v>97.833340000000007</v>
      </c>
      <c r="FK216" s="52">
        <v>100.0476</v>
      </c>
      <c r="FL216" s="52">
        <v>101.7619</v>
      </c>
      <c r="FM216" s="52">
        <v>102.83329999999999</v>
      </c>
      <c r="FN216" s="52">
        <v>102.8571</v>
      </c>
      <c r="FO216" s="52">
        <v>101.5</v>
      </c>
      <c r="FP216" s="52">
        <v>99.261899999999997</v>
      </c>
      <c r="FQ216" s="52">
        <v>95.952380000000005</v>
      </c>
      <c r="FR216" s="52">
        <v>93.095240000000004</v>
      </c>
      <c r="FS216" s="52">
        <v>90.190479999999994</v>
      </c>
      <c r="FT216" s="52">
        <v>87.071430000000007</v>
      </c>
      <c r="FU216" s="52">
        <v>2</v>
      </c>
      <c r="FV216" s="52">
        <v>23.912410000000001</v>
      </c>
      <c r="FW216" s="52">
        <v>22.099419999999999</v>
      </c>
      <c r="FX216" s="52">
        <v>0</v>
      </c>
    </row>
    <row r="217" spans="1:180" x14ac:dyDescent="0.3">
      <c r="A217" t="s">
        <v>174</v>
      </c>
      <c r="B217" t="s">
        <v>251</v>
      </c>
      <c r="C217" t="s">
        <v>180</v>
      </c>
      <c r="D217" t="s">
        <v>224</v>
      </c>
      <c r="E217" t="s">
        <v>190</v>
      </c>
      <c r="F217" t="s">
        <v>226</v>
      </c>
      <c r="G217" t="s">
        <v>240</v>
      </c>
      <c r="H217" s="52">
        <v>13</v>
      </c>
      <c r="I217" s="52">
        <v>0</v>
      </c>
      <c r="J217" s="52">
        <v>0</v>
      </c>
      <c r="K217" s="52">
        <v>0</v>
      </c>
      <c r="L217" s="52">
        <v>0</v>
      </c>
      <c r="M217" s="52">
        <v>0</v>
      </c>
      <c r="N217" s="52">
        <v>0</v>
      </c>
      <c r="O217" s="52">
        <v>0</v>
      </c>
      <c r="P217" s="52">
        <v>0</v>
      </c>
      <c r="Q217" s="52">
        <v>0</v>
      </c>
      <c r="R217" s="52">
        <v>0</v>
      </c>
      <c r="S217" s="52">
        <v>0</v>
      </c>
      <c r="T217" s="52">
        <v>0</v>
      </c>
      <c r="U217" s="52">
        <v>0</v>
      </c>
      <c r="V217" s="52">
        <v>0</v>
      </c>
      <c r="W217" s="52">
        <v>0</v>
      </c>
      <c r="X217" s="52">
        <v>0</v>
      </c>
      <c r="Y217" s="52">
        <v>0</v>
      </c>
      <c r="Z217" s="52">
        <v>0</v>
      </c>
      <c r="AA217" s="52">
        <v>0</v>
      </c>
      <c r="AB217" s="52">
        <v>0</v>
      </c>
      <c r="AC217" s="52">
        <v>0</v>
      </c>
      <c r="AD217" s="52">
        <v>0</v>
      </c>
      <c r="AE217" s="52">
        <v>0</v>
      </c>
      <c r="AF217" s="52">
        <v>0</v>
      </c>
      <c r="AG217" s="52">
        <v>0</v>
      </c>
      <c r="AH217" s="52">
        <v>0</v>
      </c>
      <c r="AI217" s="52">
        <v>0</v>
      </c>
      <c r="AJ217" s="52">
        <v>0</v>
      </c>
      <c r="AK217" s="52">
        <v>0</v>
      </c>
      <c r="AL217" s="52">
        <v>0</v>
      </c>
      <c r="AM217" s="52">
        <v>0</v>
      </c>
      <c r="AN217" s="52">
        <v>0</v>
      </c>
      <c r="AO217" s="52">
        <v>0</v>
      </c>
      <c r="AP217" s="52">
        <v>0</v>
      </c>
      <c r="AQ217" s="52">
        <v>0</v>
      </c>
      <c r="AR217" s="52">
        <v>0</v>
      </c>
      <c r="AS217" s="52">
        <v>0</v>
      </c>
      <c r="AT217" s="52">
        <v>0</v>
      </c>
      <c r="AU217" s="52">
        <v>0</v>
      </c>
      <c r="AV217" s="52">
        <v>0</v>
      </c>
      <c r="AW217" s="52">
        <v>0</v>
      </c>
      <c r="AX217" s="52">
        <v>0</v>
      </c>
      <c r="AY217" s="52">
        <v>0</v>
      </c>
      <c r="AZ217" s="52">
        <v>0</v>
      </c>
      <c r="BA217" s="52">
        <v>0</v>
      </c>
      <c r="BB217" s="52">
        <v>0</v>
      </c>
      <c r="BC217" s="52">
        <v>0</v>
      </c>
      <c r="BD217" s="52">
        <v>0</v>
      </c>
      <c r="BE217" s="52">
        <v>0</v>
      </c>
      <c r="BF217" s="52">
        <v>0</v>
      </c>
      <c r="BG217" s="52">
        <v>0</v>
      </c>
      <c r="BH217" s="52">
        <v>0</v>
      </c>
      <c r="BI217" s="52">
        <v>0</v>
      </c>
      <c r="BJ217" s="52">
        <v>0</v>
      </c>
      <c r="BK217" s="52">
        <v>0</v>
      </c>
      <c r="BL217" s="52">
        <v>0</v>
      </c>
      <c r="BM217" s="52">
        <v>0</v>
      </c>
      <c r="BN217" s="52">
        <v>0</v>
      </c>
      <c r="BO217" s="52">
        <v>0</v>
      </c>
      <c r="BP217" s="52">
        <v>0</v>
      </c>
      <c r="BQ217" s="52">
        <v>0</v>
      </c>
      <c r="BR217" s="52">
        <v>0</v>
      </c>
      <c r="BS217" s="52">
        <v>0</v>
      </c>
      <c r="BT217" s="52">
        <v>0</v>
      </c>
      <c r="BU217" s="52">
        <v>0</v>
      </c>
      <c r="BV217" s="52">
        <v>0</v>
      </c>
      <c r="BW217" s="52">
        <v>0</v>
      </c>
      <c r="BX217" s="52">
        <v>0</v>
      </c>
      <c r="BY217" s="52">
        <v>0</v>
      </c>
      <c r="BZ217" s="52">
        <v>0</v>
      </c>
      <c r="CA217" s="52">
        <v>0</v>
      </c>
      <c r="CB217" s="52">
        <v>0</v>
      </c>
      <c r="CC217" s="52">
        <v>0</v>
      </c>
      <c r="CD217" s="52">
        <v>0</v>
      </c>
      <c r="CE217" s="52">
        <v>0</v>
      </c>
      <c r="CF217" s="52">
        <v>0</v>
      </c>
      <c r="CG217" s="52">
        <v>0</v>
      </c>
      <c r="CH217" s="52">
        <v>0</v>
      </c>
      <c r="CI217" s="52">
        <v>0</v>
      </c>
      <c r="CJ217" s="52">
        <v>0</v>
      </c>
      <c r="CK217" s="52">
        <v>0</v>
      </c>
      <c r="CL217" s="52">
        <v>0</v>
      </c>
      <c r="CM217" s="52">
        <v>0</v>
      </c>
      <c r="CN217" s="52">
        <v>0</v>
      </c>
      <c r="CO217" s="52">
        <v>0</v>
      </c>
      <c r="CP217" s="52">
        <v>0</v>
      </c>
      <c r="CQ217" s="52">
        <v>0</v>
      </c>
      <c r="CR217" s="52">
        <v>0</v>
      </c>
      <c r="CS217" s="52">
        <v>0</v>
      </c>
      <c r="CT217" s="52">
        <v>0</v>
      </c>
      <c r="CU217" s="52">
        <v>0</v>
      </c>
      <c r="CV217" s="52">
        <v>0</v>
      </c>
      <c r="CW217" s="52">
        <v>0</v>
      </c>
      <c r="CX217" s="52">
        <v>0</v>
      </c>
      <c r="CY217" s="52">
        <v>0</v>
      </c>
      <c r="CZ217" s="52">
        <v>0</v>
      </c>
      <c r="DA217" s="52">
        <v>0</v>
      </c>
      <c r="DB217" s="52">
        <v>0</v>
      </c>
      <c r="DC217" s="52">
        <v>0</v>
      </c>
      <c r="DD217" s="52">
        <v>0</v>
      </c>
      <c r="DE217" s="52">
        <v>0</v>
      </c>
      <c r="DF217" s="52">
        <v>0</v>
      </c>
      <c r="DG217" s="52">
        <v>0</v>
      </c>
      <c r="DH217" s="52">
        <v>0</v>
      </c>
      <c r="DI217" s="52">
        <v>0</v>
      </c>
      <c r="DJ217" s="52">
        <v>0</v>
      </c>
      <c r="DK217" s="52">
        <v>0</v>
      </c>
      <c r="DL217" s="52">
        <v>0</v>
      </c>
      <c r="DM217" s="52">
        <v>0</v>
      </c>
      <c r="DN217" s="52">
        <v>0</v>
      </c>
      <c r="DO217" s="52">
        <v>0</v>
      </c>
      <c r="DP217" s="52">
        <v>0</v>
      </c>
      <c r="DQ217" s="52">
        <v>0</v>
      </c>
      <c r="DR217" s="52">
        <v>0</v>
      </c>
      <c r="DS217" s="52">
        <v>0</v>
      </c>
      <c r="DT217" s="52">
        <v>0</v>
      </c>
      <c r="DU217" s="52">
        <v>0</v>
      </c>
      <c r="DV217" s="52">
        <v>0</v>
      </c>
      <c r="DW217" s="52">
        <v>0</v>
      </c>
      <c r="DX217" s="52">
        <v>0</v>
      </c>
      <c r="DY217" s="52">
        <v>0</v>
      </c>
      <c r="DZ217" s="52">
        <v>0</v>
      </c>
      <c r="EA217" s="52">
        <v>0</v>
      </c>
      <c r="EB217" s="52">
        <v>0</v>
      </c>
      <c r="EC217" s="52">
        <v>0</v>
      </c>
      <c r="ED217" s="52">
        <v>0</v>
      </c>
      <c r="EE217" s="52">
        <v>0</v>
      </c>
      <c r="EF217" s="52">
        <v>0</v>
      </c>
      <c r="EG217" s="52">
        <v>0</v>
      </c>
      <c r="EH217" s="52">
        <v>0</v>
      </c>
      <c r="EI217" s="52">
        <v>0</v>
      </c>
      <c r="EJ217" s="52">
        <v>0</v>
      </c>
      <c r="EK217" s="52">
        <v>0</v>
      </c>
      <c r="EL217" s="52">
        <v>0</v>
      </c>
      <c r="EM217" s="52">
        <v>0</v>
      </c>
      <c r="EN217" s="52">
        <v>0</v>
      </c>
      <c r="EO217" s="52">
        <v>0</v>
      </c>
      <c r="EP217" s="52">
        <v>0</v>
      </c>
      <c r="EQ217" s="52">
        <v>0</v>
      </c>
      <c r="ER217" s="52">
        <v>0</v>
      </c>
      <c r="ES217" s="52">
        <v>0</v>
      </c>
      <c r="ET217" s="52">
        <v>0</v>
      </c>
      <c r="EU217" s="52">
        <v>0</v>
      </c>
      <c r="EV217" s="52">
        <v>0</v>
      </c>
      <c r="EW217" s="52">
        <v>75.833340000000007</v>
      </c>
      <c r="EX217" s="52">
        <v>73.809520000000006</v>
      </c>
      <c r="EY217" s="52">
        <v>71.738100000000003</v>
      </c>
      <c r="EZ217" s="52">
        <v>69.833340000000007</v>
      </c>
      <c r="FA217" s="52">
        <v>68.428569999999993</v>
      </c>
      <c r="FB217" s="52">
        <v>67.309520000000006</v>
      </c>
      <c r="FC217" s="52">
        <v>66.285709999999995</v>
      </c>
      <c r="FD217" s="52">
        <v>66.809520000000006</v>
      </c>
      <c r="FE217" s="52">
        <v>69.857140000000001</v>
      </c>
      <c r="FF217" s="52">
        <v>74.357140000000001</v>
      </c>
      <c r="FG217" s="52">
        <v>78.809520000000006</v>
      </c>
      <c r="FH217" s="52">
        <v>82.714290000000005</v>
      </c>
      <c r="FI217" s="52">
        <v>86.142859999999999</v>
      </c>
      <c r="FJ217" s="52">
        <v>89.333340000000007</v>
      </c>
      <c r="FK217" s="52">
        <v>91.523809999999997</v>
      </c>
      <c r="FL217" s="52">
        <v>93.095240000000004</v>
      </c>
      <c r="FM217" s="52">
        <v>93.904759999999996</v>
      </c>
      <c r="FN217" s="52">
        <v>93.357140000000001</v>
      </c>
      <c r="FO217" s="52">
        <v>91.547619999999995</v>
      </c>
      <c r="FP217" s="52">
        <v>88.380949999999999</v>
      </c>
      <c r="FQ217" s="52">
        <v>85.690479999999994</v>
      </c>
      <c r="FR217" s="52">
        <v>83.166659999999993</v>
      </c>
      <c r="FS217" s="52">
        <v>80.404759999999996</v>
      </c>
      <c r="FT217" s="52">
        <v>77.714290000000005</v>
      </c>
      <c r="FU217" s="52">
        <v>2</v>
      </c>
      <c r="FV217" s="52">
        <v>14.358409999999999</v>
      </c>
      <c r="FW217" s="52">
        <v>14.356260000000001</v>
      </c>
      <c r="FX217" s="52">
        <v>0</v>
      </c>
    </row>
    <row r="218" spans="1:180" x14ac:dyDescent="0.3">
      <c r="A218" t="s">
        <v>174</v>
      </c>
      <c r="B218" t="s">
        <v>252</v>
      </c>
      <c r="C218" t="s">
        <v>180</v>
      </c>
      <c r="D218" t="s">
        <v>224</v>
      </c>
      <c r="E218" t="s">
        <v>189</v>
      </c>
      <c r="F218" t="s">
        <v>238</v>
      </c>
      <c r="G218" t="s">
        <v>241</v>
      </c>
      <c r="H218" s="52">
        <v>57</v>
      </c>
      <c r="I218" s="52">
        <v>268.87177000000003</v>
      </c>
      <c r="J218" s="52">
        <v>259.76296000000002</v>
      </c>
      <c r="K218" s="52">
        <v>253.4999</v>
      </c>
      <c r="L218" s="52">
        <v>253.39211</v>
      </c>
      <c r="M218" s="52">
        <v>265.21080000000001</v>
      </c>
      <c r="N218" s="52">
        <v>278.64852000000002</v>
      </c>
      <c r="O218" s="52">
        <v>289.71672000000001</v>
      </c>
      <c r="P218" s="52">
        <v>270.38499000000002</v>
      </c>
      <c r="Q218" s="52">
        <v>213.02001000000001</v>
      </c>
      <c r="R218" s="52">
        <v>160.96576999999999</v>
      </c>
      <c r="S218" s="52">
        <v>136.24881999999999</v>
      </c>
      <c r="T218" s="52">
        <v>112.5492</v>
      </c>
      <c r="U218" s="52">
        <v>105.50882</v>
      </c>
      <c r="V218" s="52">
        <v>115.75107</v>
      </c>
      <c r="W218" s="52">
        <v>139.43427</v>
      </c>
      <c r="X218" s="52">
        <v>181.59071</v>
      </c>
      <c r="Y218" s="52">
        <v>217.74290999999999</v>
      </c>
      <c r="Z218" s="52">
        <v>260.73577</v>
      </c>
      <c r="AA218" s="52">
        <v>303.88391999999999</v>
      </c>
      <c r="AB218" s="52">
        <v>326.54446999999999</v>
      </c>
      <c r="AC218" s="52">
        <v>324.12853000000001</v>
      </c>
      <c r="AD218" s="52">
        <v>318.72890999999998</v>
      </c>
      <c r="AE218" s="52">
        <v>281.57571999999999</v>
      </c>
      <c r="AF218" s="52">
        <v>275.12132000000003</v>
      </c>
      <c r="AG218" s="52">
        <v>-20.853821</v>
      </c>
      <c r="AH218" s="52">
        <v>-20.1906</v>
      </c>
      <c r="AI218" s="52">
        <v>-20.87041</v>
      </c>
      <c r="AJ218" s="52">
        <v>-23.006930000000001</v>
      </c>
      <c r="AK218" s="52">
        <v>-20.954599999999999</v>
      </c>
      <c r="AL218" s="52">
        <v>-17.872769999999999</v>
      </c>
      <c r="AM218" s="52">
        <v>-25.841719999999999</v>
      </c>
      <c r="AN218" s="52">
        <v>-46.314239999999998</v>
      </c>
      <c r="AO218" s="52">
        <v>-128.6011</v>
      </c>
      <c r="AP218" s="52">
        <v>-169.03370000000001</v>
      </c>
      <c r="AQ218" s="52">
        <v>-179.97559999999999</v>
      </c>
      <c r="AR218" s="52">
        <v>-196.89769999999999</v>
      </c>
      <c r="AS218" s="52">
        <v>-203.83189999999999</v>
      </c>
      <c r="AT218" s="52">
        <v>-202.5359</v>
      </c>
      <c r="AU218" s="52">
        <v>-182.71129999999999</v>
      </c>
      <c r="AV218" s="52">
        <v>-137.1336</v>
      </c>
      <c r="AW218" s="52">
        <v>-108.6772</v>
      </c>
      <c r="AX218" s="52">
        <v>-78.67774</v>
      </c>
      <c r="AY218" s="52">
        <v>-48.858849999999997</v>
      </c>
      <c r="AZ218" s="52">
        <v>-29.225909999999999</v>
      </c>
      <c r="BA218" s="52">
        <v>-24.052779999999998</v>
      </c>
      <c r="BB218" s="52">
        <v>-29.872509999999998</v>
      </c>
      <c r="BC218" s="52">
        <v>-28.199629999999999</v>
      </c>
      <c r="BD218" s="52">
        <v>-29.879010000000001</v>
      </c>
      <c r="BE218" s="52">
        <v>-6.9673252000000003</v>
      </c>
      <c r="BF218" s="52">
        <v>-6.7988730000000004</v>
      </c>
      <c r="BG218" s="52">
        <v>-6.7483529999999998</v>
      </c>
      <c r="BH218" s="52">
        <v>-7.7040449999999998</v>
      </c>
      <c r="BI218" s="52">
        <v>-6.1382399999999997</v>
      </c>
      <c r="BJ218" s="52">
        <v>-2.505633</v>
      </c>
      <c r="BK218" s="52">
        <v>-11.889849999999999</v>
      </c>
      <c r="BL218" s="52">
        <v>-25.619019999999999</v>
      </c>
      <c r="BM218" s="52">
        <v>-81.927359999999993</v>
      </c>
      <c r="BN218" s="52">
        <v>-113.732</v>
      </c>
      <c r="BO218" s="52">
        <v>-123.94589999999999</v>
      </c>
      <c r="BP218" s="52">
        <v>-140.45419999999999</v>
      </c>
      <c r="BQ218" s="52">
        <v>-146.93450000000001</v>
      </c>
      <c r="BR218" s="52">
        <v>-143.79849999999999</v>
      </c>
      <c r="BS218" s="52">
        <v>-128.79130000000001</v>
      </c>
      <c r="BT218" s="52">
        <v>-94.847449999999995</v>
      </c>
      <c r="BU218" s="52">
        <v>-71.406540000000007</v>
      </c>
      <c r="BV218" s="52">
        <v>-45.870199999999997</v>
      </c>
      <c r="BW218" s="52">
        <v>-25.633610000000001</v>
      </c>
      <c r="BX218" s="52">
        <v>-10.700749999999999</v>
      </c>
      <c r="BY218" s="52">
        <v>-7.0488840000000001</v>
      </c>
      <c r="BZ218" s="52">
        <v>-11.21148</v>
      </c>
      <c r="CA218" s="52">
        <v>-13.81274</v>
      </c>
      <c r="CB218" s="52">
        <v>-15.320819999999999</v>
      </c>
      <c r="CC218" s="52">
        <v>2.6504208999999999</v>
      </c>
      <c r="CD218" s="52">
        <v>2.476194</v>
      </c>
      <c r="CE218" s="52">
        <v>3.0325380000000002</v>
      </c>
      <c r="CF218" s="52">
        <v>2.8946839999999998</v>
      </c>
      <c r="CG218" s="52">
        <v>4.1235239999999997</v>
      </c>
      <c r="CH218" s="52">
        <v>8.1375969999999995</v>
      </c>
      <c r="CI218" s="52">
        <v>-2.2268370000000002</v>
      </c>
      <c r="CJ218" s="52">
        <v>-11.28556</v>
      </c>
      <c r="CK218" s="52">
        <v>-49.60125</v>
      </c>
      <c r="CL218" s="52">
        <v>-75.430199999999999</v>
      </c>
      <c r="CM218" s="52">
        <v>-85.13991</v>
      </c>
      <c r="CN218" s="52">
        <v>-101.3616</v>
      </c>
      <c r="CO218" s="52">
        <v>-107.5275</v>
      </c>
      <c r="CP218" s="52">
        <v>-103.1172</v>
      </c>
      <c r="CQ218" s="52">
        <v>-91.446470000000005</v>
      </c>
      <c r="CR218" s="52">
        <v>-65.560180000000003</v>
      </c>
      <c r="CS218" s="52">
        <v>-45.59299</v>
      </c>
      <c r="CT218" s="52">
        <v>-23.1478</v>
      </c>
      <c r="CU218" s="52">
        <v>-9.5478810000000003</v>
      </c>
      <c r="CV218" s="52">
        <v>2.129718</v>
      </c>
      <c r="CW218" s="52">
        <v>4.7279619999999998</v>
      </c>
      <c r="CX218" s="52">
        <v>1.7130879999999999</v>
      </c>
      <c r="CY218" s="52">
        <v>-3.8484189999999998</v>
      </c>
      <c r="CZ218" s="52">
        <v>-5.2378629999999999</v>
      </c>
      <c r="DA218" s="52">
        <v>12.26817</v>
      </c>
      <c r="DB218" s="52">
        <v>11.75126</v>
      </c>
      <c r="DC218" s="52">
        <v>12.81343</v>
      </c>
      <c r="DD218" s="52">
        <v>13.493410000000001</v>
      </c>
      <c r="DE218" s="52">
        <v>14.385289999999999</v>
      </c>
      <c r="DF218" s="52">
        <v>18.780830000000002</v>
      </c>
      <c r="DG218" s="52">
        <v>7.4361810000000004</v>
      </c>
      <c r="DH218" s="52">
        <v>3.0478879999999999</v>
      </c>
      <c r="DI218" s="52">
        <v>-17.275130000000001</v>
      </c>
      <c r="DJ218" s="52">
        <v>-37.128410000000002</v>
      </c>
      <c r="DK218" s="52">
        <v>-46.333930000000002</v>
      </c>
      <c r="DL218" s="52">
        <v>-62.269039999999997</v>
      </c>
      <c r="DM218" s="52">
        <v>-68.120469999999997</v>
      </c>
      <c r="DN218" s="52">
        <v>-62.435879999999997</v>
      </c>
      <c r="DO218" s="52">
        <v>-54.10163</v>
      </c>
      <c r="DP218" s="52">
        <v>-36.2729</v>
      </c>
      <c r="DQ218" s="52">
        <v>-19.779440000000001</v>
      </c>
      <c r="DR218" s="52">
        <v>-0.42539250000000001</v>
      </c>
      <c r="DS218" s="52">
        <v>6.5378470000000002</v>
      </c>
      <c r="DT218" s="52">
        <v>14.960190000000001</v>
      </c>
      <c r="DU218" s="52">
        <v>16.504809999999999</v>
      </c>
      <c r="DV218" s="52">
        <v>14.63766</v>
      </c>
      <c r="DW218" s="52">
        <v>6.115901</v>
      </c>
      <c r="DX218" s="52">
        <v>4.8450959999999998</v>
      </c>
      <c r="DY218" s="52">
        <v>26.154658999999999</v>
      </c>
      <c r="DZ218" s="52">
        <v>25.142980000000001</v>
      </c>
      <c r="EA218" s="52">
        <v>26.935479999999998</v>
      </c>
      <c r="EB218" s="52">
        <v>28.796289999999999</v>
      </c>
      <c r="EC218" s="52">
        <v>29.201650000000001</v>
      </c>
      <c r="ED218" s="52">
        <v>34.147959999999998</v>
      </c>
      <c r="EE218" s="52">
        <v>21.38804</v>
      </c>
      <c r="EF218" s="52">
        <v>23.743120000000001</v>
      </c>
      <c r="EG218" s="52">
        <v>29.39864</v>
      </c>
      <c r="EH218" s="52">
        <v>18.173290000000001</v>
      </c>
      <c r="EI218" s="52">
        <v>9.6957459999999998</v>
      </c>
      <c r="EJ218" s="52">
        <v>-5.8255720000000002</v>
      </c>
      <c r="EK218" s="52">
        <v>-11.22302</v>
      </c>
      <c r="EL218" s="52">
        <v>-3.6985000000000001</v>
      </c>
      <c r="EM218" s="52">
        <v>-0.1816082</v>
      </c>
      <c r="EN218" s="52">
        <v>6.0132779999999997</v>
      </c>
      <c r="EO218" s="52">
        <v>17.491230000000002</v>
      </c>
      <c r="EP218" s="52">
        <v>32.382150000000003</v>
      </c>
      <c r="EQ218" s="52">
        <v>29.763079999999999</v>
      </c>
      <c r="ER218" s="52">
        <v>33.485349999999997</v>
      </c>
      <c r="ES218" s="52">
        <v>33.508710000000001</v>
      </c>
      <c r="ET218" s="52">
        <v>33.298690000000001</v>
      </c>
      <c r="EU218" s="52">
        <v>20.502800000000001</v>
      </c>
      <c r="EV218" s="52">
        <v>19.403289999999998</v>
      </c>
      <c r="EW218" s="52">
        <v>66.418539999999993</v>
      </c>
      <c r="EX218" s="52">
        <v>65.395039999999995</v>
      </c>
      <c r="EY218" s="52">
        <v>64.658739999999995</v>
      </c>
      <c r="EZ218" s="52">
        <v>63.926270000000002</v>
      </c>
      <c r="FA218" s="52">
        <v>63.21414</v>
      </c>
      <c r="FB218" s="52">
        <v>62.416429999999998</v>
      </c>
      <c r="FC218" s="52">
        <v>62.173639999999999</v>
      </c>
      <c r="FD218" s="52">
        <v>64.264790000000005</v>
      </c>
      <c r="FE218" s="52">
        <v>68.184830000000005</v>
      </c>
      <c r="FF218" s="52">
        <v>72.257170000000002</v>
      </c>
      <c r="FG218" s="52">
        <v>76.858400000000003</v>
      </c>
      <c r="FH218" s="52">
        <v>81.008260000000007</v>
      </c>
      <c r="FI218" s="52">
        <v>83.652940000000001</v>
      </c>
      <c r="FJ218" s="52">
        <v>85.382949999999994</v>
      </c>
      <c r="FK218" s="52">
        <v>86.031480000000002</v>
      </c>
      <c r="FL218" s="52">
        <v>86.301109999999994</v>
      </c>
      <c r="FM218" s="52">
        <v>86.44726</v>
      </c>
      <c r="FN218" s="52">
        <v>85.252160000000003</v>
      </c>
      <c r="FO218" s="52">
        <v>82.537769999999995</v>
      </c>
      <c r="FP218" s="52">
        <v>78.352580000000003</v>
      </c>
      <c r="FQ218" s="52">
        <v>74.153080000000003</v>
      </c>
      <c r="FR218" s="52">
        <v>71.162769999999995</v>
      </c>
      <c r="FS218" s="52">
        <v>69.489230000000006</v>
      </c>
      <c r="FT218" s="52">
        <v>67.916300000000007</v>
      </c>
      <c r="FU218" s="52">
        <v>27</v>
      </c>
      <c r="FV218" s="52">
        <v>8027.3329999999996</v>
      </c>
      <c r="FW218" s="52">
        <v>696.99599999999998</v>
      </c>
      <c r="FX218" s="52">
        <v>1</v>
      </c>
    </row>
    <row r="219" spans="1:180" x14ac:dyDescent="0.3">
      <c r="A219" t="s">
        <v>174</v>
      </c>
      <c r="B219" t="s">
        <v>252</v>
      </c>
      <c r="C219" t="s">
        <v>180</v>
      </c>
      <c r="D219" t="s">
        <v>224</v>
      </c>
      <c r="E219" t="s">
        <v>187</v>
      </c>
      <c r="F219" t="s">
        <v>238</v>
      </c>
      <c r="G219" t="s">
        <v>241</v>
      </c>
      <c r="H219" s="52">
        <v>57</v>
      </c>
      <c r="I219" s="52">
        <v>262.29320999999999</v>
      </c>
      <c r="J219" s="52">
        <v>257.14150000000001</v>
      </c>
      <c r="K219" s="52">
        <v>253.14258000000001</v>
      </c>
      <c r="L219" s="52">
        <v>244.28729000000001</v>
      </c>
      <c r="M219" s="52">
        <v>251.99287000000001</v>
      </c>
      <c r="N219" s="52">
        <v>263.16154999999998</v>
      </c>
      <c r="O219" s="52">
        <v>265.88909000000001</v>
      </c>
      <c r="P219" s="52">
        <v>206.82730000000001</v>
      </c>
      <c r="Q219" s="52">
        <v>174.05903000000001</v>
      </c>
      <c r="R219" s="52">
        <v>154.19505000000001</v>
      </c>
      <c r="S219" s="52">
        <v>151.65273999999999</v>
      </c>
      <c r="T219" s="52">
        <v>145.41712999999999</v>
      </c>
      <c r="U219" s="52">
        <v>146.38431</v>
      </c>
      <c r="V219" s="52">
        <v>150.62477999999999</v>
      </c>
      <c r="W219" s="52">
        <v>156.45043000000001</v>
      </c>
      <c r="X219" s="52">
        <v>181.10070999999999</v>
      </c>
      <c r="Y219" s="52">
        <v>208.13959</v>
      </c>
      <c r="Z219" s="52">
        <v>237.99151000000001</v>
      </c>
      <c r="AA219" s="52">
        <v>268.16118</v>
      </c>
      <c r="AB219" s="52">
        <v>304.57382000000001</v>
      </c>
      <c r="AC219" s="52">
        <v>310.92018000000002</v>
      </c>
      <c r="AD219" s="52">
        <v>301.60404</v>
      </c>
      <c r="AE219" s="52">
        <v>272.14954999999998</v>
      </c>
      <c r="AF219" s="52">
        <v>273.76488000000001</v>
      </c>
      <c r="AG219" s="52">
        <v>-22.728169999999999</v>
      </c>
      <c r="AH219" s="52">
        <v>-22.587489999999999</v>
      </c>
      <c r="AI219" s="52">
        <v>-21.018989999999999</v>
      </c>
      <c r="AJ219" s="52">
        <v>-27.00741</v>
      </c>
      <c r="AK219" s="52">
        <v>-24.785679999999999</v>
      </c>
      <c r="AL219" s="52">
        <v>-23.273969999999998</v>
      </c>
      <c r="AM219" s="52">
        <v>-28.94049</v>
      </c>
      <c r="AN219" s="52">
        <v>-94.090029999999999</v>
      </c>
      <c r="AO219" s="52">
        <v>-121.7843</v>
      </c>
      <c r="AP219" s="52">
        <v>-136.24170000000001</v>
      </c>
      <c r="AQ219" s="52">
        <v>-138.76060000000001</v>
      </c>
      <c r="AR219" s="52">
        <v>-145.0855</v>
      </c>
      <c r="AS219" s="52">
        <v>-149.55860000000001</v>
      </c>
      <c r="AT219" s="52">
        <v>-152.04310000000001</v>
      </c>
      <c r="AU219" s="52">
        <v>-157.40440000000001</v>
      </c>
      <c r="AV219" s="52">
        <v>-130.43809999999999</v>
      </c>
      <c r="AW219" s="52">
        <v>-98.825900000000004</v>
      </c>
      <c r="AX219" s="52">
        <v>-73.427090000000007</v>
      </c>
      <c r="AY219" s="52">
        <v>-60.220550000000003</v>
      </c>
      <c r="AZ219" s="52">
        <v>-37.356589999999997</v>
      </c>
      <c r="BA219" s="52">
        <v>-35.249969999999998</v>
      </c>
      <c r="BB219" s="52">
        <v>-49.024419999999999</v>
      </c>
      <c r="BC219" s="52">
        <v>-40.579140000000002</v>
      </c>
      <c r="BD219" s="52">
        <v>-38.012900000000002</v>
      </c>
      <c r="BE219" s="52">
        <v>-7.2950467999999997</v>
      </c>
      <c r="BF219" s="52">
        <v>-5.1720009999999998</v>
      </c>
      <c r="BG219" s="52">
        <v>-4.1495430000000004</v>
      </c>
      <c r="BH219" s="52">
        <v>-11.67271</v>
      </c>
      <c r="BI219" s="52">
        <v>-9.4124060000000007</v>
      </c>
      <c r="BJ219" s="52">
        <v>-7.8712669999999996</v>
      </c>
      <c r="BK219" s="52">
        <v>-13.41864</v>
      </c>
      <c r="BL219" s="52">
        <v>-58.947830000000003</v>
      </c>
      <c r="BM219" s="52">
        <v>-76.249399999999994</v>
      </c>
      <c r="BN219" s="52">
        <v>-82.465149999999994</v>
      </c>
      <c r="BO219" s="52">
        <v>-78.551779999999994</v>
      </c>
      <c r="BP219" s="52">
        <v>-81.831940000000003</v>
      </c>
      <c r="BQ219" s="52">
        <v>-84.390829999999994</v>
      </c>
      <c r="BR219" s="52">
        <v>-85.060559999999995</v>
      </c>
      <c r="BS219" s="52">
        <v>-89.730599999999995</v>
      </c>
      <c r="BT219" s="52">
        <v>-69.288060000000002</v>
      </c>
      <c r="BU219" s="52">
        <v>-46.888019999999997</v>
      </c>
      <c r="BV219" s="52">
        <v>-29.7973</v>
      </c>
      <c r="BW219" s="52">
        <v>-26.90353</v>
      </c>
      <c r="BX219" s="52">
        <v>-14.478149999999999</v>
      </c>
      <c r="BY219" s="52">
        <v>-14.604520000000001</v>
      </c>
      <c r="BZ219" s="52">
        <v>-25.912269999999999</v>
      </c>
      <c r="CA219" s="52">
        <v>-18.087019999999999</v>
      </c>
      <c r="CB219" s="52">
        <v>-15.39906</v>
      </c>
      <c r="CC219" s="52">
        <v>3.3938890000000002</v>
      </c>
      <c r="CD219" s="52">
        <v>6.889913</v>
      </c>
      <c r="CE219" s="52">
        <v>7.534186</v>
      </c>
      <c r="CF219" s="52">
        <v>-1.051946</v>
      </c>
      <c r="CG219" s="52">
        <v>1.2350749999999999</v>
      </c>
      <c r="CH219" s="52">
        <v>2.7965979999999999</v>
      </c>
      <c r="CI219" s="52">
        <v>-2.66825</v>
      </c>
      <c r="CJ219" s="52">
        <v>-34.608429999999998</v>
      </c>
      <c r="CK219" s="52">
        <v>-44.712110000000003</v>
      </c>
      <c r="CL219" s="52">
        <v>-45.21969</v>
      </c>
      <c r="CM219" s="52">
        <v>-36.851300000000002</v>
      </c>
      <c r="CN219" s="52">
        <v>-38.02272</v>
      </c>
      <c r="CO219" s="52">
        <v>-39.255850000000002</v>
      </c>
      <c r="CP219" s="52">
        <v>-38.668680000000002</v>
      </c>
      <c r="CQ219" s="52">
        <v>-42.859949999999998</v>
      </c>
      <c r="CR219" s="52">
        <v>-26.93572</v>
      </c>
      <c r="CS219" s="52">
        <v>-10.91601</v>
      </c>
      <c r="CT219" s="52">
        <v>0.4205584</v>
      </c>
      <c r="CU219" s="52">
        <v>-3.8282639999999999</v>
      </c>
      <c r="CV219" s="52">
        <v>1.3673960000000001</v>
      </c>
      <c r="CW219" s="52">
        <v>-0.30554940000000003</v>
      </c>
      <c r="CX219" s="52">
        <v>-9.9048649999999991</v>
      </c>
      <c r="CY219" s="52">
        <v>-2.5090499999999998</v>
      </c>
      <c r="CZ219" s="52">
        <v>0.26321050000000001</v>
      </c>
      <c r="DA219" s="52">
        <v>14.08282</v>
      </c>
      <c r="DB219" s="52">
        <v>18.951830000000001</v>
      </c>
      <c r="DC219" s="52">
        <v>19.21791</v>
      </c>
      <c r="DD219" s="52">
        <v>9.5688169999999992</v>
      </c>
      <c r="DE219" s="52">
        <v>11.88256</v>
      </c>
      <c r="DF219" s="52">
        <v>13.464460000000001</v>
      </c>
      <c r="DG219" s="52">
        <v>8.0821380000000005</v>
      </c>
      <c r="DH219" s="52">
        <v>-10.26904</v>
      </c>
      <c r="DI219" s="52">
        <v>-13.174810000000001</v>
      </c>
      <c r="DJ219" s="52">
        <v>-7.9742389999999999</v>
      </c>
      <c r="DK219" s="52">
        <v>4.8491669999999996</v>
      </c>
      <c r="DL219" s="52">
        <v>5.7864870000000002</v>
      </c>
      <c r="DM219" s="52">
        <v>5.8791310000000001</v>
      </c>
      <c r="DN219" s="52">
        <v>7.7232010000000004</v>
      </c>
      <c r="DO219" s="52">
        <v>4.0106869999999999</v>
      </c>
      <c r="DP219" s="52">
        <v>15.41662</v>
      </c>
      <c r="DQ219" s="52">
        <v>25.056010000000001</v>
      </c>
      <c r="DR219" s="52">
        <v>30.63842</v>
      </c>
      <c r="DS219" s="52">
        <v>19.247</v>
      </c>
      <c r="DT219" s="52">
        <v>17.21294</v>
      </c>
      <c r="DU219" s="52">
        <v>13.99343</v>
      </c>
      <c r="DV219" s="52">
        <v>6.1025400000000003</v>
      </c>
      <c r="DW219" s="52">
        <v>13.06892</v>
      </c>
      <c r="DX219" s="52">
        <v>15.92549</v>
      </c>
      <c r="DY219" s="52">
        <v>29.515948999999999</v>
      </c>
      <c r="DZ219" s="52">
        <v>36.367319999999999</v>
      </c>
      <c r="EA219" s="52">
        <v>36.087359999999997</v>
      </c>
      <c r="EB219" s="52">
        <v>24.903510000000001</v>
      </c>
      <c r="EC219" s="52">
        <v>27.25583</v>
      </c>
      <c r="ED219" s="52">
        <v>28.867170000000002</v>
      </c>
      <c r="EE219" s="52">
        <v>23.60399</v>
      </c>
      <c r="EF219" s="52">
        <v>24.873180000000001</v>
      </c>
      <c r="EG219" s="52">
        <v>32.360030000000002</v>
      </c>
      <c r="EH219" s="52">
        <v>45.802280000000003</v>
      </c>
      <c r="EI219" s="52">
        <v>65.058019999999999</v>
      </c>
      <c r="EJ219" s="52">
        <v>69.040030000000002</v>
      </c>
      <c r="EK219" s="52">
        <v>71.046880000000002</v>
      </c>
      <c r="EL219" s="52">
        <v>74.705709999999996</v>
      </c>
      <c r="EM219" s="52">
        <v>71.684449999999998</v>
      </c>
      <c r="EN219" s="52">
        <v>76.566670000000002</v>
      </c>
      <c r="EO219" s="52">
        <v>76.993880000000004</v>
      </c>
      <c r="EP219" s="52">
        <v>74.268209999999996</v>
      </c>
      <c r="EQ219" s="52">
        <v>52.564030000000002</v>
      </c>
      <c r="ER219" s="52">
        <v>40.091380000000001</v>
      </c>
      <c r="ES219" s="52">
        <v>34.63888</v>
      </c>
      <c r="ET219" s="52">
        <v>29.214690000000001</v>
      </c>
      <c r="EU219" s="52">
        <v>35.561039999999998</v>
      </c>
      <c r="EV219" s="52">
        <v>38.53933</v>
      </c>
      <c r="EW219" s="52">
        <v>64.017589999999998</v>
      </c>
      <c r="EX219" s="52">
        <v>63.003149999999998</v>
      </c>
      <c r="EY219" s="52">
        <v>62.115290000000002</v>
      </c>
      <c r="EZ219" s="52">
        <v>61.396929999999998</v>
      </c>
      <c r="FA219" s="52">
        <v>60.716349999999998</v>
      </c>
      <c r="FB219" s="52">
        <v>59.93432</v>
      </c>
      <c r="FC219" s="52">
        <v>60.631340000000002</v>
      </c>
      <c r="FD219" s="52">
        <v>63.383719999999997</v>
      </c>
      <c r="FE219" s="52">
        <v>66.715990000000005</v>
      </c>
      <c r="FF219" s="52">
        <v>70.037139999999994</v>
      </c>
      <c r="FG219" s="52">
        <v>73.387069999999994</v>
      </c>
      <c r="FH219" s="52">
        <v>76.565110000000004</v>
      </c>
      <c r="FI219" s="52">
        <v>79.126239999999996</v>
      </c>
      <c r="FJ219" s="52">
        <v>81.096469999999997</v>
      </c>
      <c r="FK219" s="52">
        <v>82.147300000000001</v>
      </c>
      <c r="FL219" s="52">
        <v>82.409520000000001</v>
      </c>
      <c r="FM219" s="52">
        <v>82.544089999999997</v>
      </c>
      <c r="FN219" s="52">
        <v>81.752399999999994</v>
      </c>
      <c r="FO219" s="52">
        <v>80.154269999999997</v>
      </c>
      <c r="FP219" s="52">
        <v>76.869399999999999</v>
      </c>
      <c r="FQ219" s="52">
        <v>72.377709999999993</v>
      </c>
      <c r="FR219" s="52">
        <v>68.958979999999997</v>
      </c>
      <c r="FS219" s="52">
        <v>66.935990000000004</v>
      </c>
      <c r="FT219" s="52">
        <v>65.342969999999994</v>
      </c>
      <c r="FU219" s="52">
        <v>27</v>
      </c>
      <c r="FV219" s="52">
        <v>7204.0929999999998</v>
      </c>
      <c r="FW219" s="52">
        <v>702.76520000000005</v>
      </c>
      <c r="FX219" s="52">
        <v>1</v>
      </c>
    </row>
    <row r="220" spans="1:180" x14ac:dyDescent="0.3">
      <c r="A220" t="s">
        <v>174</v>
      </c>
      <c r="B220" t="s">
        <v>252</v>
      </c>
      <c r="C220" t="s">
        <v>180</v>
      </c>
      <c r="D220" t="s">
        <v>244</v>
      </c>
      <c r="E220" t="s">
        <v>190</v>
      </c>
      <c r="F220" t="s">
        <v>238</v>
      </c>
      <c r="G220" t="s">
        <v>241</v>
      </c>
      <c r="H220" s="52">
        <v>57</v>
      </c>
      <c r="I220" s="52">
        <v>218.96265</v>
      </c>
      <c r="J220" s="52">
        <v>212.56448</v>
      </c>
      <c r="K220" s="52">
        <v>203.92849000000001</v>
      </c>
      <c r="L220" s="52">
        <v>200.08790999999999</v>
      </c>
      <c r="M220" s="52">
        <v>205.57552999999999</v>
      </c>
      <c r="N220" s="52">
        <v>210.05285000000001</v>
      </c>
      <c r="O220" s="52">
        <v>214.78868</v>
      </c>
      <c r="P220" s="52">
        <v>196.63905</v>
      </c>
      <c r="Q220" s="52">
        <v>154.86624</v>
      </c>
      <c r="R220" s="52">
        <v>127.69335</v>
      </c>
      <c r="S220" s="52">
        <v>102.71223999999999</v>
      </c>
      <c r="T220" s="52">
        <v>91.851338999999996</v>
      </c>
      <c r="U220" s="52">
        <v>87.880381</v>
      </c>
      <c r="V220" s="52">
        <v>93.109641999999994</v>
      </c>
      <c r="W220" s="52">
        <v>118.93340000000001</v>
      </c>
      <c r="X220" s="52">
        <v>154.68328</v>
      </c>
      <c r="Y220" s="52">
        <v>185.44200000000001</v>
      </c>
      <c r="Z220" s="52">
        <v>217.8192</v>
      </c>
      <c r="AA220" s="52">
        <v>266.77492000000001</v>
      </c>
      <c r="AB220" s="52">
        <v>278.46593000000001</v>
      </c>
      <c r="AC220" s="52">
        <v>263.65231999999997</v>
      </c>
      <c r="AD220" s="52">
        <v>240.02773999999999</v>
      </c>
      <c r="AE220" s="52">
        <v>214.11786000000001</v>
      </c>
      <c r="AF220" s="52">
        <v>216.02734000000001</v>
      </c>
      <c r="AG220" s="52">
        <v>-62.816367999999997</v>
      </c>
      <c r="AH220" s="52">
        <v>-64.0214</v>
      </c>
      <c r="AI220" s="52">
        <v>-64.742840000000001</v>
      </c>
      <c r="AJ220" s="52">
        <v>-68.979550000000003</v>
      </c>
      <c r="AK220" s="52">
        <v>-65.604749999999996</v>
      </c>
      <c r="AL220" s="52">
        <v>-62.492699999999999</v>
      </c>
      <c r="AM220" s="52">
        <v>-66.046400000000006</v>
      </c>
      <c r="AN220" s="52">
        <v>-68.24315</v>
      </c>
      <c r="AO220" s="52">
        <v>-105.61199999999999</v>
      </c>
      <c r="AP220" s="52">
        <v>-124.71980000000001</v>
      </c>
      <c r="AQ220" s="52">
        <v>-136.334</v>
      </c>
      <c r="AR220" s="52">
        <v>-146.9024</v>
      </c>
      <c r="AS220" s="52">
        <v>-161.2766</v>
      </c>
      <c r="AT220" s="52">
        <v>-160.25880000000001</v>
      </c>
      <c r="AU220" s="52">
        <v>-135.447</v>
      </c>
      <c r="AV220" s="52">
        <v>-101.79259999999999</v>
      </c>
      <c r="AW220" s="52">
        <v>-84.679199999999994</v>
      </c>
      <c r="AX220" s="52">
        <v>-81.011279999999999</v>
      </c>
      <c r="AY220" s="52">
        <v>-60.567549999999997</v>
      </c>
      <c r="AZ220" s="52">
        <v>-49.748640000000002</v>
      </c>
      <c r="BA220" s="52">
        <v>-54.69417</v>
      </c>
      <c r="BB220" s="52">
        <v>-74.852950000000007</v>
      </c>
      <c r="BC220" s="52">
        <v>-71.459310000000002</v>
      </c>
      <c r="BD220" s="52">
        <v>-66.416820000000001</v>
      </c>
      <c r="BE220" s="52">
        <v>-40.271309000000002</v>
      </c>
      <c r="BF220" s="52">
        <v>-39.866700000000002</v>
      </c>
      <c r="BG220" s="52">
        <v>-41.649169999999998</v>
      </c>
      <c r="BH220" s="52">
        <v>-46.55545</v>
      </c>
      <c r="BI220" s="52">
        <v>-43.014560000000003</v>
      </c>
      <c r="BJ220" s="52">
        <v>-39.933839999999996</v>
      </c>
      <c r="BK220" s="52">
        <v>-44.117890000000003</v>
      </c>
      <c r="BL220" s="52">
        <v>-47.959000000000003</v>
      </c>
      <c r="BM220" s="52">
        <v>-76.648970000000006</v>
      </c>
      <c r="BN220" s="52">
        <v>-86.361379999999997</v>
      </c>
      <c r="BO220" s="52">
        <v>-96.458150000000003</v>
      </c>
      <c r="BP220" s="52">
        <v>-106.3068</v>
      </c>
      <c r="BQ220" s="52">
        <v>-117.1118</v>
      </c>
      <c r="BR220" s="52">
        <v>-116.5423</v>
      </c>
      <c r="BS220" s="52">
        <v>-97.520120000000006</v>
      </c>
      <c r="BT220" s="52">
        <v>-71.790760000000006</v>
      </c>
      <c r="BU220" s="52">
        <v>-59.639899999999997</v>
      </c>
      <c r="BV220" s="52">
        <v>-58.182130000000001</v>
      </c>
      <c r="BW220" s="52">
        <v>-38.647860000000001</v>
      </c>
      <c r="BX220" s="52">
        <v>-27.49239</v>
      </c>
      <c r="BY220" s="52">
        <v>-33.349020000000003</v>
      </c>
      <c r="BZ220" s="52">
        <v>-52.268430000000002</v>
      </c>
      <c r="CA220" s="52">
        <v>-50.221809999999998</v>
      </c>
      <c r="CB220" s="52">
        <v>-45.441049999999997</v>
      </c>
      <c r="CC220" s="52">
        <v>-24.656679</v>
      </c>
      <c r="CD220" s="52">
        <v>-23.137229999999999</v>
      </c>
      <c r="CE220" s="52">
        <v>-25.65456</v>
      </c>
      <c r="CF220" s="52">
        <v>-31.02459</v>
      </c>
      <c r="CG220" s="52">
        <v>-27.368670000000002</v>
      </c>
      <c r="CH220" s="52">
        <v>-24.309640000000002</v>
      </c>
      <c r="CI220" s="52">
        <v>-28.93027</v>
      </c>
      <c r="CJ220" s="52">
        <v>-33.910260000000001</v>
      </c>
      <c r="CK220" s="52">
        <v>-56.589260000000003</v>
      </c>
      <c r="CL220" s="52">
        <v>-59.79448</v>
      </c>
      <c r="CM220" s="52">
        <v>-68.840260000000001</v>
      </c>
      <c r="CN220" s="52">
        <v>-78.190309999999997</v>
      </c>
      <c r="CO220" s="52">
        <v>-86.523480000000006</v>
      </c>
      <c r="CP220" s="52">
        <v>-86.264359999999996</v>
      </c>
      <c r="CQ220" s="52">
        <v>-71.252089999999995</v>
      </c>
      <c r="CR220" s="52">
        <v>-51.011569999999999</v>
      </c>
      <c r="CS220" s="52">
        <v>-42.29777</v>
      </c>
      <c r="CT220" s="52">
        <v>-42.370730000000002</v>
      </c>
      <c r="CU220" s="52">
        <v>-23.466339999999999</v>
      </c>
      <c r="CV220" s="52">
        <v>-12.077769999999999</v>
      </c>
      <c r="CW220" s="52">
        <v>-18.56542</v>
      </c>
      <c r="CX220" s="52">
        <v>-36.626460000000002</v>
      </c>
      <c r="CY220" s="52">
        <v>-35.512790000000003</v>
      </c>
      <c r="CZ220" s="52">
        <v>-30.91329</v>
      </c>
      <c r="DA220" s="52">
        <v>-9.0420437000000007</v>
      </c>
      <c r="DB220" s="52">
        <v>-6.4077650000000004</v>
      </c>
      <c r="DC220" s="52">
        <v>-9.6599529999999998</v>
      </c>
      <c r="DD220" s="52">
        <v>-15.493729999999999</v>
      </c>
      <c r="DE220" s="52">
        <v>-11.72278</v>
      </c>
      <c r="DF220" s="52">
        <v>-8.6854429999999994</v>
      </c>
      <c r="DG220" s="52">
        <v>-13.742649999999999</v>
      </c>
      <c r="DH220" s="52">
        <v>-19.861519999999999</v>
      </c>
      <c r="DI220" s="52">
        <v>-36.52955</v>
      </c>
      <c r="DJ220" s="52">
        <v>-33.227580000000003</v>
      </c>
      <c r="DK220" s="52">
        <v>-41.222360000000002</v>
      </c>
      <c r="DL220" s="52">
        <v>-50.073869999999999</v>
      </c>
      <c r="DM220" s="52">
        <v>-55.935119999999998</v>
      </c>
      <c r="DN220" s="52">
        <v>-55.986420000000003</v>
      </c>
      <c r="DO220" s="52">
        <v>-44.984059999999999</v>
      </c>
      <c r="DP220" s="52">
        <v>-30.232379999999999</v>
      </c>
      <c r="DQ220" s="52">
        <v>-24.955629999999999</v>
      </c>
      <c r="DR220" s="52">
        <v>-26.559329999999999</v>
      </c>
      <c r="DS220" s="52">
        <v>-8.2848229999999994</v>
      </c>
      <c r="DT220" s="52">
        <v>3.336843</v>
      </c>
      <c r="DU220" s="52">
        <v>-3.7818269999999998</v>
      </c>
      <c r="DV220" s="52">
        <v>-20.984490000000001</v>
      </c>
      <c r="DW220" s="52">
        <v>-20.80377</v>
      </c>
      <c r="DX220" s="52">
        <v>-16.385529999999999</v>
      </c>
      <c r="DY220" s="52">
        <v>13.50301</v>
      </c>
      <c r="DZ220" s="52">
        <v>17.746929999999999</v>
      </c>
      <c r="EA220" s="52">
        <v>13.433719999999999</v>
      </c>
      <c r="EB220" s="52">
        <v>6.9303679999999996</v>
      </c>
      <c r="EC220" s="52">
        <v>10.8674</v>
      </c>
      <c r="ED220" s="52">
        <v>13.873419999999999</v>
      </c>
      <c r="EE220" s="52">
        <v>8.1858540000000009</v>
      </c>
      <c r="EF220" s="52">
        <v>0.42262850000000002</v>
      </c>
      <c r="EG220" s="52">
        <v>-7.5665069999999996</v>
      </c>
      <c r="EH220" s="52">
        <v>5.1308119999999997</v>
      </c>
      <c r="EI220" s="52">
        <v>-1.3464910000000001</v>
      </c>
      <c r="EJ220" s="52">
        <v>-9.4781949999999995</v>
      </c>
      <c r="EK220" s="52">
        <v>-11.770379999999999</v>
      </c>
      <c r="EL220" s="52">
        <v>-12.2699</v>
      </c>
      <c r="EM220" s="52">
        <v>-7.0571919999999997</v>
      </c>
      <c r="EN220" s="52">
        <v>-0.23052149999999999</v>
      </c>
      <c r="EO220" s="52">
        <v>8.3662E-2</v>
      </c>
      <c r="EP220" s="52">
        <v>-3.7301739999999999</v>
      </c>
      <c r="EQ220" s="52">
        <v>13.634869999999999</v>
      </c>
      <c r="ER220" s="52">
        <v>25.59309</v>
      </c>
      <c r="ES220" s="52">
        <v>17.563330000000001</v>
      </c>
      <c r="ET220" s="52">
        <v>1.6000350000000001</v>
      </c>
      <c r="EU220" s="52">
        <v>0.43372840000000001</v>
      </c>
      <c r="EV220" s="52">
        <v>4.5902479999999999</v>
      </c>
      <c r="EW220" s="52">
        <v>63.504170000000002</v>
      </c>
      <c r="EX220" s="52">
        <v>62.661029999999997</v>
      </c>
      <c r="EY220" s="52">
        <v>61.896850000000001</v>
      </c>
      <c r="EZ220" s="52">
        <v>61.189019999999999</v>
      </c>
      <c r="FA220" s="52">
        <v>60.64058</v>
      </c>
      <c r="FB220" s="52">
        <v>59.850499999999997</v>
      </c>
      <c r="FC220" s="52">
        <v>59.223649999999999</v>
      </c>
      <c r="FD220" s="52">
        <v>60.54851</v>
      </c>
      <c r="FE220" s="52">
        <v>64.885829999999999</v>
      </c>
      <c r="FF220" s="52">
        <v>69.779640000000001</v>
      </c>
      <c r="FG220" s="52">
        <v>74.443529999999996</v>
      </c>
      <c r="FH220" s="52">
        <v>78.162940000000006</v>
      </c>
      <c r="FI220" s="52">
        <v>81.192279999999997</v>
      </c>
      <c r="FJ220" s="52">
        <v>83.107299999999995</v>
      </c>
      <c r="FK220" s="52">
        <v>84.207369999999997</v>
      </c>
      <c r="FL220" s="52">
        <v>84.373059999999995</v>
      </c>
      <c r="FM220" s="52">
        <v>83.931690000000003</v>
      </c>
      <c r="FN220" s="52">
        <v>82.422499999999999</v>
      </c>
      <c r="FO220" s="52">
        <v>78.916499999999999</v>
      </c>
      <c r="FP220" s="52">
        <v>73.967680000000001</v>
      </c>
      <c r="FQ220" s="52">
        <v>70.585939999999994</v>
      </c>
      <c r="FR220" s="52">
        <v>68.07835</v>
      </c>
      <c r="FS220" s="52">
        <v>66.820509999999999</v>
      </c>
      <c r="FT220" s="52">
        <v>65.211960000000005</v>
      </c>
      <c r="FU220" s="52">
        <v>27</v>
      </c>
      <c r="FV220" s="52">
        <v>8138.2860000000001</v>
      </c>
      <c r="FW220" s="52">
        <v>739.00840000000005</v>
      </c>
      <c r="FX220" s="52">
        <v>1</v>
      </c>
    </row>
    <row r="221" spans="1:180" x14ac:dyDescent="0.3">
      <c r="A221" t="s">
        <v>174</v>
      </c>
      <c r="B221" t="s">
        <v>252</v>
      </c>
      <c r="C221" t="s">
        <v>180</v>
      </c>
      <c r="D221" t="s">
        <v>244</v>
      </c>
      <c r="E221" t="s">
        <v>189</v>
      </c>
      <c r="F221" t="s">
        <v>238</v>
      </c>
      <c r="G221" t="s">
        <v>241</v>
      </c>
      <c r="H221" s="52">
        <v>57</v>
      </c>
      <c r="I221" s="52">
        <v>220.87433999999999</v>
      </c>
      <c r="J221" s="52">
        <v>209.10954000000001</v>
      </c>
      <c r="K221" s="52">
        <v>213.24343999999999</v>
      </c>
      <c r="L221" s="52">
        <v>206.58036000000001</v>
      </c>
      <c r="M221" s="52">
        <v>207.75337999999999</v>
      </c>
      <c r="N221" s="52">
        <v>208.03895</v>
      </c>
      <c r="O221" s="52">
        <v>215.85803999999999</v>
      </c>
      <c r="P221" s="52">
        <v>192.41677999999999</v>
      </c>
      <c r="Q221" s="52">
        <v>137.56639999999999</v>
      </c>
      <c r="R221" s="52">
        <v>105.09438</v>
      </c>
      <c r="S221" s="52">
        <v>83.247140999999999</v>
      </c>
      <c r="T221" s="52">
        <v>67.909683999999999</v>
      </c>
      <c r="U221" s="52">
        <v>60.094859</v>
      </c>
      <c r="V221" s="52">
        <v>62.448208000000001</v>
      </c>
      <c r="W221" s="52">
        <v>85.529431000000002</v>
      </c>
      <c r="X221" s="52">
        <v>124.60988</v>
      </c>
      <c r="Y221" s="52">
        <v>159.25271000000001</v>
      </c>
      <c r="Z221" s="52">
        <v>207.16147000000001</v>
      </c>
      <c r="AA221" s="52">
        <v>264.52440999999999</v>
      </c>
      <c r="AB221" s="52">
        <v>292.68490000000003</v>
      </c>
      <c r="AC221" s="52">
        <v>292.08400999999998</v>
      </c>
      <c r="AD221" s="52">
        <v>279.55272000000002</v>
      </c>
      <c r="AE221" s="52">
        <v>252.03405000000001</v>
      </c>
      <c r="AF221" s="52">
        <v>248.76582999999999</v>
      </c>
      <c r="AG221" s="52">
        <v>-39.549480000000003</v>
      </c>
      <c r="AH221" s="52">
        <v>-43.561309999999999</v>
      </c>
      <c r="AI221" s="52">
        <v>-34.134450000000001</v>
      </c>
      <c r="AJ221" s="52">
        <v>-40.71584</v>
      </c>
      <c r="AK221" s="52">
        <v>-43.314100000000003</v>
      </c>
      <c r="AL221" s="52">
        <v>-44.915759999999999</v>
      </c>
      <c r="AM221" s="52">
        <v>-36.726230000000001</v>
      </c>
      <c r="AN221" s="52">
        <v>-53.23856</v>
      </c>
      <c r="AO221" s="52">
        <v>-116.8892</v>
      </c>
      <c r="AP221" s="52">
        <v>-132.53450000000001</v>
      </c>
      <c r="AQ221" s="52">
        <v>-153.41990000000001</v>
      </c>
      <c r="AR221" s="52">
        <v>-165.7484</v>
      </c>
      <c r="AS221" s="52">
        <v>-184.3903</v>
      </c>
      <c r="AT221" s="52">
        <v>-188.5112</v>
      </c>
      <c r="AU221" s="52">
        <v>-165.90539999999999</v>
      </c>
      <c r="AV221" s="52">
        <v>-121.74469999999999</v>
      </c>
      <c r="AW221" s="52">
        <v>-92.149199999999993</v>
      </c>
      <c r="AX221" s="52">
        <v>-65.393039999999999</v>
      </c>
      <c r="AY221" s="52">
        <v>-34.681249999999999</v>
      </c>
      <c r="AZ221" s="52">
        <v>-16.8141</v>
      </c>
      <c r="BA221" s="52">
        <v>-11.17704</v>
      </c>
      <c r="BB221" s="52">
        <v>-8.3400060000000007</v>
      </c>
      <c r="BC221" s="52">
        <v>-14.428699999999999</v>
      </c>
      <c r="BD221" s="52">
        <v>-15.312099999999999</v>
      </c>
      <c r="BE221" s="52">
        <v>-27.67144</v>
      </c>
      <c r="BF221" s="52">
        <v>-32.614750000000001</v>
      </c>
      <c r="BG221" s="52">
        <v>-23.800419999999999</v>
      </c>
      <c r="BH221" s="52">
        <v>-30.03491</v>
      </c>
      <c r="BI221" s="52">
        <v>-32.44679</v>
      </c>
      <c r="BJ221" s="52">
        <v>-33.717860000000002</v>
      </c>
      <c r="BK221" s="52">
        <v>-26.412500000000001</v>
      </c>
      <c r="BL221" s="52">
        <v>-38.904719999999998</v>
      </c>
      <c r="BM221" s="52">
        <v>-88.396370000000005</v>
      </c>
      <c r="BN221" s="52">
        <v>-99.276820000000001</v>
      </c>
      <c r="BO221" s="52">
        <v>-113.23139999999999</v>
      </c>
      <c r="BP221" s="52">
        <v>-125.50020000000001</v>
      </c>
      <c r="BQ221" s="52">
        <v>-139.14070000000001</v>
      </c>
      <c r="BR221" s="52">
        <v>-142.25909999999999</v>
      </c>
      <c r="BS221" s="52">
        <v>-124.49039999999999</v>
      </c>
      <c r="BT221" s="52">
        <v>-90.620419999999996</v>
      </c>
      <c r="BU221" s="52">
        <v>-67.286749999999998</v>
      </c>
      <c r="BV221" s="52">
        <v>-44.35013</v>
      </c>
      <c r="BW221" s="52">
        <v>-17.488140000000001</v>
      </c>
      <c r="BX221" s="52">
        <v>-4.3149769999999998</v>
      </c>
      <c r="BY221" s="52">
        <v>-1.0501720000000001</v>
      </c>
      <c r="BZ221" s="52">
        <v>1.208977</v>
      </c>
      <c r="CA221" s="52">
        <v>-3.6944469999999998</v>
      </c>
      <c r="CB221" s="52">
        <v>-4.2013730000000002</v>
      </c>
      <c r="CC221" s="52">
        <v>-19.444739999999999</v>
      </c>
      <c r="CD221" s="52">
        <v>-25.033200000000001</v>
      </c>
      <c r="CE221" s="52">
        <v>-16.6431</v>
      </c>
      <c r="CF221" s="52">
        <v>-22.637329999999999</v>
      </c>
      <c r="CG221" s="52">
        <v>-24.920120000000001</v>
      </c>
      <c r="CH221" s="52">
        <v>-25.962219999999999</v>
      </c>
      <c r="CI221" s="52">
        <v>-19.26925</v>
      </c>
      <c r="CJ221" s="52">
        <v>-28.977139999999999</v>
      </c>
      <c r="CK221" s="52">
        <v>-68.66234</v>
      </c>
      <c r="CL221" s="52">
        <v>-76.242630000000005</v>
      </c>
      <c r="CM221" s="52">
        <v>-85.396940000000001</v>
      </c>
      <c r="CN221" s="52">
        <v>-97.624459999999999</v>
      </c>
      <c r="CO221" s="52">
        <v>-107.8009</v>
      </c>
      <c r="CP221" s="52">
        <v>-110.22499999999999</v>
      </c>
      <c r="CQ221" s="52">
        <v>-95.806520000000006</v>
      </c>
      <c r="CR221" s="52">
        <v>-69.063839999999999</v>
      </c>
      <c r="CS221" s="52">
        <v>-50.06709</v>
      </c>
      <c r="CT221" s="52">
        <v>-29.775880000000001</v>
      </c>
      <c r="CU221" s="52">
        <v>-5.580241</v>
      </c>
      <c r="CV221" s="52">
        <v>4.3418739999999998</v>
      </c>
      <c r="CW221" s="52">
        <v>5.9636659999999999</v>
      </c>
      <c r="CX221" s="52">
        <v>7.8225749999999996</v>
      </c>
      <c r="CY221" s="52">
        <v>3.7400669999999998</v>
      </c>
      <c r="CZ221" s="52">
        <v>3.493881</v>
      </c>
      <c r="DA221" s="52">
        <v>-11.21804</v>
      </c>
      <c r="DB221" s="52">
        <v>-17.451650000000001</v>
      </c>
      <c r="DC221" s="52">
        <v>-9.4857870000000002</v>
      </c>
      <c r="DD221" s="52">
        <v>-15.239750000000001</v>
      </c>
      <c r="DE221" s="52">
        <v>-17.393450000000001</v>
      </c>
      <c r="DF221" s="52">
        <v>-18.206589999999998</v>
      </c>
      <c r="DG221" s="52">
        <v>-12.12599</v>
      </c>
      <c r="DH221" s="52">
        <v>-19.04956</v>
      </c>
      <c r="DI221" s="52">
        <v>-48.928310000000003</v>
      </c>
      <c r="DJ221" s="52">
        <v>-53.208440000000003</v>
      </c>
      <c r="DK221" s="52">
        <v>-57.5625</v>
      </c>
      <c r="DL221" s="52">
        <v>-69.748720000000006</v>
      </c>
      <c r="DM221" s="52">
        <v>-76.461039999999997</v>
      </c>
      <c r="DN221" s="52">
        <v>-78.190929999999994</v>
      </c>
      <c r="DO221" s="52">
        <v>-67.122640000000004</v>
      </c>
      <c r="DP221" s="52">
        <v>-47.507269999999998</v>
      </c>
      <c r="DQ221" s="52">
        <v>-32.847430000000003</v>
      </c>
      <c r="DR221" s="52">
        <v>-15.20162</v>
      </c>
      <c r="DS221" s="52">
        <v>6.3276539999999999</v>
      </c>
      <c r="DT221" s="52">
        <v>12.99873</v>
      </c>
      <c r="DU221" s="52">
        <v>12.977499999999999</v>
      </c>
      <c r="DV221" s="52">
        <v>14.436170000000001</v>
      </c>
      <c r="DW221" s="52">
        <v>11.174580000000001</v>
      </c>
      <c r="DX221" s="52">
        <v>11.18914</v>
      </c>
      <c r="DY221" s="52">
        <v>0.66001052000000004</v>
      </c>
      <c r="DZ221" s="52">
        <v>-6.5050929999999996</v>
      </c>
      <c r="EA221" s="52">
        <v>0.84824149999999998</v>
      </c>
      <c r="EB221" s="52">
        <v>-4.5588170000000003</v>
      </c>
      <c r="EC221" s="52">
        <v>-6.5261380000000004</v>
      </c>
      <c r="ED221" s="52">
        <v>-7.0086810000000002</v>
      </c>
      <c r="EE221" s="52">
        <v>-1.812262</v>
      </c>
      <c r="EF221" s="52">
        <v>-4.715713</v>
      </c>
      <c r="EG221" s="52">
        <v>-20.435500000000001</v>
      </c>
      <c r="EH221" s="52">
        <v>-19.95074</v>
      </c>
      <c r="EI221" s="52">
        <v>-17.373989999999999</v>
      </c>
      <c r="EJ221" s="52">
        <v>-29.50057</v>
      </c>
      <c r="EK221" s="52">
        <v>-31.211349999999999</v>
      </c>
      <c r="EL221" s="52">
        <v>-31.93882</v>
      </c>
      <c r="EM221" s="52">
        <v>-25.70767</v>
      </c>
      <c r="EN221" s="52">
        <v>-16.382989999999999</v>
      </c>
      <c r="EO221" s="52">
        <v>-7.9849680000000003</v>
      </c>
      <c r="EP221" s="52">
        <v>5.841291</v>
      </c>
      <c r="EQ221" s="52">
        <v>23.520759999999999</v>
      </c>
      <c r="ER221" s="52">
        <v>25.49784</v>
      </c>
      <c r="ES221" s="52">
        <v>23.104379999999999</v>
      </c>
      <c r="ET221" s="52">
        <v>23.985150000000001</v>
      </c>
      <c r="EU221" s="52">
        <v>21.908840000000001</v>
      </c>
      <c r="EV221" s="52">
        <v>22.299859999999999</v>
      </c>
      <c r="EW221" s="52">
        <v>66.636279999999999</v>
      </c>
      <c r="EX221" s="52">
        <v>65.421539999999993</v>
      </c>
      <c r="EY221" s="52">
        <v>64.727260000000001</v>
      </c>
      <c r="EZ221" s="52">
        <v>64.034270000000006</v>
      </c>
      <c r="FA221" s="52">
        <v>63.55986</v>
      </c>
      <c r="FB221" s="52">
        <v>62.67109</v>
      </c>
      <c r="FC221" s="52">
        <v>62.129669999999997</v>
      </c>
      <c r="FD221" s="52">
        <v>63.713360000000002</v>
      </c>
      <c r="FE221" s="52">
        <v>67.032290000000003</v>
      </c>
      <c r="FF221" s="52">
        <v>71.731189999999998</v>
      </c>
      <c r="FG221" s="52">
        <v>76.837379999999996</v>
      </c>
      <c r="FH221" s="52">
        <v>81.74512</v>
      </c>
      <c r="FI221" s="52">
        <v>84.799490000000006</v>
      </c>
      <c r="FJ221" s="52">
        <v>86.204260000000005</v>
      </c>
      <c r="FK221" s="52">
        <v>86.257900000000006</v>
      </c>
      <c r="FL221" s="52">
        <v>86.302570000000003</v>
      </c>
      <c r="FM221" s="52">
        <v>85.791849999999997</v>
      </c>
      <c r="FN221" s="52">
        <v>83.950450000000004</v>
      </c>
      <c r="FO221" s="52">
        <v>80.905460000000005</v>
      </c>
      <c r="FP221" s="52">
        <v>76.30386</v>
      </c>
      <c r="FQ221" s="52">
        <v>71.926730000000006</v>
      </c>
      <c r="FR221" s="52">
        <v>68.778779999999998</v>
      </c>
      <c r="FS221" s="52">
        <v>67.46884</v>
      </c>
      <c r="FT221" s="52">
        <v>66.502189999999999</v>
      </c>
      <c r="FU221" s="52">
        <v>34</v>
      </c>
      <c r="FV221" s="52">
        <v>9855.9629999999997</v>
      </c>
      <c r="FW221" s="52">
        <v>696.99599999999998</v>
      </c>
      <c r="FX221" s="52">
        <v>1</v>
      </c>
    </row>
    <row r="222" spans="1:180" x14ac:dyDescent="0.3">
      <c r="A222" t="s">
        <v>174</v>
      </c>
      <c r="B222" t="s">
        <v>252</v>
      </c>
      <c r="C222" t="s">
        <v>180</v>
      </c>
      <c r="D222" t="s">
        <v>224</v>
      </c>
      <c r="E222" t="s">
        <v>188</v>
      </c>
      <c r="F222" t="s">
        <v>238</v>
      </c>
      <c r="G222" t="s">
        <v>241</v>
      </c>
      <c r="H222" s="52">
        <v>57</v>
      </c>
      <c r="I222" s="52">
        <v>268.55981000000003</v>
      </c>
      <c r="J222" s="52">
        <v>257.95805000000001</v>
      </c>
      <c r="K222" s="52">
        <v>252.35264000000001</v>
      </c>
      <c r="L222" s="52">
        <v>248.1002</v>
      </c>
      <c r="M222" s="52">
        <v>257.27902999999998</v>
      </c>
      <c r="N222" s="52">
        <v>270.84237999999999</v>
      </c>
      <c r="O222" s="52">
        <v>278.14996000000002</v>
      </c>
      <c r="P222" s="52">
        <v>235.05591999999999</v>
      </c>
      <c r="Q222" s="52">
        <v>198.52668</v>
      </c>
      <c r="R222" s="52">
        <v>158.46189000000001</v>
      </c>
      <c r="S222" s="52">
        <v>147.79179999999999</v>
      </c>
      <c r="T222" s="52">
        <v>140.87054000000001</v>
      </c>
      <c r="U222" s="52">
        <v>143.58754999999999</v>
      </c>
      <c r="V222" s="52">
        <v>148.70272</v>
      </c>
      <c r="W222" s="52">
        <v>159.34349</v>
      </c>
      <c r="X222" s="52">
        <v>192.56231</v>
      </c>
      <c r="Y222" s="52">
        <v>228.99186</v>
      </c>
      <c r="Z222" s="52">
        <v>262.40636000000001</v>
      </c>
      <c r="AA222" s="52">
        <v>298.88459</v>
      </c>
      <c r="AB222" s="52">
        <v>331.25216999999998</v>
      </c>
      <c r="AC222" s="52">
        <v>334.91674</v>
      </c>
      <c r="AD222" s="52">
        <v>330.98156</v>
      </c>
      <c r="AE222" s="52">
        <v>281.61219</v>
      </c>
      <c r="AF222" s="52">
        <v>277.65114999999997</v>
      </c>
      <c r="AG222" s="52">
        <v>-24.585858999999999</v>
      </c>
      <c r="AH222" s="52">
        <v>-28.221139999999998</v>
      </c>
      <c r="AI222" s="52">
        <v>-29.900469999999999</v>
      </c>
      <c r="AJ222" s="52">
        <v>-30.7714</v>
      </c>
      <c r="AK222" s="52">
        <v>-27.036580000000001</v>
      </c>
      <c r="AL222" s="52">
        <v>-22.273720000000001</v>
      </c>
      <c r="AM222" s="52">
        <v>-29.683150000000001</v>
      </c>
      <c r="AN222" s="52">
        <v>-84.450599999999994</v>
      </c>
      <c r="AO222" s="52">
        <v>-126.3613</v>
      </c>
      <c r="AP222" s="52">
        <v>-149.67689999999999</v>
      </c>
      <c r="AQ222" s="52">
        <v>-154.21969999999999</v>
      </c>
      <c r="AR222" s="52">
        <v>-161.57689999999999</v>
      </c>
      <c r="AS222" s="52">
        <v>-166.70779999999999</v>
      </c>
      <c r="AT222" s="52">
        <v>-170.13630000000001</v>
      </c>
      <c r="AU222" s="52">
        <v>-168.85810000000001</v>
      </c>
      <c r="AV222" s="52">
        <v>-126.13760000000001</v>
      </c>
      <c r="AW222" s="52">
        <v>-83.302210000000002</v>
      </c>
      <c r="AX222" s="52">
        <v>-60.439149999999998</v>
      </c>
      <c r="AY222" s="52">
        <v>-32.357030000000002</v>
      </c>
      <c r="AZ222" s="52">
        <v>-13.82808</v>
      </c>
      <c r="BA222" s="52">
        <v>-15.192170000000001</v>
      </c>
      <c r="BB222" s="52">
        <v>-18.873570000000001</v>
      </c>
      <c r="BC222" s="52">
        <v>-28.264589999999998</v>
      </c>
      <c r="BD222" s="52">
        <v>-33.769390000000001</v>
      </c>
      <c r="BE222" s="52">
        <v>-8.2617130000000003</v>
      </c>
      <c r="BF222" s="52">
        <v>-11.952349999999999</v>
      </c>
      <c r="BG222" s="52">
        <v>-14.57246</v>
      </c>
      <c r="BH222" s="52">
        <v>-16.635940000000002</v>
      </c>
      <c r="BI222" s="52">
        <v>-13.229329999999999</v>
      </c>
      <c r="BJ222" s="52">
        <v>-7.92286</v>
      </c>
      <c r="BK222" s="52">
        <v>-15.41934</v>
      </c>
      <c r="BL222" s="52">
        <v>-53.459479999999999</v>
      </c>
      <c r="BM222" s="52">
        <v>-80.296080000000003</v>
      </c>
      <c r="BN222" s="52">
        <v>-98.789959999999994</v>
      </c>
      <c r="BO222" s="52">
        <v>-101.5167</v>
      </c>
      <c r="BP222" s="52">
        <v>-104.26260000000001</v>
      </c>
      <c r="BQ222" s="52">
        <v>-106.2654</v>
      </c>
      <c r="BR222" s="52">
        <v>-106.1871</v>
      </c>
      <c r="BS222" s="52">
        <v>-105.8355</v>
      </c>
      <c r="BT222" s="52">
        <v>-74.499020000000002</v>
      </c>
      <c r="BU222" s="52">
        <v>-40.058329999999998</v>
      </c>
      <c r="BV222" s="52">
        <v>-22.074870000000001</v>
      </c>
      <c r="BW222" s="52">
        <v>-6.3322929999999999</v>
      </c>
      <c r="BX222" s="52">
        <v>3.5854300000000001</v>
      </c>
      <c r="BY222" s="52">
        <v>2.1046840000000002</v>
      </c>
      <c r="BZ222" s="52">
        <v>-0.45566180000000001</v>
      </c>
      <c r="CA222" s="52">
        <v>-10.779389999999999</v>
      </c>
      <c r="CB222" s="52">
        <v>-14.618359999999999</v>
      </c>
      <c r="CC222" s="52">
        <v>3.0443438999999999</v>
      </c>
      <c r="CD222" s="52">
        <v>-0.68462909999999999</v>
      </c>
      <c r="CE222" s="52">
        <v>-3.9563320000000002</v>
      </c>
      <c r="CF222" s="52">
        <v>-6.845764</v>
      </c>
      <c r="CG222" s="52">
        <v>-3.6664680000000001</v>
      </c>
      <c r="CH222" s="52">
        <v>2.016499</v>
      </c>
      <c r="CI222" s="52">
        <v>-5.5402740000000001</v>
      </c>
      <c r="CJ222" s="52">
        <v>-31.99513</v>
      </c>
      <c r="CK222" s="52">
        <v>-48.391449999999999</v>
      </c>
      <c r="CL222" s="52">
        <v>-63.545850000000002</v>
      </c>
      <c r="CM222" s="52">
        <v>-65.01473</v>
      </c>
      <c r="CN222" s="52">
        <v>-64.566890000000001</v>
      </c>
      <c r="CO222" s="52">
        <v>-64.403109999999998</v>
      </c>
      <c r="CP222" s="52">
        <v>-61.896149999999999</v>
      </c>
      <c r="CQ222" s="52">
        <v>-62.186190000000003</v>
      </c>
      <c r="CR222" s="52">
        <v>-38.734279999999998</v>
      </c>
      <c r="CS222" s="52">
        <v>-10.107749999999999</v>
      </c>
      <c r="CT222" s="52">
        <v>4.496105</v>
      </c>
      <c r="CU222" s="52">
        <v>11.692360000000001</v>
      </c>
      <c r="CV222" s="52">
        <v>15.64597</v>
      </c>
      <c r="CW222" s="52">
        <v>14.084429999999999</v>
      </c>
      <c r="CX222" s="52">
        <v>12.300520000000001</v>
      </c>
      <c r="CY222" s="52">
        <v>1.3308</v>
      </c>
      <c r="CZ222" s="52">
        <v>-1.3544240000000001</v>
      </c>
      <c r="DA222" s="52">
        <v>14.3504</v>
      </c>
      <c r="DB222" s="52">
        <v>10.58309</v>
      </c>
      <c r="DC222" s="52">
        <v>6.6597999999999997</v>
      </c>
      <c r="DD222" s="52">
        <v>2.94441</v>
      </c>
      <c r="DE222" s="52">
        <v>5.8963939999999999</v>
      </c>
      <c r="DF222" s="52">
        <v>11.955859999999999</v>
      </c>
      <c r="DG222" s="52">
        <v>4.3387950000000002</v>
      </c>
      <c r="DH222" s="52">
        <v>-10.53078</v>
      </c>
      <c r="DI222" s="52">
        <v>-16.486820000000002</v>
      </c>
      <c r="DJ222" s="52">
        <v>-28.30172</v>
      </c>
      <c r="DK222" s="52">
        <v>-28.512789999999999</v>
      </c>
      <c r="DL222" s="52">
        <v>-24.871189999999999</v>
      </c>
      <c r="DM222" s="52">
        <v>-22.540859999999999</v>
      </c>
      <c r="DN222" s="52">
        <v>-17.605180000000001</v>
      </c>
      <c r="DO222" s="52">
        <v>-18.536909999999999</v>
      </c>
      <c r="DP222" s="52">
        <v>-2.9695390000000002</v>
      </c>
      <c r="DQ222" s="52">
        <v>19.842829999999999</v>
      </c>
      <c r="DR222" s="52">
        <v>31.067080000000001</v>
      </c>
      <c r="DS222" s="52">
        <v>29.717020000000002</v>
      </c>
      <c r="DT222" s="52">
        <v>27.706520000000001</v>
      </c>
      <c r="DU222" s="52">
        <v>26.064170000000001</v>
      </c>
      <c r="DV222" s="52">
        <v>25.056709999999999</v>
      </c>
      <c r="DW222" s="52">
        <v>13.441000000000001</v>
      </c>
      <c r="DX222" s="52">
        <v>11.909520000000001</v>
      </c>
      <c r="DY222" s="52">
        <v>30.674561000000001</v>
      </c>
      <c r="DZ222" s="52">
        <v>26.851880000000001</v>
      </c>
      <c r="EA222" s="52">
        <v>21.98781</v>
      </c>
      <c r="EB222" s="52">
        <v>17.07987</v>
      </c>
      <c r="EC222" s="52">
        <v>19.70365</v>
      </c>
      <c r="ED222" s="52">
        <v>26.306709999999999</v>
      </c>
      <c r="EE222" s="52">
        <v>18.602599999999999</v>
      </c>
      <c r="EF222" s="52">
        <v>20.460339999999999</v>
      </c>
      <c r="EG222" s="52">
        <v>29.578389999999999</v>
      </c>
      <c r="EH222" s="52">
        <v>22.585190000000001</v>
      </c>
      <c r="EI222" s="52">
        <v>24.19023</v>
      </c>
      <c r="EJ222" s="52">
        <v>32.443080000000002</v>
      </c>
      <c r="EK222" s="52">
        <v>37.90157</v>
      </c>
      <c r="EL222" s="52">
        <v>46.34395</v>
      </c>
      <c r="EM222" s="52">
        <v>44.485729999999997</v>
      </c>
      <c r="EN222" s="52">
        <v>48.669069999999998</v>
      </c>
      <c r="EO222" s="52">
        <v>63.0867</v>
      </c>
      <c r="EP222" s="52">
        <v>69.431359999999998</v>
      </c>
      <c r="EQ222" s="52">
        <v>55.741759999999999</v>
      </c>
      <c r="ER222" s="52">
        <v>45.120019999999997</v>
      </c>
      <c r="ES222" s="52">
        <v>43.361020000000003</v>
      </c>
      <c r="ET222" s="52">
        <v>43.474609999999998</v>
      </c>
      <c r="EU222" s="52">
        <v>30.926189999999998</v>
      </c>
      <c r="EV222" s="52">
        <v>31.06054</v>
      </c>
      <c r="EW222" s="52">
        <v>67.121830000000003</v>
      </c>
      <c r="EX222" s="52">
        <v>65.982799999999997</v>
      </c>
      <c r="EY222" s="52">
        <v>65.169430000000006</v>
      </c>
      <c r="EZ222" s="52">
        <v>64.399889999999999</v>
      </c>
      <c r="FA222" s="52">
        <v>63.715220000000002</v>
      </c>
      <c r="FB222" s="52">
        <v>63.087020000000003</v>
      </c>
      <c r="FC222" s="52">
        <v>63.480020000000003</v>
      </c>
      <c r="FD222" s="52">
        <v>65.997200000000007</v>
      </c>
      <c r="FE222" s="52">
        <v>69.457239999999999</v>
      </c>
      <c r="FF222" s="52">
        <v>73.466430000000003</v>
      </c>
      <c r="FG222" s="52">
        <v>77.517920000000004</v>
      </c>
      <c r="FH222" s="52">
        <v>81.11224</v>
      </c>
      <c r="FI222" s="52">
        <v>83.947580000000002</v>
      </c>
      <c r="FJ222" s="52">
        <v>85.931179999999998</v>
      </c>
      <c r="FK222" s="52">
        <v>86.602239999999995</v>
      </c>
      <c r="FL222" s="52">
        <v>86.959000000000003</v>
      </c>
      <c r="FM222" s="52">
        <v>87.230159999999998</v>
      </c>
      <c r="FN222" s="52">
        <v>86.564620000000005</v>
      </c>
      <c r="FO222" s="52">
        <v>84.871700000000004</v>
      </c>
      <c r="FP222" s="52">
        <v>81.236559999999997</v>
      </c>
      <c r="FQ222" s="52">
        <v>76.431700000000006</v>
      </c>
      <c r="FR222" s="52">
        <v>72.376689999999996</v>
      </c>
      <c r="FS222" s="52">
        <v>70.492769999999993</v>
      </c>
      <c r="FT222" s="52">
        <v>68.586860000000001</v>
      </c>
      <c r="FU222" s="52">
        <v>27</v>
      </c>
      <c r="FV222" s="52">
        <v>7483.7879999999996</v>
      </c>
      <c r="FW222" s="52">
        <v>687.08360000000005</v>
      </c>
      <c r="FX222" s="52">
        <v>1</v>
      </c>
    </row>
    <row r="223" spans="1:180" x14ac:dyDescent="0.3">
      <c r="A223" t="s">
        <v>174</v>
      </c>
      <c r="B223" t="s">
        <v>252</v>
      </c>
      <c r="C223" t="s">
        <v>180</v>
      </c>
      <c r="D223" t="s">
        <v>244</v>
      </c>
      <c r="E223" t="s">
        <v>188</v>
      </c>
      <c r="F223" t="s">
        <v>238</v>
      </c>
      <c r="G223" t="s">
        <v>241</v>
      </c>
      <c r="H223" s="52">
        <v>57</v>
      </c>
      <c r="I223" s="52">
        <v>248.78169</v>
      </c>
      <c r="J223" s="52">
        <v>243.76575</v>
      </c>
      <c r="K223" s="52">
        <v>234.61581000000001</v>
      </c>
      <c r="L223" s="52">
        <v>232.75328999999999</v>
      </c>
      <c r="M223" s="52">
        <v>233.99134000000001</v>
      </c>
      <c r="N223" s="52">
        <v>237.66315</v>
      </c>
      <c r="O223" s="52">
        <v>230.07446999999999</v>
      </c>
      <c r="P223" s="52">
        <v>179.62118000000001</v>
      </c>
      <c r="Q223" s="52">
        <v>139.30358000000001</v>
      </c>
      <c r="R223" s="52">
        <v>112.95560999999999</v>
      </c>
      <c r="S223" s="52">
        <v>97.425825000000003</v>
      </c>
      <c r="T223" s="52">
        <v>96.251025999999996</v>
      </c>
      <c r="U223" s="52">
        <v>96.483113000000003</v>
      </c>
      <c r="V223" s="52">
        <v>102.0789</v>
      </c>
      <c r="W223" s="52">
        <v>124.43069</v>
      </c>
      <c r="X223" s="52">
        <v>152.41247000000001</v>
      </c>
      <c r="Y223" s="52">
        <v>187.91356999999999</v>
      </c>
      <c r="Z223" s="52">
        <v>218.26083</v>
      </c>
      <c r="AA223" s="52">
        <v>251.67873</v>
      </c>
      <c r="AB223" s="52">
        <v>287.90370999999999</v>
      </c>
      <c r="AC223" s="52">
        <v>293.96267</v>
      </c>
      <c r="AD223" s="52">
        <v>287.44072</v>
      </c>
      <c r="AE223" s="52">
        <v>255.15054000000001</v>
      </c>
      <c r="AF223" s="52">
        <v>246.92063999999999</v>
      </c>
      <c r="AG223" s="52">
        <v>-30.114280999999998</v>
      </c>
      <c r="AH223" s="52">
        <v>-29.08944</v>
      </c>
      <c r="AI223" s="52">
        <v>-32.59836</v>
      </c>
      <c r="AJ223" s="52">
        <v>-28.57809</v>
      </c>
      <c r="AK223" s="52">
        <v>-30.027819999999998</v>
      </c>
      <c r="AL223" s="52">
        <v>-28.94896</v>
      </c>
      <c r="AM223" s="52">
        <v>-35.243119999999998</v>
      </c>
      <c r="AN223" s="52">
        <v>-88.461669999999998</v>
      </c>
      <c r="AO223" s="52">
        <v>-132.32050000000001</v>
      </c>
      <c r="AP223" s="52">
        <v>-144.54580000000001</v>
      </c>
      <c r="AQ223" s="52">
        <v>-157.7433</v>
      </c>
      <c r="AR223" s="52">
        <v>-165.37129999999999</v>
      </c>
      <c r="AS223" s="52">
        <v>-176.0934</v>
      </c>
      <c r="AT223" s="52">
        <v>-180.49469999999999</v>
      </c>
      <c r="AU223" s="52">
        <v>-164.9188</v>
      </c>
      <c r="AV223" s="52">
        <v>-134.7578</v>
      </c>
      <c r="AW223" s="52">
        <v>-96.512529999999998</v>
      </c>
      <c r="AX223" s="52">
        <v>-76.733980000000003</v>
      </c>
      <c r="AY223" s="52">
        <v>-54.560180000000003</v>
      </c>
      <c r="AZ223" s="52">
        <v>-30.664870000000001</v>
      </c>
      <c r="BA223" s="52">
        <v>-29.083169999999999</v>
      </c>
      <c r="BB223" s="52">
        <v>-26.621849999999998</v>
      </c>
      <c r="BC223" s="52">
        <v>-32.363370000000003</v>
      </c>
      <c r="BD223" s="52">
        <v>-40.466529999999999</v>
      </c>
      <c r="BE223" s="52">
        <v>-12.52229</v>
      </c>
      <c r="BF223" s="52">
        <v>-12.05653</v>
      </c>
      <c r="BG223" s="52">
        <v>-15.40419</v>
      </c>
      <c r="BH223" s="52">
        <v>-13.61605</v>
      </c>
      <c r="BI223" s="52">
        <v>-15.11247</v>
      </c>
      <c r="BJ223" s="52">
        <v>-13.29283</v>
      </c>
      <c r="BK223" s="52">
        <v>-19.399039999999999</v>
      </c>
      <c r="BL223" s="52">
        <v>-56.268740000000001</v>
      </c>
      <c r="BM223" s="52">
        <v>-85.995289999999997</v>
      </c>
      <c r="BN223" s="52">
        <v>-94.585130000000007</v>
      </c>
      <c r="BO223" s="52">
        <v>-105.25409999999999</v>
      </c>
      <c r="BP223" s="52">
        <v>-109.7071</v>
      </c>
      <c r="BQ223" s="52">
        <v>-115.60639999999999</v>
      </c>
      <c r="BR223" s="52">
        <v>-116.65860000000001</v>
      </c>
      <c r="BS223" s="52">
        <v>-103.19540000000001</v>
      </c>
      <c r="BT223" s="52">
        <v>-78.85924</v>
      </c>
      <c r="BU223" s="52">
        <v>-50.57958</v>
      </c>
      <c r="BV223" s="52">
        <v>-38.712560000000003</v>
      </c>
      <c r="BW223" s="52">
        <v>-27.401230000000002</v>
      </c>
      <c r="BX223" s="52">
        <v>-12.84933</v>
      </c>
      <c r="BY223" s="52">
        <v>-11.151149999999999</v>
      </c>
      <c r="BZ223" s="52">
        <v>-8.8614390000000007</v>
      </c>
      <c r="CA223" s="52">
        <v>-14.09615</v>
      </c>
      <c r="CB223" s="52">
        <v>-20.50572</v>
      </c>
      <c r="CC223" s="52">
        <v>-0.33812558999999998</v>
      </c>
      <c r="CD223" s="52">
        <v>-0.2595826</v>
      </c>
      <c r="CE223" s="52">
        <v>-3.4955620000000001</v>
      </c>
      <c r="CF223" s="52">
        <v>-3.253396</v>
      </c>
      <c r="CG223" s="52">
        <v>-4.7821379999999998</v>
      </c>
      <c r="CH223" s="52">
        <v>-2.449443</v>
      </c>
      <c r="CI223" s="52">
        <v>-8.4254859999999994</v>
      </c>
      <c r="CJ223" s="52">
        <v>-33.972009999999997</v>
      </c>
      <c r="CK223" s="52">
        <v>-53.910600000000002</v>
      </c>
      <c r="CL223" s="52">
        <v>-59.982509999999998</v>
      </c>
      <c r="CM223" s="52">
        <v>-68.900210000000001</v>
      </c>
      <c r="CN223" s="52">
        <v>-71.154169999999993</v>
      </c>
      <c r="CO223" s="52">
        <v>-73.713239999999999</v>
      </c>
      <c r="CP223" s="52">
        <v>-72.445949999999996</v>
      </c>
      <c r="CQ223" s="52">
        <v>-60.445920000000001</v>
      </c>
      <c r="CR223" s="52">
        <v>-40.14405</v>
      </c>
      <c r="CS223" s="52">
        <v>-18.766559999999998</v>
      </c>
      <c r="CT223" s="52">
        <v>-12.37903</v>
      </c>
      <c r="CU223" s="52">
        <v>-8.5910139999999995</v>
      </c>
      <c r="CV223" s="52">
        <v>-0.51034250000000003</v>
      </c>
      <c r="CW223" s="52">
        <v>1.2685169999999999</v>
      </c>
      <c r="CX223" s="52">
        <v>3.4393699999999998</v>
      </c>
      <c r="CY223" s="52">
        <v>-1.4443330000000001</v>
      </c>
      <c r="CZ223" s="52">
        <v>-6.6809190000000003</v>
      </c>
      <c r="DA223" s="52">
        <v>11.84604</v>
      </c>
      <c r="DB223" s="52">
        <v>11.53736</v>
      </c>
      <c r="DC223" s="52">
        <v>8.4130680000000009</v>
      </c>
      <c r="DD223" s="52">
        <v>7.1092630000000003</v>
      </c>
      <c r="DE223" s="52">
        <v>5.5481910000000001</v>
      </c>
      <c r="DF223" s="52">
        <v>8.3939439999999994</v>
      </c>
      <c r="DG223" s="52">
        <v>2.548073</v>
      </c>
      <c r="DH223" s="52">
        <v>-11.675280000000001</v>
      </c>
      <c r="DI223" s="52">
        <v>-21.82591</v>
      </c>
      <c r="DJ223" s="52">
        <v>-25.37989</v>
      </c>
      <c r="DK223" s="52">
        <v>-32.546320000000001</v>
      </c>
      <c r="DL223" s="52">
        <v>-32.601280000000003</v>
      </c>
      <c r="DM223" s="52">
        <v>-31.8201</v>
      </c>
      <c r="DN223" s="52">
        <v>-28.2333</v>
      </c>
      <c r="DO223" s="52">
        <v>-17.696459999999998</v>
      </c>
      <c r="DP223" s="52">
        <v>-1.4288529999999999</v>
      </c>
      <c r="DQ223" s="52">
        <v>13.04646</v>
      </c>
      <c r="DR223" s="52">
        <v>13.95448</v>
      </c>
      <c r="DS223" s="52">
        <v>10.219200000000001</v>
      </c>
      <c r="DT223" s="52">
        <v>11.82865</v>
      </c>
      <c r="DU223" s="52">
        <v>13.688179999999999</v>
      </c>
      <c r="DV223" s="52">
        <v>15.740180000000001</v>
      </c>
      <c r="DW223" s="52">
        <v>11.20748</v>
      </c>
      <c r="DX223" s="52">
        <v>7.1438790000000001</v>
      </c>
      <c r="DY223" s="52">
        <v>29.438030000000001</v>
      </c>
      <c r="DZ223" s="52">
        <v>28.570270000000001</v>
      </c>
      <c r="EA223" s="52">
        <v>25.607240000000001</v>
      </c>
      <c r="EB223" s="52">
        <v>22.071300000000001</v>
      </c>
      <c r="EC223" s="52">
        <v>20.463539999999998</v>
      </c>
      <c r="ED223" s="52">
        <v>24.050070000000002</v>
      </c>
      <c r="EE223" s="52">
        <v>18.392150000000001</v>
      </c>
      <c r="EF223" s="52">
        <v>20.51765</v>
      </c>
      <c r="EG223" s="52">
        <v>24.499289999999998</v>
      </c>
      <c r="EH223" s="52">
        <v>24.5808</v>
      </c>
      <c r="EI223" s="52">
        <v>19.942920000000001</v>
      </c>
      <c r="EJ223" s="52">
        <v>23.062989999999999</v>
      </c>
      <c r="EK223" s="52">
        <v>28.66695</v>
      </c>
      <c r="EL223" s="52">
        <v>35.60275</v>
      </c>
      <c r="EM223" s="52">
        <v>44.026980000000002</v>
      </c>
      <c r="EN223" s="52">
        <v>54.469740000000002</v>
      </c>
      <c r="EO223" s="52">
        <v>58.979410000000001</v>
      </c>
      <c r="EP223" s="52">
        <v>51.975909999999999</v>
      </c>
      <c r="EQ223" s="52">
        <v>37.378149999999998</v>
      </c>
      <c r="ER223" s="52">
        <v>29.644189999999998</v>
      </c>
      <c r="ES223" s="52">
        <v>31.620200000000001</v>
      </c>
      <c r="ET223" s="52">
        <v>33.500599999999999</v>
      </c>
      <c r="EU223" s="52">
        <v>29.474699999999999</v>
      </c>
      <c r="EV223" s="52">
        <v>27.104690000000002</v>
      </c>
      <c r="EW223" s="52">
        <v>68.500209999999996</v>
      </c>
      <c r="EX223" s="52">
        <v>67.329400000000007</v>
      </c>
      <c r="EY223" s="52">
        <v>66.408940000000001</v>
      </c>
      <c r="EZ223" s="52">
        <v>65.567400000000006</v>
      </c>
      <c r="FA223" s="52">
        <v>64.703220000000002</v>
      </c>
      <c r="FB223" s="52">
        <v>64.029690000000002</v>
      </c>
      <c r="FC223" s="52">
        <v>64.453389999999999</v>
      </c>
      <c r="FD223" s="52">
        <v>66.895899999999997</v>
      </c>
      <c r="FE223" s="52">
        <v>70.484729999999999</v>
      </c>
      <c r="FF223" s="52">
        <v>75.202190000000002</v>
      </c>
      <c r="FG223" s="52">
        <v>79.818330000000003</v>
      </c>
      <c r="FH223" s="52">
        <v>83.668859999999995</v>
      </c>
      <c r="FI223" s="52">
        <v>87.138890000000004</v>
      </c>
      <c r="FJ223" s="52">
        <v>88.383129999999994</v>
      </c>
      <c r="FK223" s="52">
        <v>88.426069999999996</v>
      </c>
      <c r="FL223" s="52">
        <v>88.581829999999997</v>
      </c>
      <c r="FM223" s="52">
        <v>88.151889999999995</v>
      </c>
      <c r="FN223" s="52">
        <v>87.072879999999998</v>
      </c>
      <c r="FO223" s="52">
        <v>85.268069999999994</v>
      </c>
      <c r="FP223" s="52">
        <v>81.477549999999994</v>
      </c>
      <c r="FQ223" s="52">
        <v>76.746889999999993</v>
      </c>
      <c r="FR223" s="52">
        <v>72.863200000000006</v>
      </c>
      <c r="FS223" s="52">
        <v>71.185059999999993</v>
      </c>
      <c r="FT223" s="52">
        <v>69.409769999999995</v>
      </c>
      <c r="FU223" s="52">
        <v>27</v>
      </c>
      <c r="FV223" s="52">
        <v>7483.7879999999996</v>
      </c>
      <c r="FW223" s="52">
        <v>687.08360000000005</v>
      </c>
      <c r="FX223" s="52">
        <v>1</v>
      </c>
    </row>
    <row r="224" spans="1:180" x14ac:dyDescent="0.3">
      <c r="A224" t="s">
        <v>174</v>
      </c>
      <c r="B224" t="s">
        <v>252</v>
      </c>
      <c r="C224" t="s">
        <v>180</v>
      </c>
      <c r="D224" t="s">
        <v>224</v>
      </c>
      <c r="E224" t="s">
        <v>190</v>
      </c>
      <c r="F224" t="s">
        <v>238</v>
      </c>
      <c r="G224" t="s">
        <v>241</v>
      </c>
      <c r="H224" s="52">
        <v>57</v>
      </c>
      <c r="I224" s="52">
        <v>251.40169</v>
      </c>
      <c r="J224" s="52">
        <v>240.76999000000001</v>
      </c>
      <c r="K224" s="52">
        <v>226.90122</v>
      </c>
      <c r="L224" s="52">
        <v>223.79832999999999</v>
      </c>
      <c r="M224" s="52">
        <v>227.12260000000001</v>
      </c>
      <c r="N224" s="52">
        <v>238.14613</v>
      </c>
      <c r="O224" s="52">
        <v>270.11626000000001</v>
      </c>
      <c r="P224" s="52">
        <v>264.46413000000001</v>
      </c>
      <c r="Q224" s="52">
        <v>220.98776000000001</v>
      </c>
      <c r="R224" s="52">
        <v>178.40522000000001</v>
      </c>
      <c r="S224" s="52">
        <v>151.45095000000001</v>
      </c>
      <c r="T224" s="52">
        <v>139.53872999999999</v>
      </c>
      <c r="U224" s="52">
        <v>136.62513000000001</v>
      </c>
      <c r="V224" s="52">
        <v>142.36238</v>
      </c>
      <c r="W224" s="52">
        <v>169.2448</v>
      </c>
      <c r="X224" s="52">
        <v>197.58333999999999</v>
      </c>
      <c r="Y224" s="52">
        <v>233.06460999999999</v>
      </c>
      <c r="Z224" s="52">
        <v>278.68378999999999</v>
      </c>
      <c r="AA224" s="52">
        <v>308.95800000000003</v>
      </c>
      <c r="AB224" s="52">
        <v>310.93448000000001</v>
      </c>
      <c r="AC224" s="52">
        <v>294.78465999999997</v>
      </c>
      <c r="AD224" s="52">
        <v>286.22725000000003</v>
      </c>
      <c r="AE224" s="52">
        <v>256.87815000000001</v>
      </c>
      <c r="AF224" s="52">
        <v>252.18279999999999</v>
      </c>
      <c r="AG224" s="52">
        <v>-43.896380999999998</v>
      </c>
      <c r="AH224" s="52">
        <v>-46.0595</v>
      </c>
      <c r="AI224" s="52">
        <v>-52.680669999999999</v>
      </c>
      <c r="AJ224" s="52">
        <v>-58.423569999999998</v>
      </c>
      <c r="AK224" s="52">
        <v>-61.461089999999999</v>
      </c>
      <c r="AL224" s="52">
        <v>-60.725949999999997</v>
      </c>
      <c r="AM224" s="52">
        <v>-62.238390000000003</v>
      </c>
      <c r="AN224" s="52">
        <v>-62.728079999999999</v>
      </c>
      <c r="AO224" s="52">
        <v>-108.54989999999999</v>
      </c>
      <c r="AP224" s="52">
        <v>-136.81809999999999</v>
      </c>
      <c r="AQ224" s="52">
        <v>-148.91040000000001</v>
      </c>
      <c r="AR224" s="52">
        <v>-152.58779999999999</v>
      </c>
      <c r="AS224" s="52">
        <v>-162.8364</v>
      </c>
      <c r="AT224" s="52">
        <v>-160.74180000000001</v>
      </c>
      <c r="AU224" s="52">
        <v>-142.5059</v>
      </c>
      <c r="AV224" s="52">
        <v>-113.7068</v>
      </c>
      <c r="AW224" s="52">
        <v>-87.402590000000004</v>
      </c>
      <c r="AX224" s="52">
        <v>-66.168580000000006</v>
      </c>
      <c r="AY224" s="52">
        <v>-58.475630000000002</v>
      </c>
      <c r="AZ224" s="52">
        <v>-50.061219999999999</v>
      </c>
      <c r="BA224" s="52">
        <v>-54.758209999999998</v>
      </c>
      <c r="BB224" s="52">
        <v>-64.687579999999997</v>
      </c>
      <c r="BC224" s="52">
        <v>-64.396199999999993</v>
      </c>
      <c r="BD224" s="52">
        <v>-59.04119</v>
      </c>
      <c r="BE224" s="52">
        <v>-25.48432</v>
      </c>
      <c r="BF224" s="52">
        <v>-26.12332</v>
      </c>
      <c r="BG224" s="52">
        <v>-32.320180000000001</v>
      </c>
      <c r="BH224" s="52">
        <v>-37.582819999999998</v>
      </c>
      <c r="BI224" s="52">
        <v>-40.826219999999999</v>
      </c>
      <c r="BJ224" s="52">
        <v>-40.023470000000003</v>
      </c>
      <c r="BK224" s="52">
        <v>-40.328940000000003</v>
      </c>
      <c r="BL224" s="52">
        <v>-40.940289999999997</v>
      </c>
      <c r="BM224" s="52">
        <v>-74.529640000000001</v>
      </c>
      <c r="BN224" s="52">
        <v>-94.973969999999994</v>
      </c>
      <c r="BO224" s="52">
        <v>-106.5714</v>
      </c>
      <c r="BP224" s="52">
        <v>-111.3009</v>
      </c>
      <c r="BQ224" s="52">
        <v>-118.4258</v>
      </c>
      <c r="BR224" s="52">
        <v>-117.1067</v>
      </c>
      <c r="BS224" s="52">
        <v>-102.5535</v>
      </c>
      <c r="BT224" s="52">
        <v>-83.684989999999999</v>
      </c>
      <c r="BU224" s="52">
        <v>-62.288409999999999</v>
      </c>
      <c r="BV224" s="52">
        <v>-40.881790000000002</v>
      </c>
      <c r="BW224" s="52">
        <v>-33.230240000000002</v>
      </c>
      <c r="BX224" s="52">
        <v>-26.826360000000001</v>
      </c>
      <c r="BY224" s="52">
        <v>-32.376849999999997</v>
      </c>
      <c r="BZ224" s="52">
        <v>-42.006819999999998</v>
      </c>
      <c r="CA224" s="52">
        <v>-43.67897</v>
      </c>
      <c r="CB224" s="52">
        <v>-40.199890000000003</v>
      </c>
      <c r="CC224" s="52">
        <v>-12.732189999999999</v>
      </c>
      <c r="CD224" s="52">
        <v>-12.31559</v>
      </c>
      <c r="CE224" s="52">
        <v>-18.21856</v>
      </c>
      <c r="CF224" s="52">
        <v>-23.148579999999999</v>
      </c>
      <c r="CG224" s="52">
        <v>-26.534579999999998</v>
      </c>
      <c r="CH224" s="52">
        <v>-25.684989999999999</v>
      </c>
      <c r="CI224" s="52">
        <v>-25.154520000000002</v>
      </c>
      <c r="CJ224" s="52">
        <v>-25.85012</v>
      </c>
      <c r="CK224" s="52">
        <v>-50.96734</v>
      </c>
      <c r="CL224" s="52">
        <v>-65.992859999999993</v>
      </c>
      <c r="CM224" s="52">
        <v>-77.247579999999999</v>
      </c>
      <c r="CN224" s="52">
        <v>-82.705680000000001</v>
      </c>
      <c r="CO224" s="52">
        <v>-87.667199999999994</v>
      </c>
      <c r="CP224" s="52">
        <v>-86.885140000000007</v>
      </c>
      <c r="CQ224" s="52">
        <v>-74.882530000000003</v>
      </c>
      <c r="CR224" s="52">
        <v>-62.891939999999998</v>
      </c>
      <c r="CS224" s="52">
        <v>-44.894390000000001</v>
      </c>
      <c r="CT224" s="52">
        <v>-23.368230000000001</v>
      </c>
      <c r="CU224" s="52">
        <v>-15.745369999999999</v>
      </c>
      <c r="CV224" s="52">
        <v>-10.733969999999999</v>
      </c>
      <c r="CW224" s="52">
        <v>-16.875579999999999</v>
      </c>
      <c r="CX224" s="52">
        <v>-26.298190000000002</v>
      </c>
      <c r="CY224" s="52">
        <v>-29.330269999999999</v>
      </c>
      <c r="CZ224" s="52">
        <v>-27.150469999999999</v>
      </c>
      <c r="DA224" s="52">
        <v>1.9947400000000001E-2</v>
      </c>
      <c r="DB224" s="52">
        <v>1.4921500000000001</v>
      </c>
      <c r="DC224" s="52">
        <v>-4.1169469999999997</v>
      </c>
      <c r="DD224" s="52">
        <v>-8.7143390000000007</v>
      </c>
      <c r="DE224" s="52">
        <v>-12.242940000000001</v>
      </c>
      <c r="DF224" s="52">
        <v>-11.34651</v>
      </c>
      <c r="DG224" s="52">
        <v>-9.9801029999999997</v>
      </c>
      <c r="DH224" s="52">
        <v>-10.75996</v>
      </c>
      <c r="DI224" s="52">
        <v>-27.40504</v>
      </c>
      <c r="DJ224" s="52">
        <v>-37.011749999999999</v>
      </c>
      <c r="DK224" s="52">
        <v>-47.923740000000002</v>
      </c>
      <c r="DL224" s="52">
        <v>-54.110489999999999</v>
      </c>
      <c r="DM224" s="52">
        <v>-56.9086</v>
      </c>
      <c r="DN224" s="52">
        <v>-56.663589999999999</v>
      </c>
      <c r="DO224" s="52">
        <v>-47.21161</v>
      </c>
      <c r="DP224" s="52">
        <v>-42.0989</v>
      </c>
      <c r="DQ224" s="52">
        <v>-27.50038</v>
      </c>
      <c r="DR224" s="52">
        <v>-5.854673</v>
      </c>
      <c r="DS224" s="52">
        <v>1.7395119999999999</v>
      </c>
      <c r="DT224" s="52">
        <v>5.3584149999999999</v>
      </c>
      <c r="DU224" s="52">
        <v>-1.3743190000000001</v>
      </c>
      <c r="DV224" s="52">
        <v>-10.589560000000001</v>
      </c>
      <c r="DW224" s="52">
        <v>-14.981579999999999</v>
      </c>
      <c r="DX224" s="52">
        <v>-14.101050000000001</v>
      </c>
      <c r="DY224" s="52">
        <v>18.432010999999999</v>
      </c>
      <c r="DZ224" s="52">
        <v>21.428329999999999</v>
      </c>
      <c r="EA224" s="52">
        <v>16.243549999999999</v>
      </c>
      <c r="EB224" s="52">
        <v>12.12641</v>
      </c>
      <c r="EC224" s="52">
        <v>8.3919250000000005</v>
      </c>
      <c r="ED224" s="52">
        <v>9.3559710000000003</v>
      </c>
      <c r="EE224" s="52">
        <v>11.929349999999999</v>
      </c>
      <c r="EF224" s="52">
        <v>11.027839999999999</v>
      </c>
      <c r="EG224" s="52">
        <v>6.6151790000000004</v>
      </c>
      <c r="EH224" s="52">
        <v>4.8323729999999996</v>
      </c>
      <c r="EI224" s="52">
        <v>-5.5847860000000003</v>
      </c>
      <c r="EJ224" s="52">
        <v>-12.823589999999999</v>
      </c>
      <c r="EK224" s="52">
        <v>-12.498049999999999</v>
      </c>
      <c r="EL224" s="52">
        <v>-13.028460000000001</v>
      </c>
      <c r="EM224" s="52">
        <v>-7.259188</v>
      </c>
      <c r="EN224" s="52">
        <v>-12.07704</v>
      </c>
      <c r="EO224" s="52">
        <v>-2.38619</v>
      </c>
      <c r="EP224" s="52">
        <v>19.432120000000001</v>
      </c>
      <c r="EQ224" s="52">
        <v>26.9849</v>
      </c>
      <c r="ER224" s="52">
        <v>28.59327</v>
      </c>
      <c r="ES224" s="52">
        <v>21.00705</v>
      </c>
      <c r="ET224" s="52">
        <v>12.09121</v>
      </c>
      <c r="EU224" s="52">
        <v>5.7356579999999999</v>
      </c>
      <c r="EV224" s="52">
        <v>4.7402430000000004</v>
      </c>
      <c r="EW224" s="52">
        <v>64.221140000000005</v>
      </c>
      <c r="EX224" s="52">
        <v>63.218870000000003</v>
      </c>
      <c r="EY224" s="52">
        <v>62.31653</v>
      </c>
      <c r="EZ224" s="52">
        <v>61.417789999999997</v>
      </c>
      <c r="FA224" s="52">
        <v>60.686450000000001</v>
      </c>
      <c r="FB224" s="52">
        <v>59.953769999999999</v>
      </c>
      <c r="FC224" s="52">
        <v>59.428449999999998</v>
      </c>
      <c r="FD224" s="52">
        <v>60.488669999999999</v>
      </c>
      <c r="FE224" s="52">
        <v>64.645930000000007</v>
      </c>
      <c r="FF224" s="52">
        <v>69.484660000000005</v>
      </c>
      <c r="FG224" s="52">
        <v>73.763949999999994</v>
      </c>
      <c r="FH224" s="52">
        <v>77.475759999999994</v>
      </c>
      <c r="FI224" s="52">
        <v>80.466849999999994</v>
      </c>
      <c r="FJ224" s="52">
        <v>82.449259999999995</v>
      </c>
      <c r="FK224" s="52">
        <v>83.654650000000004</v>
      </c>
      <c r="FL224" s="52">
        <v>84.300160000000005</v>
      </c>
      <c r="FM224" s="52">
        <v>84.310559999999995</v>
      </c>
      <c r="FN224" s="52">
        <v>82.551699999999997</v>
      </c>
      <c r="FO224" s="52">
        <v>78.800089999999997</v>
      </c>
      <c r="FP224" s="52">
        <v>73.750339999999994</v>
      </c>
      <c r="FQ224" s="52">
        <v>70.349940000000004</v>
      </c>
      <c r="FR224" s="52">
        <v>67.721199999999996</v>
      </c>
      <c r="FS224" s="52">
        <v>66.070920000000001</v>
      </c>
      <c r="FT224" s="52">
        <v>64.939729999999997</v>
      </c>
      <c r="FU224" s="52">
        <v>27</v>
      </c>
      <c r="FV224" s="52">
        <v>8138.2860000000001</v>
      </c>
      <c r="FW224" s="52">
        <v>739.00840000000005</v>
      </c>
      <c r="FX224" s="52">
        <v>1</v>
      </c>
    </row>
    <row r="225" spans="1:180" x14ac:dyDescent="0.3">
      <c r="A225" t="s">
        <v>174</v>
      </c>
      <c r="B225" t="s">
        <v>252</v>
      </c>
      <c r="C225" t="s">
        <v>180</v>
      </c>
      <c r="D225" t="s">
        <v>244</v>
      </c>
      <c r="E225" t="s">
        <v>187</v>
      </c>
      <c r="F225" t="s">
        <v>238</v>
      </c>
      <c r="G225" t="s">
        <v>241</v>
      </c>
      <c r="H225" s="52">
        <v>57</v>
      </c>
      <c r="I225" s="52">
        <v>244.97925000000001</v>
      </c>
      <c r="J225" s="52">
        <v>239.56016</v>
      </c>
      <c r="K225" s="52">
        <v>238.3126</v>
      </c>
      <c r="L225" s="52">
        <v>232.53308000000001</v>
      </c>
      <c r="M225" s="52">
        <v>235.56931</v>
      </c>
      <c r="N225" s="52">
        <v>236.96545</v>
      </c>
      <c r="O225" s="52">
        <v>228.74161000000001</v>
      </c>
      <c r="P225" s="52">
        <v>168.50048000000001</v>
      </c>
      <c r="Q225" s="52">
        <v>142.97685999999999</v>
      </c>
      <c r="R225" s="52">
        <v>128.6105</v>
      </c>
      <c r="S225" s="52">
        <v>122.73944</v>
      </c>
      <c r="T225" s="52">
        <v>123.19513999999999</v>
      </c>
      <c r="U225" s="52">
        <v>122.65857</v>
      </c>
      <c r="V225" s="52">
        <v>126.97638000000001</v>
      </c>
      <c r="W225" s="52">
        <v>142.88481999999999</v>
      </c>
      <c r="X225" s="52">
        <v>164.81596999999999</v>
      </c>
      <c r="Y225" s="52">
        <v>187.75835000000001</v>
      </c>
      <c r="Z225" s="52">
        <v>212.00386</v>
      </c>
      <c r="AA225" s="52">
        <v>239.50394</v>
      </c>
      <c r="AB225" s="52">
        <v>273.65197999999998</v>
      </c>
      <c r="AC225" s="52">
        <v>280.66131999999999</v>
      </c>
      <c r="AD225" s="52">
        <v>268.38144</v>
      </c>
      <c r="AE225" s="52">
        <v>246.68079</v>
      </c>
      <c r="AF225" s="52">
        <v>244.02198000000001</v>
      </c>
      <c r="AG225" s="52">
        <v>-30.60416</v>
      </c>
      <c r="AH225" s="52">
        <v>-28.145700000000001</v>
      </c>
      <c r="AI225" s="52">
        <v>-24.451720000000002</v>
      </c>
      <c r="AJ225" s="52">
        <v>-22.363389999999999</v>
      </c>
      <c r="AK225" s="52">
        <v>-19.949359999999999</v>
      </c>
      <c r="AL225" s="52">
        <v>-23.810459999999999</v>
      </c>
      <c r="AM225" s="52">
        <v>-24.888549999999999</v>
      </c>
      <c r="AN225" s="52">
        <v>-81.0655</v>
      </c>
      <c r="AO225" s="52">
        <v>-103.72920000000001</v>
      </c>
      <c r="AP225" s="52">
        <v>-109.80889999999999</v>
      </c>
      <c r="AQ225" s="52">
        <v>-118.52379999999999</v>
      </c>
      <c r="AR225" s="52">
        <v>-126.2307</v>
      </c>
      <c r="AS225" s="52">
        <v>-141.6557</v>
      </c>
      <c r="AT225" s="52">
        <v>-148.4915</v>
      </c>
      <c r="AU225" s="52">
        <v>-137.62620000000001</v>
      </c>
      <c r="AV225" s="52">
        <v>-107.3772</v>
      </c>
      <c r="AW225" s="52">
        <v>-82.505790000000005</v>
      </c>
      <c r="AX225" s="52">
        <v>-69.165360000000007</v>
      </c>
      <c r="AY225" s="52">
        <v>-56.40493</v>
      </c>
      <c r="AZ225" s="52">
        <v>-38.943460000000002</v>
      </c>
      <c r="BA225" s="52">
        <v>-37.879950000000001</v>
      </c>
      <c r="BB225" s="52">
        <v>-40.355739999999997</v>
      </c>
      <c r="BC225" s="52">
        <v>-31.552980000000002</v>
      </c>
      <c r="BD225" s="52">
        <v>-30.187370000000001</v>
      </c>
      <c r="BE225" s="52">
        <v>-10.97186</v>
      </c>
      <c r="BF225" s="52">
        <v>-8.5308759999999992</v>
      </c>
      <c r="BG225" s="52">
        <v>-4.7123980000000003</v>
      </c>
      <c r="BH225" s="52">
        <v>-6.1140780000000001</v>
      </c>
      <c r="BI225" s="52">
        <v>-4.5204930000000001</v>
      </c>
      <c r="BJ225" s="52">
        <v>-7.0775639999999997</v>
      </c>
      <c r="BK225" s="52">
        <v>-9.9213509999999996</v>
      </c>
      <c r="BL225" s="52">
        <v>-49.139949999999999</v>
      </c>
      <c r="BM225" s="52">
        <v>-60.957850000000001</v>
      </c>
      <c r="BN225" s="52">
        <v>-62.142270000000003</v>
      </c>
      <c r="BO225" s="52">
        <v>-66.159459999999996</v>
      </c>
      <c r="BP225" s="52">
        <v>-70.31859</v>
      </c>
      <c r="BQ225" s="52">
        <v>-80.796289999999999</v>
      </c>
      <c r="BR225" s="52">
        <v>-83.715190000000007</v>
      </c>
      <c r="BS225" s="52">
        <v>-72.659400000000005</v>
      </c>
      <c r="BT225" s="52">
        <v>-51.274099999999997</v>
      </c>
      <c r="BU225" s="52">
        <v>-35.981000000000002</v>
      </c>
      <c r="BV225" s="52">
        <v>-28.45262</v>
      </c>
      <c r="BW225" s="52">
        <v>-27.288399999999999</v>
      </c>
      <c r="BX225" s="52">
        <v>-20.056249999999999</v>
      </c>
      <c r="BY225" s="52">
        <v>-19.992360000000001</v>
      </c>
      <c r="BZ225" s="52">
        <v>-22.666450000000001</v>
      </c>
      <c r="CA225" s="52">
        <v>-13.5267</v>
      </c>
      <c r="CB225" s="52">
        <v>-12.9346</v>
      </c>
      <c r="CC225" s="52">
        <v>2.625407</v>
      </c>
      <c r="CD225" s="52">
        <v>5.0542920000000002</v>
      </c>
      <c r="CE225" s="52">
        <v>8.9589979999999994</v>
      </c>
      <c r="CF225" s="52">
        <v>5.1401450000000004</v>
      </c>
      <c r="CG225" s="52">
        <v>6.1654939999999998</v>
      </c>
      <c r="CH225" s="52">
        <v>4.5115889999999998</v>
      </c>
      <c r="CI225" s="52">
        <v>0.44488349999999999</v>
      </c>
      <c r="CJ225" s="52">
        <v>-27.028410000000001</v>
      </c>
      <c r="CK225" s="52">
        <v>-31.334540000000001</v>
      </c>
      <c r="CL225" s="52">
        <v>-29.12847</v>
      </c>
      <c r="CM225" s="52">
        <v>-29.89207</v>
      </c>
      <c r="CN225" s="52">
        <v>-31.594000000000001</v>
      </c>
      <c r="CO225" s="52">
        <v>-38.64526</v>
      </c>
      <c r="CP225" s="52">
        <v>-38.851320000000001</v>
      </c>
      <c r="CQ225" s="52">
        <v>-27.663599999999999</v>
      </c>
      <c r="CR225" s="52">
        <v>-12.41723</v>
      </c>
      <c r="CS225" s="52">
        <v>-3.7580740000000001</v>
      </c>
      <c r="CT225" s="52">
        <v>-0.25510159999999998</v>
      </c>
      <c r="CU225" s="52">
        <v>-7.1223850000000004</v>
      </c>
      <c r="CV225" s="52">
        <v>-6.9750160000000001</v>
      </c>
      <c r="CW225" s="52">
        <v>-7.6034639999999998</v>
      </c>
      <c r="CX225" s="52">
        <v>-10.414899999999999</v>
      </c>
      <c r="CY225" s="52">
        <v>-1.0417590000000001</v>
      </c>
      <c r="CZ225" s="52">
        <v>-0.98538930000000002</v>
      </c>
      <c r="DA225" s="52">
        <v>16.222678999999999</v>
      </c>
      <c r="DB225" s="52">
        <v>18.63946</v>
      </c>
      <c r="DC225" s="52">
        <v>22.630389999999998</v>
      </c>
      <c r="DD225" s="52">
        <v>16.394369999999999</v>
      </c>
      <c r="DE225" s="52">
        <v>16.851479999999999</v>
      </c>
      <c r="DF225" s="52">
        <v>16.100739999999998</v>
      </c>
      <c r="DG225" s="52">
        <v>10.811120000000001</v>
      </c>
      <c r="DH225" s="52">
        <v>-4.9168710000000004</v>
      </c>
      <c r="DI225" s="52">
        <v>-1.711238</v>
      </c>
      <c r="DJ225" s="52">
        <v>3.8853330000000001</v>
      </c>
      <c r="DK225" s="52">
        <v>6.3753250000000001</v>
      </c>
      <c r="DL225" s="52">
        <v>7.1305909999999999</v>
      </c>
      <c r="DM225" s="52">
        <v>3.50576</v>
      </c>
      <c r="DN225" s="52">
        <v>6.0125630000000001</v>
      </c>
      <c r="DO225" s="52">
        <v>17.3322</v>
      </c>
      <c r="DP225" s="52">
        <v>26.439630000000001</v>
      </c>
      <c r="DQ225" s="52">
        <v>28.464860000000002</v>
      </c>
      <c r="DR225" s="52">
        <v>27.942419999999998</v>
      </c>
      <c r="DS225" s="52">
        <v>13.04363</v>
      </c>
      <c r="DT225" s="52">
        <v>6.1062130000000003</v>
      </c>
      <c r="DU225" s="52">
        <v>4.7854320000000001</v>
      </c>
      <c r="DV225" s="52">
        <v>1.836643</v>
      </c>
      <c r="DW225" s="52">
        <v>11.44318</v>
      </c>
      <c r="DX225" s="52">
        <v>10.96382</v>
      </c>
      <c r="DY225" s="52">
        <v>35.854979999999998</v>
      </c>
      <c r="DZ225" s="52">
        <v>38.254280000000001</v>
      </c>
      <c r="EA225" s="52">
        <v>42.369720000000001</v>
      </c>
      <c r="EB225" s="52">
        <v>32.643680000000003</v>
      </c>
      <c r="EC225" s="52">
        <v>32.280349999999999</v>
      </c>
      <c r="ED225" s="52">
        <v>32.833629999999999</v>
      </c>
      <c r="EE225" s="52">
        <v>25.778310000000001</v>
      </c>
      <c r="EF225" s="52">
        <v>27.008679999999998</v>
      </c>
      <c r="EG225" s="52">
        <v>41.060110000000002</v>
      </c>
      <c r="EH225" s="52">
        <v>51.552019999999999</v>
      </c>
      <c r="EI225" s="52">
        <v>58.73968</v>
      </c>
      <c r="EJ225" s="52">
        <v>63.042740000000002</v>
      </c>
      <c r="EK225" s="52">
        <v>64.365139999999997</v>
      </c>
      <c r="EL225" s="52">
        <v>70.788880000000006</v>
      </c>
      <c r="EM225" s="52">
        <v>82.298990000000003</v>
      </c>
      <c r="EN225" s="52">
        <v>82.542779999999993</v>
      </c>
      <c r="EO225" s="52">
        <v>74.989639999999994</v>
      </c>
      <c r="EP225" s="52">
        <v>68.655159999999995</v>
      </c>
      <c r="EQ225" s="52">
        <v>42.160159999999998</v>
      </c>
      <c r="ER225" s="52">
        <v>24.99343</v>
      </c>
      <c r="ES225" s="52">
        <v>22.673030000000001</v>
      </c>
      <c r="ET225" s="52">
        <v>19.525929999999999</v>
      </c>
      <c r="EU225" s="52">
        <v>29.469460000000002</v>
      </c>
      <c r="EV225" s="52">
        <v>28.21659</v>
      </c>
      <c r="EW225" s="52">
        <v>66.292500000000004</v>
      </c>
      <c r="EX225" s="52">
        <v>65.312860000000001</v>
      </c>
      <c r="EY225" s="52">
        <v>64.472949999999997</v>
      </c>
      <c r="EZ225" s="52">
        <v>63.575749999999999</v>
      </c>
      <c r="FA225" s="52">
        <v>62.811920000000001</v>
      </c>
      <c r="FB225" s="52">
        <v>62.005650000000003</v>
      </c>
      <c r="FC225" s="52">
        <v>62.58764</v>
      </c>
      <c r="FD225" s="52">
        <v>64.934629999999999</v>
      </c>
      <c r="FE225" s="52">
        <v>68.32714</v>
      </c>
      <c r="FF225" s="52">
        <v>72.093249999999998</v>
      </c>
      <c r="FG225" s="52">
        <v>75.527919999999995</v>
      </c>
      <c r="FH225" s="52">
        <v>78.660870000000003</v>
      </c>
      <c r="FI225" s="52">
        <v>81.419820000000001</v>
      </c>
      <c r="FJ225" s="52">
        <v>83.362499999999997</v>
      </c>
      <c r="FK225" s="52">
        <v>84.177120000000002</v>
      </c>
      <c r="FL225" s="52">
        <v>83.899860000000004</v>
      </c>
      <c r="FM225" s="52">
        <v>83.749589999999998</v>
      </c>
      <c r="FN225" s="52">
        <v>83.225009999999997</v>
      </c>
      <c r="FO225" s="52">
        <v>81.827179999999998</v>
      </c>
      <c r="FP225" s="52">
        <v>78.467060000000004</v>
      </c>
      <c r="FQ225" s="52">
        <v>73.703209999999999</v>
      </c>
      <c r="FR225" s="52">
        <v>70.373769999999993</v>
      </c>
      <c r="FS225" s="52">
        <v>68.536169999999998</v>
      </c>
      <c r="FT225" s="52">
        <v>67.106629999999996</v>
      </c>
      <c r="FU225" s="52">
        <v>27</v>
      </c>
      <c r="FV225" s="52">
        <v>7204.0929999999998</v>
      </c>
      <c r="FW225" s="52">
        <v>702.76520000000005</v>
      </c>
      <c r="FX225" s="52">
        <v>1</v>
      </c>
    </row>
    <row r="226" spans="1:180" x14ac:dyDescent="0.3">
      <c r="A226" t="s">
        <v>174</v>
      </c>
      <c r="B226" t="s">
        <v>252</v>
      </c>
      <c r="C226" t="s">
        <v>180</v>
      </c>
      <c r="D226" t="s">
        <v>244</v>
      </c>
      <c r="E226" t="s">
        <v>188</v>
      </c>
      <c r="F226" t="s">
        <v>226</v>
      </c>
      <c r="G226" t="s">
        <v>241</v>
      </c>
      <c r="H226" s="52">
        <v>25</v>
      </c>
      <c r="I226" s="52">
        <v>0</v>
      </c>
      <c r="J226" s="52">
        <v>0</v>
      </c>
      <c r="K226" s="52">
        <v>0</v>
      </c>
      <c r="L226" s="52">
        <v>0</v>
      </c>
      <c r="M226" s="52">
        <v>0</v>
      </c>
      <c r="N226" s="52">
        <v>0</v>
      </c>
      <c r="O226" s="52">
        <v>0</v>
      </c>
      <c r="P226" s="52">
        <v>0</v>
      </c>
      <c r="Q226" s="52">
        <v>0</v>
      </c>
      <c r="R226" s="52">
        <v>0</v>
      </c>
      <c r="S226" s="52">
        <v>0</v>
      </c>
      <c r="T226" s="52">
        <v>0</v>
      </c>
      <c r="U226" s="52">
        <v>0</v>
      </c>
      <c r="V226" s="52">
        <v>0</v>
      </c>
      <c r="W226" s="52">
        <v>0</v>
      </c>
      <c r="X226" s="52">
        <v>0</v>
      </c>
      <c r="Y226" s="52">
        <v>0</v>
      </c>
      <c r="Z226" s="52">
        <v>0</v>
      </c>
      <c r="AA226" s="52">
        <v>0</v>
      </c>
      <c r="AB226" s="52">
        <v>0</v>
      </c>
      <c r="AC226" s="52">
        <v>0</v>
      </c>
      <c r="AD226" s="52">
        <v>0</v>
      </c>
      <c r="AE226" s="52">
        <v>0</v>
      </c>
      <c r="AF226" s="52">
        <v>0</v>
      </c>
      <c r="AG226" s="52">
        <v>0</v>
      </c>
      <c r="AH226" s="52">
        <v>0</v>
      </c>
      <c r="AI226" s="52">
        <v>0</v>
      </c>
      <c r="AJ226" s="52">
        <v>0</v>
      </c>
      <c r="AK226" s="52">
        <v>0</v>
      </c>
      <c r="AL226" s="52">
        <v>0</v>
      </c>
      <c r="AM226" s="52">
        <v>0</v>
      </c>
      <c r="AN226" s="52">
        <v>0</v>
      </c>
      <c r="AO226" s="52">
        <v>0</v>
      </c>
      <c r="AP226" s="52">
        <v>0</v>
      </c>
      <c r="AQ226" s="52">
        <v>0</v>
      </c>
      <c r="AR226" s="52">
        <v>0</v>
      </c>
      <c r="AS226" s="52">
        <v>0</v>
      </c>
      <c r="AT226" s="52">
        <v>0</v>
      </c>
      <c r="AU226" s="52">
        <v>0</v>
      </c>
      <c r="AV226" s="52">
        <v>0</v>
      </c>
      <c r="AW226" s="52">
        <v>0</v>
      </c>
      <c r="AX226" s="52">
        <v>0</v>
      </c>
      <c r="AY226" s="52">
        <v>0</v>
      </c>
      <c r="AZ226" s="52">
        <v>0</v>
      </c>
      <c r="BA226" s="52">
        <v>0</v>
      </c>
      <c r="BB226" s="52">
        <v>0</v>
      </c>
      <c r="BC226" s="52">
        <v>0</v>
      </c>
      <c r="BD226" s="52">
        <v>0</v>
      </c>
      <c r="BE226" s="52">
        <v>0</v>
      </c>
      <c r="BF226" s="52">
        <v>0</v>
      </c>
      <c r="BG226" s="52">
        <v>0</v>
      </c>
      <c r="BH226" s="52">
        <v>0</v>
      </c>
      <c r="BI226" s="52">
        <v>0</v>
      </c>
      <c r="BJ226" s="52">
        <v>0</v>
      </c>
      <c r="BK226" s="52">
        <v>0</v>
      </c>
      <c r="BL226" s="52">
        <v>0</v>
      </c>
      <c r="BM226" s="52">
        <v>0</v>
      </c>
      <c r="BN226" s="52">
        <v>0</v>
      </c>
      <c r="BO226" s="52">
        <v>0</v>
      </c>
      <c r="BP226" s="52">
        <v>0</v>
      </c>
      <c r="BQ226" s="52">
        <v>0</v>
      </c>
      <c r="BR226" s="52">
        <v>0</v>
      </c>
      <c r="BS226" s="52">
        <v>0</v>
      </c>
      <c r="BT226" s="52">
        <v>0</v>
      </c>
      <c r="BU226" s="52">
        <v>0</v>
      </c>
      <c r="BV226" s="52">
        <v>0</v>
      </c>
      <c r="BW226" s="52">
        <v>0</v>
      </c>
      <c r="BX226" s="52">
        <v>0</v>
      </c>
      <c r="BY226" s="52">
        <v>0</v>
      </c>
      <c r="BZ226" s="52">
        <v>0</v>
      </c>
      <c r="CA226" s="52">
        <v>0</v>
      </c>
      <c r="CB226" s="52">
        <v>0</v>
      </c>
      <c r="CC226" s="52">
        <v>0</v>
      </c>
      <c r="CD226" s="52">
        <v>0</v>
      </c>
      <c r="CE226" s="52">
        <v>0</v>
      </c>
      <c r="CF226" s="52">
        <v>0</v>
      </c>
      <c r="CG226" s="52">
        <v>0</v>
      </c>
      <c r="CH226" s="52">
        <v>0</v>
      </c>
      <c r="CI226" s="52">
        <v>0</v>
      </c>
      <c r="CJ226" s="52">
        <v>0</v>
      </c>
      <c r="CK226" s="52">
        <v>0</v>
      </c>
      <c r="CL226" s="52">
        <v>0</v>
      </c>
      <c r="CM226" s="52">
        <v>0</v>
      </c>
      <c r="CN226" s="52">
        <v>0</v>
      </c>
      <c r="CO226" s="52">
        <v>0</v>
      </c>
      <c r="CP226" s="52">
        <v>0</v>
      </c>
      <c r="CQ226" s="52">
        <v>0</v>
      </c>
      <c r="CR226" s="52">
        <v>0</v>
      </c>
      <c r="CS226" s="52">
        <v>0</v>
      </c>
      <c r="CT226" s="52">
        <v>0</v>
      </c>
      <c r="CU226" s="52">
        <v>0</v>
      </c>
      <c r="CV226" s="52">
        <v>0</v>
      </c>
      <c r="CW226" s="52">
        <v>0</v>
      </c>
      <c r="CX226" s="52">
        <v>0</v>
      </c>
      <c r="CY226" s="52">
        <v>0</v>
      </c>
      <c r="CZ226" s="52">
        <v>0</v>
      </c>
      <c r="DA226" s="52">
        <v>0</v>
      </c>
      <c r="DB226" s="52">
        <v>0</v>
      </c>
      <c r="DC226" s="52">
        <v>0</v>
      </c>
      <c r="DD226" s="52">
        <v>0</v>
      </c>
      <c r="DE226" s="52">
        <v>0</v>
      </c>
      <c r="DF226" s="52">
        <v>0</v>
      </c>
      <c r="DG226" s="52">
        <v>0</v>
      </c>
      <c r="DH226" s="52">
        <v>0</v>
      </c>
      <c r="DI226" s="52">
        <v>0</v>
      </c>
      <c r="DJ226" s="52">
        <v>0</v>
      </c>
      <c r="DK226" s="52">
        <v>0</v>
      </c>
      <c r="DL226" s="52">
        <v>0</v>
      </c>
      <c r="DM226" s="52">
        <v>0</v>
      </c>
      <c r="DN226" s="52">
        <v>0</v>
      </c>
      <c r="DO226" s="52">
        <v>0</v>
      </c>
      <c r="DP226" s="52">
        <v>0</v>
      </c>
      <c r="DQ226" s="52">
        <v>0</v>
      </c>
      <c r="DR226" s="52">
        <v>0</v>
      </c>
      <c r="DS226" s="52">
        <v>0</v>
      </c>
      <c r="DT226" s="52">
        <v>0</v>
      </c>
      <c r="DU226" s="52">
        <v>0</v>
      </c>
      <c r="DV226" s="52">
        <v>0</v>
      </c>
      <c r="DW226" s="52">
        <v>0</v>
      </c>
      <c r="DX226" s="52">
        <v>0</v>
      </c>
      <c r="DY226" s="52">
        <v>0</v>
      </c>
      <c r="DZ226" s="52">
        <v>0</v>
      </c>
      <c r="EA226" s="52">
        <v>0</v>
      </c>
      <c r="EB226" s="52">
        <v>0</v>
      </c>
      <c r="EC226" s="52">
        <v>0</v>
      </c>
      <c r="ED226" s="52">
        <v>0</v>
      </c>
      <c r="EE226" s="52">
        <v>0</v>
      </c>
      <c r="EF226" s="52">
        <v>0</v>
      </c>
      <c r="EG226" s="52">
        <v>0</v>
      </c>
      <c r="EH226" s="52">
        <v>0</v>
      </c>
      <c r="EI226" s="52">
        <v>0</v>
      </c>
      <c r="EJ226" s="52">
        <v>0</v>
      </c>
      <c r="EK226" s="52">
        <v>0</v>
      </c>
      <c r="EL226" s="52">
        <v>0</v>
      </c>
      <c r="EM226" s="52">
        <v>0</v>
      </c>
      <c r="EN226" s="52">
        <v>0</v>
      </c>
      <c r="EO226" s="52">
        <v>0</v>
      </c>
      <c r="EP226" s="52">
        <v>0</v>
      </c>
      <c r="EQ226" s="52">
        <v>0</v>
      </c>
      <c r="ER226" s="52">
        <v>0</v>
      </c>
      <c r="ES226" s="52">
        <v>0</v>
      </c>
      <c r="ET226" s="52">
        <v>0</v>
      </c>
      <c r="EU226" s="52">
        <v>0</v>
      </c>
      <c r="EV226" s="52">
        <v>0</v>
      </c>
      <c r="EW226" s="52">
        <v>60.890909999999998</v>
      </c>
      <c r="EX226" s="52">
        <v>60.390909999999998</v>
      </c>
      <c r="EY226" s="52">
        <v>59.945450000000001</v>
      </c>
      <c r="EZ226" s="52">
        <v>59.472729999999999</v>
      </c>
      <c r="FA226" s="52">
        <v>58.940910000000002</v>
      </c>
      <c r="FB226" s="52">
        <v>58.795459999999999</v>
      </c>
      <c r="FC226" s="52">
        <v>58.772730000000003</v>
      </c>
      <c r="FD226" s="52">
        <v>60.295459999999999</v>
      </c>
      <c r="FE226" s="52">
        <v>62.931820000000002</v>
      </c>
      <c r="FF226" s="52">
        <v>66.34545</v>
      </c>
      <c r="FG226" s="52">
        <v>69.836359999999999</v>
      </c>
      <c r="FH226" s="52">
        <v>72.895449999999997</v>
      </c>
      <c r="FI226" s="52">
        <v>75.563640000000007</v>
      </c>
      <c r="FJ226" s="52">
        <v>77.254549999999995</v>
      </c>
      <c r="FK226" s="52">
        <v>78.177269999999993</v>
      </c>
      <c r="FL226" s="52">
        <v>78.495450000000005</v>
      </c>
      <c r="FM226" s="52">
        <v>77.877269999999996</v>
      </c>
      <c r="FN226" s="52">
        <v>75.972719999999995</v>
      </c>
      <c r="FO226" s="52">
        <v>73.290909999999997</v>
      </c>
      <c r="FP226" s="52">
        <v>69.531809999999993</v>
      </c>
      <c r="FQ226" s="52">
        <v>65.818179999999998</v>
      </c>
      <c r="FR226" s="52">
        <v>63.66818</v>
      </c>
      <c r="FS226" s="52">
        <v>62.345460000000003</v>
      </c>
      <c r="FT226" s="52">
        <v>61.409089999999999</v>
      </c>
      <c r="FU226" s="52">
        <v>13</v>
      </c>
      <c r="FV226" s="52">
        <v>3402.047</v>
      </c>
      <c r="FW226" s="52">
        <v>687.08360000000005</v>
      </c>
      <c r="FX226" s="52">
        <v>0</v>
      </c>
    </row>
    <row r="227" spans="1:180" x14ac:dyDescent="0.3">
      <c r="A227" t="s">
        <v>174</v>
      </c>
      <c r="B227" t="s">
        <v>252</v>
      </c>
      <c r="C227" t="s">
        <v>180</v>
      </c>
      <c r="D227" t="s">
        <v>224</v>
      </c>
      <c r="E227" t="s">
        <v>189</v>
      </c>
      <c r="F227" t="s">
        <v>226</v>
      </c>
      <c r="G227" t="s">
        <v>241</v>
      </c>
      <c r="H227" s="52">
        <v>25</v>
      </c>
      <c r="I227" s="52">
        <v>0</v>
      </c>
      <c r="J227" s="52">
        <v>0</v>
      </c>
      <c r="K227" s="52">
        <v>0</v>
      </c>
      <c r="L227" s="52">
        <v>0</v>
      </c>
      <c r="M227" s="52">
        <v>0</v>
      </c>
      <c r="N227" s="52">
        <v>0</v>
      </c>
      <c r="O227" s="52">
        <v>0</v>
      </c>
      <c r="P227" s="52">
        <v>0</v>
      </c>
      <c r="Q227" s="52">
        <v>0</v>
      </c>
      <c r="R227" s="52">
        <v>0</v>
      </c>
      <c r="S227" s="52">
        <v>0</v>
      </c>
      <c r="T227" s="52">
        <v>0</v>
      </c>
      <c r="U227" s="52">
        <v>0</v>
      </c>
      <c r="V227" s="52">
        <v>0</v>
      </c>
      <c r="W227" s="52">
        <v>0</v>
      </c>
      <c r="X227" s="52">
        <v>0</v>
      </c>
      <c r="Y227" s="52">
        <v>0</v>
      </c>
      <c r="Z227" s="52">
        <v>0</v>
      </c>
      <c r="AA227" s="52">
        <v>0</v>
      </c>
      <c r="AB227" s="52">
        <v>0</v>
      </c>
      <c r="AC227" s="52">
        <v>0</v>
      </c>
      <c r="AD227" s="52">
        <v>0</v>
      </c>
      <c r="AE227" s="52">
        <v>0</v>
      </c>
      <c r="AF227" s="52">
        <v>0</v>
      </c>
      <c r="AG227" s="52">
        <v>0</v>
      </c>
      <c r="AH227" s="52">
        <v>0</v>
      </c>
      <c r="AI227" s="52">
        <v>0</v>
      </c>
      <c r="AJ227" s="52">
        <v>0</v>
      </c>
      <c r="AK227" s="52">
        <v>0</v>
      </c>
      <c r="AL227" s="52">
        <v>0</v>
      </c>
      <c r="AM227" s="52">
        <v>0</v>
      </c>
      <c r="AN227" s="52">
        <v>0</v>
      </c>
      <c r="AO227" s="52">
        <v>0</v>
      </c>
      <c r="AP227" s="52">
        <v>0</v>
      </c>
      <c r="AQ227" s="52">
        <v>0</v>
      </c>
      <c r="AR227" s="52">
        <v>0</v>
      </c>
      <c r="AS227" s="52">
        <v>0</v>
      </c>
      <c r="AT227" s="52">
        <v>0</v>
      </c>
      <c r="AU227" s="52">
        <v>0</v>
      </c>
      <c r="AV227" s="52">
        <v>0</v>
      </c>
      <c r="AW227" s="52">
        <v>0</v>
      </c>
      <c r="AX227" s="52">
        <v>0</v>
      </c>
      <c r="AY227" s="52">
        <v>0</v>
      </c>
      <c r="AZ227" s="52">
        <v>0</v>
      </c>
      <c r="BA227" s="52">
        <v>0</v>
      </c>
      <c r="BB227" s="52">
        <v>0</v>
      </c>
      <c r="BC227" s="52">
        <v>0</v>
      </c>
      <c r="BD227" s="52">
        <v>0</v>
      </c>
      <c r="BE227" s="52">
        <v>0</v>
      </c>
      <c r="BF227" s="52">
        <v>0</v>
      </c>
      <c r="BG227" s="52">
        <v>0</v>
      </c>
      <c r="BH227" s="52">
        <v>0</v>
      </c>
      <c r="BI227" s="52">
        <v>0</v>
      </c>
      <c r="BJ227" s="52">
        <v>0</v>
      </c>
      <c r="BK227" s="52">
        <v>0</v>
      </c>
      <c r="BL227" s="52">
        <v>0</v>
      </c>
      <c r="BM227" s="52">
        <v>0</v>
      </c>
      <c r="BN227" s="52">
        <v>0</v>
      </c>
      <c r="BO227" s="52">
        <v>0</v>
      </c>
      <c r="BP227" s="52">
        <v>0</v>
      </c>
      <c r="BQ227" s="52">
        <v>0</v>
      </c>
      <c r="BR227" s="52">
        <v>0</v>
      </c>
      <c r="BS227" s="52">
        <v>0</v>
      </c>
      <c r="BT227" s="52">
        <v>0</v>
      </c>
      <c r="BU227" s="52">
        <v>0</v>
      </c>
      <c r="BV227" s="52">
        <v>0</v>
      </c>
      <c r="BW227" s="52">
        <v>0</v>
      </c>
      <c r="BX227" s="52">
        <v>0</v>
      </c>
      <c r="BY227" s="52">
        <v>0</v>
      </c>
      <c r="BZ227" s="52">
        <v>0</v>
      </c>
      <c r="CA227" s="52">
        <v>0</v>
      </c>
      <c r="CB227" s="52">
        <v>0</v>
      </c>
      <c r="CC227" s="52">
        <v>0</v>
      </c>
      <c r="CD227" s="52">
        <v>0</v>
      </c>
      <c r="CE227" s="52">
        <v>0</v>
      </c>
      <c r="CF227" s="52">
        <v>0</v>
      </c>
      <c r="CG227" s="52">
        <v>0</v>
      </c>
      <c r="CH227" s="52">
        <v>0</v>
      </c>
      <c r="CI227" s="52">
        <v>0</v>
      </c>
      <c r="CJ227" s="52">
        <v>0</v>
      </c>
      <c r="CK227" s="52">
        <v>0</v>
      </c>
      <c r="CL227" s="52">
        <v>0</v>
      </c>
      <c r="CM227" s="52">
        <v>0</v>
      </c>
      <c r="CN227" s="52">
        <v>0</v>
      </c>
      <c r="CO227" s="52">
        <v>0</v>
      </c>
      <c r="CP227" s="52">
        <v>0</v>
      </c>
      <c r="CQ227" s="52">
        <v>0</v>
      </c>
      <c r="CR227" s="52">
        <v>0</v>
      </c>
      <c r="CS227" s="52">
        <v>0</v>
      </c>
      <c r="CT227" s="52">
        <v>0</v>
      </c>
      <c r="CU227" s="52">
        <v>0</v>
      </c>
      <c r="CV227" s="52">
        <v>0</v>
      </c>
      <c r="CW227" s="52">
        <v>0</v>
      </c>
      <c r="CX227" s="52">
        <v>0</v>
      </c>
      <c r="CY227" s="52">
        <v>0</v>
      </c>
      <c r="CZ227" s="52">
        <v>0</v>
      </c>
      <c r="DA227" s="52">
        <v>0</v>
      </c>
      <c r="DB227" s="52">
        <v>0</v>
      </c>
      <c r="DC227" s="52">
        <v>0</v>
      </c>
      <c r="DD227" s="52">
        <v>0</v>
      </c>
      <c r="DE227" s="52">
        <v>0</v>
      </c>
      <c r="DF227" s="52">
        <v>0</v>
      </c>
      <c r="DG227" s="52">
        <v>0</v>
      </c>
      <c r="DH227" s="52">
        <v>0</v>
      </c>
      <c r="DI227" s="52">
        <v>0</v>
      </c>
      <c r="DJ227" s="52">
        <v>0</v>
      </c>
      <c r="DK227" s="52">
        <v>0</v>
      </c>
      <c r="DL227" s="52">
        <v>0</v>
      </c>
      <c r="DM227" s="52">
        <v>0</v>
      </c>
      <c r="DN227" s="52">
        <v>0</v>
      </c>
      <c r="DO227" s="52">
        <v>0</v>
      </c>
      <c r="DP227" s="52">
        <v>0</v>
      </c>
      <c r="DQ227" s="52">
        <v>0</v>
      </c>
      <c r="DR227" s="52">
        <v>0</v>
      </c>
      <c r="DS227" s="52">
        <v>0</v>
      </c>
      <c r="DT227" s="52">
        <v>0</v>
      </c>
      <c r="DU227" s="52">
        <v>0</v>
      </c>
      <c r="DV227" s="52">
        <v>0</v>
      </c>
      <c r="DW227" s="52">
        <v>0</v>
      </c>
      <c r="DX227" s="52">
        <v>0</v>
      </c>
      <c r="DY227" s="52">
        <v>0</v>
      </c>
      <c r="DZ227" s="52">
        <v>0</v>
      </c>
      <c r="EA227" s="52">
        <v>0</v>
      </c>
      <c r="EB227" s="52">
        <v>0</v>
      </c>
      <c r="EC227" s="52">
        <v>0</v>
      </c>
      <c r="ED227" s="52">
        <v>0</v>
      </c>
      <c r="EE227" s="52">
        <v>0</v>
      </c>
      <c r="EF227" s="52">
        <v>0</v>
      </c>
      <c r="EG227" s="52">
        <v>0</v>
      </c>
      <c r="EH227" s="52">
        <v>0</v>
      </c>
      <c r="EI227" s="52">
        <v>0</v>
      </c>
      <c r="EJ227" s="52">
        <v>0</v>
      </c>
      <c r="EK227" s="52">
        <v>0</v>
      </c>
      <c r="EL227" s="52">
        <v>0</v>
      </c>
      <c r="EM227" s="52">
        <v>0</v>
      </c>
      <c r="EN227" s="52">
        <v>0</v>
      </c>
      <c r="EO227" s="52">
        <v>0</v>
      </c>
      <c r="EP227" s="52">
        <v>0</v>
      </c>
      <c r="EQ227" s="52">
        <v>0</v>
      </c>
      <c r="ER227" s="52">
        <v>0</v>
      </c>
      <c r="ES227" s="52">
        <v>0</v>
      </c>
      <c r="ET227" s="52">
        <v>0</v>
      </c>
      <c r="EU227" s="52">
        <v>0</v>
      </c>
      <c r="EV227" s="52">
        <v>0</v>
      </c>
      <c r="EW227" s="52">
        <v>61.438009999999998</v>
      </c>
      <c r="EX227" s="52">
        <v>60.814050000000002</v>
      </c>
      <c r="EY227" s="52">
        <v>60.402889999999999</v>
      </c>
      <c r="EZ227" s="52">
        <v>60.090910000000001</v>
      </c>
      <c r="FA227" s="52">
        <v>59.795459999999999</v>
      </c>
      <c r="FB227" s="52">
        <v>59.644629999999999</v>
      </c>
      <c r="FC227" s="52">
        <v>59.582650000000001</v>
      </c>
      <c r="FD227" s="52">
        <v>60.729340000000001</v>
      </c>
      <c r="FE227" s="52">
        <v>63.2624</v>
      </c>
      <c r="FF227" s="52">
        <v>66.433880000000002</v>
      </c>
      <c r="FG227" s="52">
        <v>69.828509999999994</v>
      </c>
      <c r="FH227" s="52">
        <v>73.086780000000005</v>
      </c>
      <c r="FI227" s="52">
        <v>75.907030000000006</v>
      </c>
      <c r="FJ227" s="52">
        <v>78.024799999999999</v>
      </c>
      <c r="FK227" s="52">
        <v>79.128100000000003</v>
      </c>
      <c r="FL227" s="52">
        <v>79.37397</v>
      </c>
      <c r="FM227" s="52">
        <v>78.609499999999997</v>
      </c>
      <c r="FN227" s="52">
        <v>76.609499999999997</v>
      </c>
      <c r="FO227" s="52">
        <v>73.733469999999997</v>
      </c>
      <c r="FP227" s="52">
        <v>70.037189999999995</v>
      </c>
      <c r="FQ227" s="52">
        <v>66.735529999999997</v>
      </c>
      <c r="FR227" s="52">
        <v>64.857439999999997</v>
      </c>
      <c r="FS227" s="52">
        <v>63.572319999999998</v>
      </c>
      <c r="FT227" s="52">
        <v>62.659089999999999</v>
      </c>
      <c r="FU227" s="52">
        <v>13</v>
      </c>
      <c r="FV227" s="52">
        <v>3836.9560000000001</v>
      </c>
      <c r="FW227" s="52">
        <v>696.99599999999998</v>
      </c>
      <c r="FX227" s="52">
        <v>0</v>
      </c>
    </row>
    <row r="228" spans="1:180" x14ac:dyDescent="0.3">
      <c r="A228" t="s">
        <v>174</v>
      </c>
      <c r="B228" t="s">
        <v>252</v>
      </c>
      <c r="C228" t="s">
        <v>180</v>
      </c>
      <c r="D228" t="s">
        <v>244</v>
      </c>
      <c r="E228" t="s">
        <v>189</v>
      </c>
      <c r="F228" t="s">
        <v>226</v>
      </c>
      <c r="G228" t="s">
        <v>241</v>
      </c>
      <c r="H228" s="52">
        <v>25</v>
      </c>
      <c r="I228" s="52">
        <v>0</v>
      </c>
      <c r="J228" s="52">
        <v>0</v>
      </c>
      <c r="K228" s="52">
        <v>0</v>
      </c>
      <c r="L228" s="52">
        <v>0</v>
      </c>
      <c r="M228" s="52">
        <v>0</v>
      </c>
      <c r="N228" s="52">
        <v>0</v>
      </c>
      <c r="O228" s="52">
        <v>0</v>
      </c>
      <c r="P228" s="52">
        <v>0</v>
      </c>
      <c r="Q228" s="52">
        <v>0</v>
      </c>
      <c r="R228" s="52">
        <v>0</v>
      </c>
      <c r="S228" s="52">
        <v>0</v>
      </c>
      <c r="T228" s="52">
        <v>0</v>
      </c>
      <c r="U228" s="52">
        <v>0</v>
      </c>
      <c r="V228" s="52">
        <v>0</v>
      </c>
      <c r="W228" s="52">
        <v>0</v>
      </c>
      <c r="X228" s="52">
        <v>0</v>
      </c>
      <c r="Y228" s="52">
        <v>0</v>
      </c>
      <c r="Z228" s="52">
        <v>0</v>
      </c>
      <c r="AA228" s="52">
        <v>0</v>
      </c>
      <c r="AB228" s="52">
        <v>0</v>
      </c>
      <c r="AC228" s="52">
        <v>0</v>
      </c>
      <c r="AD228" s="52">
        <v>0</v>
      </c>
      <c r="AE228" s="52">
        <v>0</v>
      </c>
      <c r="AF228" s="52">
        <v>0</v>
      </c>
      <c r="AG228" s="52">
        <v>0</v>
      </c>
      <c r="AH228" s="52">
        <v>0</v>
      </c>
      <c r="AI228" s="52">
        <v>0</v>
      </c>
      <c r="AJ228" s="52">
        <v>0</v>
      </c>
      <c r="AK228" s="52">
        <v>0</v>
      </c>
      <c r="AL228" s="52">
        <v>0</v>
      </c>
      <c r="AM228" s="52">
        <v>0</v>
      </c>
      <c r="AN228" s="52">
        <v>0</v>
      </c>
      <c r="AO228" s="52">
        <v>0</v>
      </c>
      <c r="AP228" s="52">
        <v>0</v>
      </c>
      <c r="AQ228" s="52">
        <v>0</v>
      </c>
      <c r="AR228" s="52">
        <v>0</v>
      </c>
      <c r="AS228" s="52">
        <v>0</v>
      </c>
      <c r="AT228" s="52">
        <v>0</v>
      </c>
      <c r="AU228" s="52">
        <v>0</v>
      </c>
      <c r="AV228" s="52">
        <v>0</v>
      </c>
      <c r="AW228" s="52">
        <v>0</v>
      </c>
      <c r="AX228" s="52">
        <v>0</v>
      </c>
      <c r="AY228" s="52">
        <v>0</v>
      </c>
      <c r="AZ228" s="52">
        <v>0</v>
      </c>
      <c r="BA228" s="52">
        <v>0</v>
      </c>
      <c r="BB228" s="52">
        <v>0</v>
      </c>
      <c r="BC228" s="52">
        <v>0</v>
      </c>
      <c r="BD228" s="52">
        <v>0</v>
      </c>
      <c r="BE228" s="52">
        <v>0</v>
      </c>
      <c r="BF228" s="52">
        <v>0</v>
      </c>
      <c r="BG228" s="52">
        <v>0</v>
      </c>
      <c r="BH228" s="52">
        <v>0</v>
      </c>
      <c r="BI228" s="52">
        <v>0</v>
      </c>
      <c r="BJ228" s="52">
        <v>0</v>
      </c>
      <c r="BK228" s="52">
        <v>0</v>
      </c>
      <c r="BL228" s="52">
        <v>0</v>
      </c>
      <c r="BM228" s="52">
        <v>0</v>
      </c>
      <c r="BN228" s="52">
        <v>0</v>
      </c>
      <c r="BO228" s="52">
        <v>0</v>
      </c>
      <c r="BP228" s="52">
        <v>0</v>
      </c>
      <c r="BQ228" s="52">
        <v>0</v>
      </c>
      <c r="BR228" s="52">
        <v>0</v>
      </c>
      <c r="BS228" s="52">
        <v>0</v>
      </c>
      <c r="BT228" s="52">
        <v>0</v>
      </c>
      <c r="BU228" s="52">
        <v>0</v>
      </c>
      <c r="BV228" s="52">
        <v>0</v>
      </c>
      <c r="BW228" s="52">
        <v>0</v>
      </c>
      <c r="BX228" s="52">
        <v>0</v>
      </c>
      <c r="BY228" s="52">
        <v>0</v>
      </c>
      <c r="BZ228" s="52">
        <v>0</v>
      </c>
      <c r="CA228" s="52">
        <v>0</v>
      </c>
      <c r="CB228" s="52">
        <v>0</v>
      </c>
      <c r="CC228" s="52">
        <v>0</v>
      </c>
      <c r="CD228" s="52">
        <v>0</v>
      </c>
      <c r="CE228" s="52">
        <v>0</v>
      </c>
      <c r="CF228" s="52">
        <v>0</v>
      </c>
      <c r="CG228" s="52">
        <v>0</v>
      </c>
      <c r="CH228" s="52">
        <v>0</v>
      </c>
      <c r="CI228" s="52">
        <v>0</v>
      </c>
      <c r="CJ228" s="52">
        <v>0</v>
      </c>
      <c r="CK228" s="52">
        <v>0</v>
      </c>
      <c r="CL228" s="52">
        <v>0</v>
      </c>
      <c r="CM228" s="52">
        <v>0</v>
      </c>
      <c r="CN228" s="52">
        <v>0</v>
      </c>
      <c r="CO228" s="52">
        <v>0</v>
      </c>
      <c r="CP228" s="52">
        <v>0</v>
      </c>
      <c r="CQ228" s="52">
        <v>0</v>
      </c>
      <c r="CR228" s="52">
        <v>0</v>
      </c>
      <c r="CS228" s="52">
        <v>0</v>
      </c>
      <c r="CT228" s="52">
        <v>0</v>
      </c>
      <c r="CU228" s="52">
        <v>0</v>
      </c>
      <c r="CV228" s="52">
        <v>0</v>
      </c>
      <c r="CW228" s="52">
        <v>0</v>
      </c>
      <c r="CX228" s="52">
        <v>0</v>
      </c>
      <c r="CY228" s="52">
        <v>0</v>
      </c>
      <c r="CZ228" s="52">
        <v>0</v>
      </c>
      <c r="DA228" s="52">
        <v>0</v>
      </c>
      <c r="DB228" s="52">
        <v>0</v>
      </c>
      <c r="DC228" s="52">
        <v>0</v>
      </c>
      <c r="DD228" s="52">
        <v>0</v>
      </c>
      <c r="DE228" s="52">
        <v>0</v>
      </c>
      <c r="DF228" s="52">
        <v>0</v>
      </c>
      <c r="DG228" s="52">
        <v>0</v>
      </c>
      <c r="DH228" s="52">
        <v>0</v>
      </c>
      <c r="DI228" s="52">
        <v>0</v>
      </c>
      <c r="DJ228" s="52">
        <v>0</v>
      </c>
      <c r="DK228" s="52">
        <v>0</v>
      </c>
      <c r="DL228" s="52">
        <v>0</v>
      </c>
      <c r="DM228" s="52">
        <v>0</v>
      </c>
      <c r="DN228" s="52">
        <v>0</v>
      </c>
      <c r="DO228" s="52">
        <v>0</v>
      </c>
      <c r="DP228" s="52">
        <v>0</v>
      </c>
      <c r="DQ228" s="52">
        <v>0</v>
      </c>
      <c r="DR228" s="52">
        <v>0</v>
      </c>
      <c r="DS228" s="52">
        <v>0</v>
      </c>
      <c r="DT228" s="52">
        <v>0</v>
      </c>
      <c r="DU228" s="52">
        <v>0</v>
      </c>
      <c r="DV228" s="52">
        <v>0</v>
      </c>
      <c r="DW228" s="52">
        <v>0</v>
      </c>
      <c r="DX228" s="52">
        <v>0</v>
      </c>
      <c r="DY228" s="52">
        <v>0</v>
      </c>
      <c r="DZ228" s="52">
        <v>0</v>
      </c>
      <c r="EA228" s="52">
        <v>0</v>
      </c>
      <c r="EB228" s="52">
        <v>0</v>
      </c>
      <c r="EC228" s="52">
        <v>0</v>
      </c>
      <c r="ED228" s="52">
        <v>0</v>
      </c>
      <c r="EE228" s="52">
        <v>0</v>
      </c>
      <c r="EF228" s="52">
        <v>0</v>
      </c>
      <c r="EG228" s="52">
        <v>0</v>
      </c>
      <c r="EH228" s="52">
        <v>0</v>
      </c>
      <c r="EI228" s="52">
        <v>0</v>
      </c>
      <c r="EJ228" s="52">
        <v>0</v>
      </c>
      <c r="EK228" s="52">
        <v>0</v>
      </c>
      <c r="EL228" s="52">
        <v>0</v>
      </c>
      <c r="EM228" s="52">
        <v>0</v>
      </c>
      <c r="EN228" s="52">
        <v>0</v>
      </c>
      <c r="EO228" s="52">
        <v>0</v>
      </c>
      <c r="EP228" s="52">
        <v>0</v>
      </c>
      <c r="EQ228" s="52">
        <v>0</v>
      </c>
      <c r="ER228" s="52">
        <v>0</v>
      </c>
      <c r="ES228" s="52">
        <v>0</v>
      </c>
      <c r="ET228" s="52">
        <v>0</v>
      </c>
      <c r="EU228" s="52">
        <v>0</v>
      </c>
      <c r="EV228" s="52">
        <v>0</v>
      </c>
      <c r="EW228" s="52">
        <v>63.388890000000004</v>
      </c>
      <c r="EX228" s="52">
        <v>62.782829999999997</v>
      </c>
      <c r="EY228" s="52">
        <v>62.08081</v>
      </c>
      <c r="EZ228" s="52">
        <v>61.58081</v>
      </c>
      <c r="FA228" s="52">
        <v>61.191920000000003</v>
      </c>
      <c r="FB228" s="52">
        <v>60.707070000000002</v>
      </c>
      <c r="FC228" s="52">
        <v>60.545459999999999</v>
      </c>
      <c r="FD228" s="52">
        <v>61.570709999999998</v>
      </c>
      <c r="FE228" s="52">
        <v>64.126260000000002</v>
      </c>
      <c r="FF228" s="52">
        <v>67.358590000000007</v>
      </c>
      <c r="FG228" s="52">
        <v>70.954539999999994</v>
      </c>
      <c r="FH228" s="52">
        <v>74.161609999999996</v>
      </c>
      <c r="FI228" s="52">
        <v>77.121219999999994</v>
      </c>
      <c r="FJ228" s="52">
        <v>79.106059999999999</v>
      </c>
      <c r="FK228" s="52">
        <v>80.196969999999993</v>
      </c>
      <c r="FL228" s="52">
        <v>80.611109999999996</v>
      </c>
      <c r="FM228" s="52">
        <v>79.893940000000001</v>
      </c>
      <c r="FN228" s="52">
        <v>77.651510000000002</v>
      </c>
      <c r="FO228" s="52">
        <v>74.44444</v>
      </c>
      <c r="FP228" s="52">
        <v>70.404039999999995</v>
      </c>
      <c r="FQ228" s="52">
        <v>67.050510000000003</v>
      </c>
      <c r="FR228" s="52">
        <v>65.146460000000005</v>
      </c>
      <c r="FS228" s="52">
        <v>63.969700000000003</v>
      </c>
      <c r="FT228" s="52">
        <v>63</v>
      </c>
      <c r="FU228" s="52">
        <v>13</v>
      </c>
      <c r="FV228" s="52">
        <v>3836.9560000000001</v>
      </c>
      <c r="FW228" s="52">
        <v>696.99599999999998</v>
      </c>
      <c r="FX228" s="52">
        <v>0</v>
      </c>
    </row>
    <row r="229" spans="1:180" x14ac:dyDescent="0.3">
      <c r="A229" t="s">
        <v>174</v>
      </c>
      <c r="B229" t="s">
        <v>252</v>
      </c>
      <c r="C229" t="s">
        <v>180</v>
      </c>
      <c r="D229" t="s">
        <v>224</v>
      </c>
      <c r="E229" t="s">
        <v>188</v>
      </c>
      <c r="F229" t="s">
        <v>226</v>
      </c>
      <c r="G229" t="s">
        <v>241</v>
      </c>
      <c r="H229" s="52">
        <v>25</v>
      </c>
      <c r="I229" s="52">
        <v>0</v>
      </c>
      <c r="J229" s="52">
        <v>0</v>
      </c>
      <c r="K229" s="52">
        <v>0</v>
      </c>
      <c r="L229" s="52">
        <v>0</v>
      </c>
      <c r="M229" s="52">
        <v>0</v>
      </c>
      <c r="N229" s="52">
        <v>0</v>
      </c>
      <c r="O229" s="52">
        <v>0</v>
      </c>
      <c r="P229" s="52">
        <v>0</v>
      </c>
      <c r="Q229" s="52">
        <v>0</v>
      </c>
      <c r="R229" s="52">
        <v>0</v>
      </c>
      <c r="S229" s="52">
        <v>0</v>
      </c>
      <c r="T229" s="52">
        <v>0</v>
      </c>
      <c r="U229" s="52">
        <v>0</v>
      </c>
      <c r="V229" s="52">
        <v>0</v>
      </c>
      <c r="W229" s="52">
        <v>0</v>
      </c>
      <c r="X229" s="52">
        <v>0</v>
      </c>
      <c r="Y229" s="52">
        <v>0</v>
      </c>
      <c r="Z229" s="52">
        <v>0</v>
      </c>
      <c r="AA229" s="52">
        <v>0</v>
      </c>
      <c r="AB229" s="52">
        <v>0</v>
      </c>
      <c r="AC229" s="52">
        <v>0</v>
      </c>
      <c r="AD229" s="52">
        <v>0</v>
      </c>
      <c r="AE229" s="52">
        <v>0</v>
      </c>
      <c r="AF229" s="52">
        <v>0</v>
      </c>
      <c r="AG229" s="52">
        <v>0</v>
      </c>
      <c r="AH229" s="52">
        <v>0</v>
      </c>
      <c r="AI229" s="52">
        <v>0</v>
      </c>
      <c r="AJ229" s="52">
        <v>0</v>
      </c>
      <c r="AK229" s="52">
        <v>0</v>
      </c>
      <c r="AL229" s="52">
        <v>0</v>
      </c>
      <c r="AM229" s="52">
        <v>0</v>
      </c>
      <c r="AN229" s="52">
        <v>0</v>
      </c>
      <c r="AO229" s="52">
        <v>0</v>
      </c>
      <c r="AP229" s="52">
        <v>0</v>
      </c>
      <c r="AQ229" s="52">
        <v>0</v>
      </c>
      <c r="AR229" s="52">
        <v>0</v>
      </c>
      <c r="AS229" s="52">
        <v>0</v>
      </c>
      <c r="AT229" s="52">
        <v>0</v>
      </c>
      <c r="AU229" s="52">
        <v>0</v>
      </c>
      <c r="AV229" s="52">
        <v>0</v>
      </c>
      <c r="AW229" s="52">
        <v>0</v>
      </c>
      <c r="AX229" s="52">
        <v>0</v>
      </c>
      <c r="AY229" s="52">
        <v>0</v>
      </c>
      <c r="AZ229" s="52">
        <v>0</v>
      </c>
      <c r="BA229" s="52">
        <v>0</v>
      </c>
      <c r="BB229" s="52">
        <v>0</v>
      </c>
      <c r="BC229" s="52">
        <v>0</v>
      </c>
      <c r="BD229" s="52">
        <v>0</v>
      </c>
      <c r="BE229" s="52">
        <v>0</v>
      </c>
      <c r="BF229" s="52">
        <v>0</v>
      </c>
      <c r="BG229" s="52">
        <v>0</v>
      </c>
      <c r="BH229" s="52">
        <v>0</v>
      </c>
      <c r="BI229" s="52">
        <v>0</v>
      </c>
      <c r="BJ229" s="52">
        <v>0</v>
      </c>
      <c r="BK229" s="52">
        <v>0</v>
      </c>
      <c r="BL229" s="52">
        <v>0</v>
      </c>
      <c r="BM229" s="52">
        <v>0</v>
      </c>
      <c r="BN229" s="52">
        <v>0</v>
      </c>
      <c r="BO229" s="52">
        <v>0</v>
      </c>
      <c r="BP229" s="52">
        <v>0</v>
      </c>
      <c r="BQ229" s="52">
        <v>0</v>
      </c>
      <c r="BR229" s="52">
        <v>0</v>
      </c>
      <c r="BS229" s="52">
        <v>0</v>
      </c>
      <c r="BT229" s="52">
        <v>0</v>
      </c>
      <c r="BU229" s="52">
        <v>0</v>
      </c>
      <c r="BV229" s="52">
        <v>0</v>
      </c>
      <c r="BW229" s="52">
        <v>0</v>
      </c>
      <c r="BX229" s="52">
        <v>0</v>
      </c>
      <c r="BY229" s="52">
        <v>0</v>
      </c>
      <c r="BZ229" s="52">
        <v>0</v>
      </c>
      <c r="CA229" s="52">
        <v>0</v>
      </c>
      <c r="CB229" s="52">
        <v>0</v>
      </c>
      <c r="CC229" s="52">
        <v>0</v>
      </c>
      <c r="CD229" s="52">
        <v>0</v>
      </c>
      <c r="CE229" s="52">
        <v>0</v>
      </c>
      <c r="CF229" s="52">
        <v>0</v>
      </c>
      <c r="CG229" s="52">
        <v>0</v>
      </c>
      <c r="CH229" s="52">
        <v>0</v>
      </c>
      <c r="CI229" s="52">
        <v>0</v>
      </c>
      <c r="CJ229" s="52">
        <v>0</v>
      </c>
      <c r="CK229" s="52">
        <v>0</v>
      </c>
      <c r="CL229" s="52">
        <v>0</v>
      </c>
      <c r="CM229" s="52">
        <v>0</v>
      </c>
      <c r="CN229" s="52">
        <v>0</v>
      </c>
      <c r="CO229" s="52">
        <v>0</v>
      </c>
      <c r="CP229" s="52">
        <v>0</v>
      </c>
      <c r="CQ229" s="52">
        <v>0</v>
      </c>
      <c r="CR229" s="52">
        <v>0</v>
      </c>
      <c r="CS229" s="52">
        <v>0</v>
      </c>
      <c r="CT229" s="52">
        <v>0</v>
      </c>
      <c r="CU229" s="52">
        <v>0</v>
      </c>
      <c r="CV229" s="52">
        <v>0</v>
      </c>
      <c r="CW229" s="52">
        <v>0</v>
      </c>
      <c r="CX229" s="52">
        <v>0</v>
      </c>
      <c r="CY229" s="52">
        <v>0</v>
      </c>
      <c r="CZ229" s="52">
        <v>0</v>
      </c>
      <c r="DA229" s="52">
        <v>0</v>
      </c>
      <c r="DB229" s="52">
        <v>0</v>
      </c>
      <c r="DC229" s="52">
        <v>0</v>
      </c>
      <c r="DD229" s="52">
        <v>0</v>
      </c>
      <c r="DE229" s="52">
        <v>0</v>
      </c>
      <c r="DF229" s="52">
        <v>0</v>
      </c>
      <c r="DG229" s="52">
        <v>0</v>
      </c>
      <c r="DH229" s="52">
        <v>0</v>
      </c>
      <c r="DI229" s="52">
        <v>0</v>
      </c>
      <c r="DJ229" s="52">
        <v>0</v>
      </c>
      <c r="DK229" s="52">
        <v>0</v>
      </c>
      <c r="DL229" s="52">
        <v>0</v>
      </c>
      <c r="DM229" s="52">
        <v>0</v>
      </c>
      <c r="DN229" s="52">
        <v>0</v>
      </c>
      <c r="DO229" s="52">
        <v>0</v>
      </c>
      <c r="DP229" s="52">
        <v>0</v>
      </c>
      <c r="DQ229" s="52">
        <v>0</v>
      </c>
      <c r="DR229" s="52">
        <v>0</v>
      </c>
      <c r="DS229" s="52">
        <v>0</v>
      </c>
      <c r="DT229" s="52">
        <v>0</v>
      </c>
      <c r="DU229" s="52">
        <v>0</v>
      </c>
      <c r="DV229" s="52">
        <v>0</v>
      </c>
      <c r="DW229" s="52">
        <v>0</v>
      </c>
      <c r="DX229" s="52">
        <v>0</v>
      </c>
      <c r="DY229" s="52">
        <v>0</v>
      </c>
      <c r="DZ229" s="52">
        <v>0</v>
      </c>
      <c r="EA229" s="52">
        <v>0</v>
      </c>
      <c r="EB229" s="52">
        <v>0</v>
      </c>
      <c r="EC229" s="52">
        <v>0</v>
      </c>
      <c r="ED229" s="52">
        <v>0</v>
      </c>
      <c r="EE229" s="52">
        <v>0</v>
      </c>
      <c r="EF229" s="52">
        <v>0</v>
      </c>
      <c r="EG229" s="52">
        <v>0</v>
      </c>
      <c r="EH229" s="52">
        <v>0</v>
      </c>
      <c r="EI229" s="52">
        <v>0</v>
      </c>
      <c r="EJ229" s="52">
        <v>0</v>
      </c>
      <c r="EK229" s="52">
        <v>0</v>
      </c>
      <c r="EL229" s="52">
        <v>0</v>
      </c>
      <c r="EM229" s="52">
        <v>0</v>
      </c>
      <c r="EN229" s="52">
        <v>0</v>
      </c>
      <c r="EO229" s="52">
        <v>0</v>
      </c>
      <c r="EP229" s="52">
        <v>0</v>
      </c>
      <c r="EQ229" s="52">
        <v>0</v>
      </c>
      <c r="ER229" s="52">
        <v>0</v>
      </c>
      <c r="ES229" s="52">
        <v>0</v>
      </c>
      <c r="ET229" s="52">
        <v>0</v>
      </c>
      <c r="EU229" s="52">
        <v>0</v>
      </c>
      <c r="EV229" s="52">
        <v>0</v>
      </c>
      <c r="EW229" s="52">
        <v>60.463200000000001</v>
      </c>
      <c r="EX229" s="52">
        <v>60.060609999999997</v>
      </c>
      <c r="EY229" s="52">
        <v>59.595239999999997</v>
      </c>
      <c r="EZ229" s="52">
        <v>59.2316</v>
      </c>
      <c r="FA229" s="52">
        <v>58.950220000000002</v>
      </c>
      <c r="FB229" s="52">
        <v>58.694809999999997</v>
      </c>
      <c r="FC229" s="52">
        <v>58.904760000000003</v>
      </c>
      <c r="FD229" s="52">
        <v>60.484850000000002</v>
      </c>
      <c r="FE229" s="52">
        <v>62.898269999999997</v>
      </c>
      <c r="FF229" s="52">
        <v>66.093069999999997</v>
      </c>
      <c r="FG229" s="52">
        <v>69.489170000000001</v>
      </c>
      <c r="FH229" s="52">
        <v>72.588750000000005</v>
      </c>
      <c r="FI229" s="52">
        <v>75.056269999999998</v>
      </c>
      <c r="FJ229" s="52">
        <v>76.692639999999997</v>
      </c>
      <c r="FK229" s="52">
        <v>77.889610000000005</v>
      </c>
      <c r="FL229" s="52">
        <v>78.175319999999999</v>
      </c>
      <c r="FM229" s="52">
        <v>77.521640000000005</v>
      </c>
      <c r="FN229" s="52">
        <v>75.807360000000003</v>
      </c>
      <c r="FO229" s="52">
        <v>72.971860000000007</v>
      </c>
      <c r="FP229" s="52">
        <v>69.300870000000003</v>
      </c>
      <c r="FQ229" s="52">
        <v>65.597399999999993</v>
      </c>
      <c r="FR229" s="52">
        <v>63.398269999999997</v>
      </c>
      <c r="FS229" s="52">
        <v>62.054110000000001</v>
      </c>
      <c r="FT229" s="52">
        <v>61.19697</v>
      </c>
      <c r="FU229" s="52">
        <v>13</v>
      </c>
      <c r="FV229" s="52">
        <v>3402.047</v>
      </c>
      <c r="FW229" s="52">
        <v>687.08360000000005</v>
      </c>
      <c r="FX229" s="52">
        <v>0</v>
      </c>
    </row>
    <row r="230" spans="1:180" x14ac:dyDescent="0.3">
      <c r="A230" t="s">
        <v>174</v>
      </c>
      <c r="B230" t="s">
        <v>252</v>
      </c>
      <c r="C230" t="s">
        <v>180</v>
      </c>
      <c r="D230" t="s">
        <v>224</v>
      </c>
      <c r="E230" t="s">
        <v>187</v>
      </c>
      <c r="F230" t="s">
        <v>226</v>
      </c>
      <c r="G230" t="s">
        <v>241</v>
      </c>
      <c r="H230" s="52">
        <v>25</v>
      </c>
      <c r="I230" s="52">
        <v>0</v>
      </c>
      <c r="J230" s="52">
        <v>0</v>
      </c>
      <c r="K230" s="52">
        <v>0</v>
      </c>
      <c r="L230" s="52">
        <v>0</v>
      </c>
      <c r="M230" s="52">
        <v>0</v>
      </c>
      <c r="N230" s="52">
        <v>0</v>
      </c>
      <c r="O230" s="52">
        <v>0</v>
      </c>
      <c r="P230" s="52">
        <v>0</v>
      </c>
      <c r="Q230" s="52">
        <v>0</v>
      </c>
      <c r="R230" s="52">
        <v>0</v>
      </c>
      <c r="S230" s="52">
        <v>0</v>
      </c>
      <c r="T230" s="52">
        <v>0</v>
      </c>
      <c r="U230" s="52">
        <v>0</v>
      </c>
      <c r="V230" s="52">
        <v>0</v>
      </c>
      <c r="W230" s="52">
        <v>0</v>
      </c>
      <c r="X230" s="52">
        <v>0</v>
      </c>
      <c r="Y230" s="52">
        <v>0</v>
      </c>
      <c r="Z230" s="52">
        <v>0</v>
      </c>
      <c r="AA230" s="52">
        <v>0</v>
      </c>
      <c r="AB230" s="52">
        <v>0</v>
      </c>
      <c r="AC230" s="52">
        <v>0</v>
      </c>
      <c r="AD230" s="52">
        <v>0</v>
      </c>
      <c r="AE230" s="52">
        <v>0</v>
      </c>
      <c r="AF230" s="52">
        <v>0</v>
      </c>
      <c r="AG230" s="52">
        <v>0</v>
      </c>
      <c r="AH230" s="52">
        <v>0</v>
      </c>
      <c r="AI230" s="52">
        <v>0</v>
      </c>
      <c r="AJ230" s="52">
        <v>0</v>
      </c>
      <c r="AK230" s="52">
        <v>0</v>
      </c>
      <c r="AL230" s="52">
        <v>0</v>
      </c>
      <c r="AM230" s="52">
        <v>0</v>
      </c>
      <c r="AN230" s="52">
        <v>0</v>
      </c>
      <c r="AO230" s="52">
        <v>0</v>
      </c>
      <c r="AP230" s="52">
        <v>0</v>
      </c>
      <c r="AQ230" s="52">
        <v>0</v>
      </c>
      <c r="AR230" s="52">
        <v>0</v>
      </c>
      <c r="AS230" s="52">
        <v>0</v>
      </c>
      <c r="AT230" s="52">
        <v>0</v>
      </c>
      <c r="AU230" s="52">
        <v>0</v>
      </c>
      <c r="AV230" s="52">
        <v>0</v>
      </c>
      <c r="AW230" s="52">
        <v>0</v>
      </c>
      <c r="AX230" s="52">
        <v>0</v>
      </c>
      <c r="AY230" s="52">
        <v>0</v>
      </c>
      <c r="AZ230" s="52">
        <v>0</v>
      </c>
      <c r="BA230" s="52">
        <v>0</v>
      </c>
      <c r="BB230" s="52">
        <v>0</v>
      </c>
      <c r="BC230" s="52">
        <v>0</v>
      </c>
      <c r="BD230" s="52">
        <v>0</v>
      </c>
      <c r="BE230" s="52">
        <v>0</v>
      </c>
      <c r="BF230" s="52">
        <v>0</v>
      </c>
      <c r="BG230" s="52">
        <v>0</v>
      </c>
      <c r="BH230" s="52">
        <v>0</v>
      </c>
      <c r="BI230" s="52">
        <v>0</v>
      </c>
      <c r="BJ230" s="52">
        <v>0</v>
      </c>
      <c r="BK230" s="52">
        <v>0</v>
      </c>
      <c r="BL230" s="52">
        <v>0</v>
      </c>
      <c r="BM230" s="52">
        <v>0</v>
      </c>
      <c r="BN230" s="52">
        <v>0</v>
      </c>
      <c r="BO230" s="52">
        <v>0</v>
      </c>
      <c r="BP230" s="52">
        <v>0</v>
      </c>
      <c r="BQ230" s="52">
        <v>0</v>
      </c>
      <c r="BR230" s="52">
        <v>0</v>
      </c>
      <c r="BS230" s="52">
        <v>0</v>
      </c>
      <c r="BT230" s="52">
        <v>0</v>
      </c>
      <c r="BU230" s="52">
        <v>0</v>
      </c>
      <c r="BV230" s="52">
        <v>0</v>
      </c>
      <c r="BW230" s="52">
        <v>0</v>
      </c>
      <c r="BX230" s="52">
        <v>0</v>
      </c>
      <c r="BY230" s="52">
        <v>0</v>
      </c>
      <c r="BZ230" s="52">
        <v>0</v>
      </c>
      <c r="CA230" s="52">
        <v>0</v>
      </c>
      <c r="CB230" s="52">
        <v>0</v>
      </c>
      <c r="CC230" s="52">
        <v>0</v>
      </c>
      <c r="CD230" s="52">
        <v>0</v>
      </c>
      <c r="CE230" s="52">
        <v>0</v>
      </c>
      <c r="CF230" s="52">
        <v>0</v>
      </c>
      <c r="CG230" s="52">
        <v>0</v>
      </c>
      <c r="CH230" s="52">
        <v>0</v>
      </c>
      <c r="CI230" s="52">
        <v>0</v>
      </c>
      <c r="CJ230" s="52">
        <v>0</v>
      </c>
      <c r="CK230" s="52">
        <v>0</v>
      </c>
      <c r="CL230" s="52">
        <v>0</v>
      </c>
      <c r="CM230" s="52">
        <v>0</v>
      </c>
      <c r="CN230" s="52">
        <v>0</v>
      </c>
      <c r="CO230" s="52">
        <v>0</v>
      </c>
      <c r="CP230" s="52">
        <v>0</v>
      </c>
      <c r="CQ230" s="52">
        <v>0</v>
      </c>
      <c r="CR230" s="52">
        <v>0</v>
      </c>
      <c r="CS230" s="52">
        <v>0</v>
      </c>
      <c r="CT230" s="52">
        <v>0</v>
      </c>
      <c r="CU230" s="52">
        <v>0</v>
      </c>
      <c r="CV230" s="52">
        <v>0</v>
      </c>
      <c r="CW230" s="52">
        <v>0</v>
      </c>
      <c r="CX230" s="52">
        <v>0</v>
      </c>
      <c r="CY230" s="52">
        <v>0</v>
      </c>
      <c r="CZ230" s="52">
        <v>0</v>
      </c>
      <c r="DA230" s="52">
        <v>0</v>
      </c>
      <c r="DB230" s="52">
        <v>0</v>
      </c>
      <c r="DC230" s="52">
        <v>0</v>
      </c>
      <c r="DD230" s="52">
        <v>0</v>
      </c>
      <c r="DE230" s="52">
        <v>0</v>
      </c>
      <c r="DF230" s="52">
        <v>0</v>
      </c>
      <c r="DG230" s="52">
        <v>0</v>
      </c>
      <c r="DH230" s="52">
        <v>0</v>
      </c>
      <c r="DI230" s="52">
        <v>0</v>
      </c>
      <c r="DJ230" s="52">
        <v>0</v>
      </c>
      <c r="DK230" s="52">
        <v>0</v>
      </c>
      <c r="DL230" s="52">
        <v>0</v>
      </c>
      <c r="DM230" s="52">
        <v>0</v>
      </c>
      <c r="DN230" s="52">
        <v>0</v>
      </c>
      <c r="DO230" s="52">
        <v>0</v>
      </c>
      <c r="DP230" s="52">
        <v>0</v>
      </c>
      <c r="DQ230" s="52">
        <v>0</v>
      </c>
      <c r="DR230" s="52">
        <v>0</v>
      </c>
      <c r="DS230" s="52">
        <v>0</v>
      </c>
      <c r="DT230" s="52">
        <v>0</v>
      </c>
      <c r="DU230" s="52">
        <v>0</v>
      </c>
      <c r="DV230" s="52">
        <v>0</v>
      </c>
      <c r="DW230" s="52">
        <v>0</v>
      </c>
      <c r="DX230" s="52">
        <v>0</v>
      </c>
      <c r="DY230" s="52">
        <v>0</v>
      </c>
      <c r="DZ230" s="52">
        <v>0</v>
      </c>
      <c r="EA230" s="52">
        <v>0</v>
      </c>
      <c r="EB230" s="52">
        <v>0</v>
      </c>
      <c r="EC230" s="52">
        <v>0</v>
      </c>
      <c r="ED230" s="52">
        <v>0</v>
      </c>
      <c r="EE230" s="52">
        <v>0</v>
      </c>
      <c r="EF230" s="52">
        <v>0</v>
      </c>
      <c r="EG230" s="52">
        <v>0</v>
      </c>
      <c r="EH230" s="52">
        <v>0</v>
      </c>
      <c r="EI230" s="52">
        <v>0</v>
      </c>
      <c r="EJ230" s="52">
        <v>0</v>
      </c>
      <c r="EK230" s="52">
        <v>0</v>
      </c>
      <c r="EL230" s="52">
        <v>0</v>
      </c>
      <c r="EM230" s="52">
        <v>0</v>
      </c>
      <c r="EN230" s="52">
        <v>0</v>
      </c>
      <c r="EO230" s="52">
        <v>0</v>
      </c>
      <c r="EP230" s="52">
        <v>0</v>
      </c>
      <c r="EQ230" s="52">
        <v>0</v>
      </c>
      <c r="ER230" s="52">
        <v>0</v>
      </c>
      <c r="ES230" s="52">
        <v>0</v>
      </c>
      <c r="ET230" s="52">
        <v>0</v>
      </c>
      <c r="EU230" s="52">
        <v>0</v>
      </c>
      <c r="EV230" s="52">
        <v>0</v>
      </c>
      <c r="EW230" s="52">
        <v>59.89669</v>
      </c>
      <c r="EX230" s="52">
        <v>59.318179999999998</v>
      </c>
      <c r="EY230" s="52">
        <v>58.75</v>
      </c>
      <c r="EZ230" s="52">
        <v>58.223140000000001</v>
      </c>
      <c r="FA230" s="52">
        <v>57.774790000000003</v>
      </c>
      <c r="FB230" s="52">
        <v>57.415289999999999</v>
      </c>
      <c r="FC230" s="52">
        <v>58.047519999999999</v>
      </c>
      <c r="FD230" s="52">
        <v>60.417349999999999</v>
      </c>
      <c r="FE230" s="52">
        <v>63.320250000000001</v>
      </c>
      <c r="FF230" s="52">
        <v>66.183880000000002</v>
      </c>
      <c r="FG230" s="52">
        <v>69.192149999999998</v>
      </c>
      <c r="FH230" s="52">
        <v>71.923550000000006</v>
      </c>
      <c r="FI230" s="52">
        <v>74.264470000000003</v>
      </c>
      <c r="FJ230" s="52">
        <v>75.859499999999997</v>
      </c>
      <c r="FK230" s="52">
        <v>76.607439999999997</v>
      </c>
      <c r="FL230" s="52">
        <v>76.549580000000006</v>
      </c>
      <c r="FM230" s="52">
        <v>75.634299999999996</v>
      </c>
      <c r="FN230" s="52">
        <v>73.911159999999995</v>
      </c>
      <c r="FO230" s="52">
        <v>71.588840000000005</v>
      </c>
      <c r="FP230" s="52">
        <v>68.417360000000002</v>
      </c>
      <c r="FQ230" s="52">
        <v>64.840909999999994</v>
      </c>
      <c r="FR230" s="52">
        <v>62.725209999999997</v>
      </c>
      <c r="FS230" s="52">
        <v>61.592979999999997</v>
      </c>
      <c r="FT230" s="52">
        <v>60.793390000000002</v>
      </c>
      <c r="FU230" s="52">
        <v>13</v>
      </c>
      <c r="FV230" s="52">
        <v>3384.2939999999999</v>
      </c>
      <c r="FW230" s="52">
        <v>702.76520000000005</v>
      </c>
      <c r="FX230" s="52">
        <v>0</v>
      </c>
    </row>
    <row r="231" spans="1:180" x14ac:dyDescent="0.3">
      <c r="A231" t="s">
        <v>174</v>
      </c>
      <c r="B231" t="s">
        <v>252</v>
      </c>
      <c r="C231" t="s">
        <v>180</v>
      </c>
      <c r="D231" t="s">
        <v>224</v>
      </c>
      <c r="E231" t="s">
        <v>190</v>
      </c>
      <c r="F231" t="s">
        <v>226</v>
      </c>
      <c r="G231" t="s">
        <v>241</v>
      </c>
      <c r="H231" s="52">
        <v>25</v>
      </c>
      <c r="I231" s="52">
        <v>0</v>
      </c>
      <c r="J231" s="52">
        <v>0</v>
      </c>
      <c r="K231" s="52">
        <v>0</v>
      </c>
      <c r="L231" s="52">
        <v>0</v>
      </c>
      <c r="M231" s="52">
        <v>0</v>
      </c>
      <c r="N231" s="52">
        <v>0</v>
      </c>
      <c r="O231" s="52">
        <v>0</v>
      </c>
      <c r="P231" s="52">
        <v>0</v>
      </c>
      <c r="Q231" s="52">
        <v>0</v>
      </c>
      <c r="R231" s="52">
        <v>0</v>
      </c>
      <c r="S231" s="52">
        <v>0</v>
      </c>
      <c r="T231" s="52">
        <v>0</v>
      </c>
      <c r="U231" s="52">
        <v>0</v>
      </c>
      <c r="V231" s="52">
        <v>0</v>
      </c>
      <c r="W231" s="52">
        <v>0</v>
      </c>
      <c r="X231" s="52">
        <v>0</v>
      </c>
      <c r="Y231" s="52">
        <v>0</v>
      </c>
      <c r="Z231" s="52">
        <v>0</v>
      </c>
      <c r="AA231" s="52">
        <v>0</v>
      </c>
      <c r="AB231" s="52">
        <v>0</v>
      </c>
      <c r="AC231" s="52">
        <v>0</v>
      </c>
      <c r="AD231" s="52">
        <v>0</v>
      </c>
      <c r="AE231" s="52">
        <v>0</v>
      </c>
      <c r="AF231" s="52">
        <v>0</v>
      </c>
      <c r="AG231" s="52">
        <v>0</v>
      </c>
      <c r="AH231" s="52">
        <v>0</v>
      </c>
      <c r="AI231" s="52">
        <v>0</v>
      </c>
      <c r="AJ231" s="52">
        <v>0</v>
      </c>
      <c r="AK231" s="52">
        <v>0</v>
      </c>
      <c r="AL231" s="52">
        <v>0</v>
      </c>
      <c r="AM231" s="52">
        <v>0</v>
      </c>
      <c r="AN231" s="52">
        <v>0</v>
      </c>
      <c r="AO231" s="52">
        <v>0</v>
      </c>
      <c r="AP231" s="52">
        <v>0</v>
      </c>
      <c r="AQ231" s="52">
        <v>0</v>
      </c>
      <c r="AR231" s="52">
        <v>0</v>
      </c>
      <c r="AS231" s="52">
        <v>0</v>
      </c>
      <c r="AT231" s="52">
        <v>0</v>
      </c>
      <c r="AU231" s="52">
        <v>0</v>
      </c>
      <c r="AV231" s="52">
        <v>0</v>
      </c>
      <c r="AW231" s="52">
        <v>0</v>
      </c>
      <c r="AX231" s="52">
        <v>0</v>
      </c>
      <c r="AY231" s="52">
        <v>0</v>
      </c>
      <c r="AZ231" s="52">
        <v>0</v>
      </c>
      <c r="BA231" s="52">
        <v>0</v>
      </c>
      <c r="BB231" s="52">
        <v>0</v>
      </c>
      <c r="BC231" s="52">
        <v>0</v>
      </c>
      <c r="BD231" s="52">
        <v>0</v>
      </c>
      <c r="BE231" s="52">
        <v>0</v>
      </c>
      <c r="BF231" s="52">
        <v>0</v>
      </c>
      <c r="BG231" s="52">
        <v>0</v>
      </c>
      <c r="BH231" s="52">
        <v>0</v>
      </c>
      <c r="BI231" s="52">
        <v>0</v>
      </c>
      <c r="BJ231" s="52">
        <v>0</v>
      </c>
      <c r="BK231" s="52">
        <v>0</v>
      </c>
      <c r="BL231" s="52">
        <v>0</v>
      </c>
      <c r="BM231" s="52">
        <v>0</v>
      </c>
      <c r="BN231" s="52">
        <v>0</v>
      </c>
      <c r="BO231" s="52">
        <v>0</v>
      </c>
      <c r="BP231" s="52">
        <v>0</v>
      </c>
      <c r="BQ231" s="52">
        <v>0</v>
      </c>
      <c r="BR231" s="52">
        <v>0</v>
      </c>
      <c r="BS231" s="52">
        <v>0</v>
      </c>
      <c r="BT231" s="52">
        <v>0</v>
      </c>
      <c r="BU231" s="52">
        <v>0</v>
      </c>
      <c r="BV231" s="52">
        <v>0</v>
      </c>
      <c r="BW231" s="52">
        <v>0</v>
      </c>
      <c r="BX231" s="52">
        <v>0</v>
      </c>
      <c r="BY231" s="52">
        <v>0</v>
      </c>
      <c r="BZ231" s="52">
        <v>0</v>
      </c>
      <c r="CA231" s="52">
        <v>0</v>
      </c>
      <c r="CB231" s="52">
        <v>0</v>
      </c>
      <c r="CC231" s="52">
        <v>0</v>
      </c>
      <c r="CD231" s="52">
        <v>0</v>
      </c>
      <c r="CE231" s="52">
        <v>0</v>
      </c>
      <c r="CF231" s="52">
        <v>0</v>
      </c>
      <c r="CG231" s="52">
        <v>0</v>
      </c>
      <c r="CH231" s="52">
        <v>0</v>
      </c>
      <c r="CI231" s="52">
        <v>0</v>
      </c>
      <c r="CJ231" s="52">
        <v>0</v>
      </c>
      <c r="CK231" s="52">
        <v>0</v>
      </c>
      <c r="CL231" s="52">
        <v>0</v>
      </c>
      <c r="CM231" s="52">
        <v>0</v>
      </c>
      <c r="CN231" s="52">
        <v>0</v>
      </c>
      <c r="CO231" s="52">
        <v>0</v>
      </c>
      <c r="CP231" s="52">
        <v>0</v>
      </c>
      <c r="CQ231" s="52">
        <v>0</v>
      </c>
      <c r="CR231" s="52">
        <v>0</v>
      </c>
      <c r="CS231" s="52">
        <v>0</v>
      </c>
      <c r="CT231" s="52">
        <v>0</v>
      </c>
      <c r="CU231" s="52">
        <v>0</v>
      </c>
      <c r="CV231" s="52">
        <v>0</v>
      </c>
      <c r="CW231" s="52">
        <v>0</v>
      </c>
      <c r="CX231" s="52">
        <v>0</v>
      </c>
      <c r="CY231" s="52">
        <v>0</v>
      </c>
      <c r="CZ231" s="52">
        <v>0</v>
      </c>
      <c r="DA231" s="52">
        <v>0</v>
      </c>
      <c r="DB231" s="52">
        <v>0</v>
      </c>
      <c r="DC231" s="52">
        <v>0</v>
      </c>
      <c r="DD231" s="52">
        <v>0</v>
      </c>
      <c r="DE231" s="52">
        <v>0</v>
      </c>
      <c r="DF231" s="52">
        <v>0</v>
      </c>
      <c r="DG231" s="52">
        <v>0</v>
      </c>
      <c r="DH231" s="52">
        <v>0</v>
      </c>
      <c r="DI231" s="52">
        <v>0</v>
      </c>
      <c r="DJ231" s="52">
        <v>0</v>
      </c>
      <c r="DK231" s="52">
        <v>0</v>
      </c>
      <c r="DL231" s="52">
        <v>0</v>
      </c>
      <c r="DM231" s="52">
        <v>0</v>
      </c>
      <c r="DN231" s="52">
        <v>0</v>
      </c>
      <c r="DO231" s="52">
        <v>0</v>
      </c>
      <c r="DP231" s="52">
        <v>0</v>
      </c>
      <c r="DQ231" s="52">
        <v>0</v>
      </c>
      <c r="DR231" s="52">
        <v>0</v>
      </c>
      <c r="DS231" s="52">
        <v>0</v>
      </c>
      <c r="DT231" s="52">
        <v>0</v>
      </c>
      <c r="DU231" s="52">
        <v>0</v>
      </c>
      <c r="DV231" s="52">
        <v>0</v>
      </c>
      <c r="DW231" s="52">
        <v>0</v>
      </c>
      <c r="DX231" s="52">
        <v>0</v>
      </c>
      <c r="DY231" s="52">
        <v>0</v>
      </c>
      <c r="DZ231" s="52">
        <v>0</v>
      </c>
      <c r="EA231" s="52">
        <v>0</v>
      </c>
      <c r="EB231" s="52">
        <v>0</v>
      </c>
      <c r="EC231" s="52">
        <v>0</v>
      </c>
      <c r="ED231" s="52">
        <v>0</v>
      </c>
      <c r="EE231" s="52">
        <v>0</v>
      </c>
      <c r="EF231" s="52">
        <v>0</v>
      </c>
      <c r="EG231" s="52">
        <v>0</v>
      </c>
      <c r="EH231" s="52">
        <v>0</v>
      </c>
      <c r="EI231" s="52">
        <v>0</v>
      </c>
      <c r="EJ231" s="52">
        <v>0</v>
      </c>
      <c r="EK231" s="52">
        <v>0</v>
      </c>
      <c r="EL231" s="52">
        <v>0</v>
      </c>
      <c r="EM231" s="52">
        <v>0</v>
      </c>
      <c r="EN231" s="52">
        <v>0</v>
      </c>
      <c r="EO231" s="52">
        <v>0</v>
      </c>
      <c r="EP231" s="52">
        <v>0</v>
      </c>
      <c r="EQ231" s="52">
        <v>0</v>
      </c>
      <c r="ER231" s="52">
        <v>0</v>
      </c>
      <c r="ES231" s="52">
        <v>0</v>
      </c>
      <c r="ET231" s="52">
        <v>0</v>
      </c>
      <c r="EU231" s="52">
        <v>0</v>
      </c>
      <c r="EV231" s="52">
        <v>0</v>
      </c>
      <c r="EW231" s="52">
        <v>61.242420000000003</v>
      </c>
      <c r="EX231" s="52">
        <v>60.543289999999999</v>
      </c>
      <c r="EY231" s="52">
        <v>59.781379999999999</v>
      </c>
      <c r="EZ231" s="52">
        <v>59.080089999999998</v>
      </c>
      <c r="FA231" s="52">
        <v>58.616880000000002</v>
      </c>
      <c r="FB231" s="52">
        <v>58.23809</v>
      </c>
      <c r="FC231" s="52">
        <v>57.952379999999998</v>
      </c>
      <c r="FD231" s="52">
        <v>58.932899999999997</v>
      </c>
      <c r="FE231" s="52">
        <v>62.393940000000001</v>
      </c>
      <c r="FF231" s="52">
        <v>66.316019999999995</v>
      </c>
      <c r="FG231" s="52">
        <v>70.190479999999994</v>
      </c>
      <c r="FH231" s="52">
        <v>73.599559999999997</v>
      </c>
      <c r="FI231" s="52">
        <v>76.411249999999995</v>
      </c>
      <c r="FJ231" s="52">
        <v>78.350650000000002</v>
      </c>
      <c r="FK231" s="52">
        <v>79.406930000000003</v>
      </c>
      <c r="FL231" s="52">
        <v>79.675319999999999</v>
      </c>
      <c r="FM231" s="52">
        <v>78.718609999999998</v>
      </c>
      <c r="FN231" s="52">
        <v>76.235929999999996</v>
      </c>
      <c r="FO231" s="52">
        <v>72.443730000000002</v>
      </c>
      <c r="FP231" s="52">
        <v>68.207790000000003</v>
      </c>
      <c r="FQ231" s="52">
        <v>65.525970000000001</v>
      </c>
      <c r="FR231" s="52">
        <v>63.859310000000001</v>
      </c>
      <c r="FS231" s="52">
        <v>62.619050000000001</v>
      </c>
      <c r="FT231" s="52">
        <v>61.701300000000003</v>
      </c>
      <c r="FU231" s="52">
        <v>13</v>
      </c>
      <c r="FV231" s="52">
        <v>4028.386</v>
      </c>
      <c r="FW231" s="52">
        <v>739.00840000000005</v>
      </c>
      <c r="FX231" s="52">
        <v>0</v>
      </c>
    </row>
    <row r="232" spans="1:180" x14ac:dyDescent="0.3">
      <c r="A232" t="s">
        <v>174</v>
      </c>
      <c r="B232" t="s">
        <v>252</v>
      </c>
      <c r="C232" t="s">
        <v>180</v>
      </c>
      <c r="D232" t="s">
        <v>244</v>
      </c>
      <c r="E232" t="s">
        <v>187</v>
      </c>
      <c r="F232" t="s">
        <v>226</v>
      </c>
      <c r="G232" t="s">
        <v>241</v>
      </c>
      <c r="H232" s="52">
        <v>25</v>
      </c>
      <c r="I232" s="52">
        <v>0</v>
      </c>
      <c r="J232" s="52">
        <v>0</v>
      </c>
      <c r="K232" s="52">
        <v>0</v>
      </c>
      <c r="L232" s="52">
        <v>0</v>
      </c>
      <c r="M232" s="52">
        <v>0</v>
      </c>
      <c r="N232" s="52">
        <v>0</v>
      </c>
      <c r="O232" s="52">
        <v>0</v>
      </c>
      <c r="P232" s="52">
        <v>0</v>
      </c>
      <c r="Q232" s="52">
        <v>0</v>
      </c>
      <c r="R232" s="52">
        <v>0</v>
      </c>
      <c r="S232" s="52">
        <v>0</v>
      </c>
      <c r="T232" s="52">
        <v>0</v>
      </c>
      <c r="U232" s="52">
        <v>0</v>
      </c>
      <c r="V232" s="52">
        <v>0</v>
      </c>
      <c r="W232" s="52">
        <v>0</v>
      </c>
      <c r="X232" s="52">
        <v>0</v>
      </c>
      <c r="Y232" s="52">
        <v>0</v>
      </c>
      <c r="Z232" s="52">
        <v>0</v>
      </c>
      <c r="AA232" s="52">
        <v>0</v>
      </c>
      <c r="AB232" s="52">
        <v>0</v>
      </c>
      <c r="AC232" s="52">
        <v>0</v>
      </c>
      <c r="AD232" s="52">
        <v>0</v>
      </c>
      <c r="AE232" s="52">
        <v>0</v>
      </c>
      <c r="AF232" s="52">
        <v>0</v>
      </c>
      <c r="AG232" s="52">
        <v>0</v>
      </c>
      <c r="AH232" s="52">
        <v>0</v>
      </c>
      <c r="AI232" s="52">
        <v>0</v>
      </c>
      <c r="AJ232" s="52">
        <v>0</v>
      </c>
      <c r="AK232" s="52">
        <v>0</v>
      </c>
      <c r="AL232" s="52">
        <v>0</v>
      </c>
      <c r="AM232" s="52">
        <v>0</v>
      </c>
      <c r="AN232" s="52">
        <v>0</v>
      </c>
      <c r="AO232" s="52">
        <v>0</v>
      </c>
      <c r="AP232" s="52">
        <v>0</v>
      </c>
      <c r="AQ232" s="52">
        <v>0</v>
      </c>
      <c r="AR232" s="52">
        <v>0</v>
      </c>
      <c r="AS232" s="52">
        <v>0</v>
      </c>
      <c r="AT232" s="52">
        <v>0</v>
      </c>
      <c r="AU232" s="52">
        <v>0</v>
      </c>
      <c r="AV232" s="52">
        <v>0</v>
      </c>
      <c r="AW232" s="52">
        <v>0</v>
      </c>
      <c r="AX232" s="52">
        <v>0</v>
      </c>
      <c r="AY232" s="52">
        <v>0</v>
      </c>
      <c r="AZ232" s="52">
        <v>0</v>
      </c>
      <c r="BA232" s="52">
        <v>0</v>
      </c>
      <c r="BB232" s="52">
        <v>0</v>
      </c>
      <c r="BC232" s="52">
        <v>0</v>
      </c>
      <c r="BD232" s="52">
        <v>0</v>
      </c>
      <c r="BE232" s="52">
        <v>0</v>
      </c>
      <c r="BF232" s="52">
        <v>0</v>
      </c>
      <c r="BG232" s="52">
        <v>0</v>
      </c>
      <c r="BH232" s="52">
        <v>0</v>
      </c>
      <c r="BI232" s="52">
        <v>0</v>
      </c>
      <c r="BJ232" s="52">
        <v>0</v>
      </c>
      <c r="BK232" s="52">
        <v>0</v>
      </c>
      <c r="BL232" s="52">
        <v>0</v>
      </c>
      <c r="BM232" s="52">
        <v>0</v>
      </c>
      <c r="BN232" s="52">
        <v>0</v>
      </c>
      <c r="BO232" s="52">
        <v>0</v>
      </c>
      <c r="BP232" s="52">
        <v>0</v>
      </c>
      <c r="BQ232" s="52">
        <v>0</v>
      </c>
      <c r="BR232" s="52">
        <v>0</v>
      </c>
      <c r="BS232" s="52">
        <v>0</v>
      </c>
      <c r="BT232" s="52">
        <v>0</v>
      </c>
      <c r="BU232" s="52">
        <v>0</v>
      </c>
      <c r="BV232" s="52">
        <v>0</v>
      </c>
      <c r="BW232" s="52">
        <v>0</v>
      </c>
      <c r="BX232" s="52">
        <v>0</v>
      </c>
      <c r="BY232" s="52">
        <v>0</v>
      </c>
      <c r="BZ232" s="52">
        <v>0</v>
      </c>
      <c r="CA232" s="52">
        <v>0</v>
      </c>
      <c r="CB232" s="52">
        <v>0</v>
      </c>
      <c r="CC232" s="52">
        <v>0</v>
      </c>
      <c r="CD232" s="52">
        <v>0</v>
      </c>
      <c r="CE232" s="52">
        <v>0</v>
      </c>
      <c r="CF232" s="52">
        <v>0</v>
      </c>
      <c r="CG232" s="52">
        <v>0</v>
      </c>
      <c r="CH232" s="52">
        <v>0</v>
      </c>
      <c r="CI232" s="52">
        <v>0</v>
      </c>
      <c r="CJ232" s="52">
        <v>0</v>
      </c>
      <c r="CK232" s="52">
        <v>0</v>
      </c>
      <c r="CL232" s="52">
        <v>0</v>
      </c>
      <c r="CM232" s="52">
        <v>0</v>
      </c>
      <c r="CN232" s="52">
        <v>0</v>
      </c>
      <c r="CO232" s="52">
        <v>0</v>
      </c>
      <c r="CP232" s="52">
        <v>0</v>
      </c>
      <c r="CQ232" s="52">
        <v>0</v>
      </c>
      <c r="CR232" s="52">
        <v>0</v>
      </c>
      <c r="CS232" s="52">
        <v>0</v>
      </c>
      <c r="CT232" s="52">
        <v>0</v>
      </c>
      <c r="CU232" s="52">
        <v>0</v>
      </c>
      <c r="CV232" s="52">
        <v>0</v>
      </c>
      <c r="CW232" s="52">
        <v>0</v>
      </c>
      <c r="CX232" s="52">
        <v>0</v>
      </c>
      <c r="CY232" s="52">
        <v>0</v>
      </c>
      <c r="CZ232" s="52">
        <v>0</v>
      </c>
      <c r="DA232" s="52">
        <v>0</v>
      </c>
      <c r="DB232" s="52">
        <v>0</v>
      </c>
      <c r="DC232" s="52">
        <v>0</v>
      </c>
      <c r="DD232" s="52">
        <v>0</v>
      </c>
      <c r="DE232" s="52">
        <v>0</v>
      </c>
      <c r="DF232" s="52">
        <v>0</v>
      </c>
      <c r="DG232" s="52">
        <v>0</v>
      </c>
      <c r="DH232" s="52">
        <v>0</v>
      </c>
      <c r="DI232" s="52">
        <v>0</v>
      </c>
      <c r="DJ232" s="52">
        <v>0</v>
      </c>
      <c r="DK232" s="52">
        <v>0</v>
      </c>
      <c r="DL232" s="52">
        <v>0</v>
      </c>
      <c r="DM232" s="52">
        <v>0</v>
      </c>
      <c r="DN232" s="52">
        <v>0</v>
      </c>
      <c r="DO232" s="52">
        <v>0</v>
      </c>
      <c r="DP232" s="52">
        <v>0</v>
      </c>
      <c r="DQ232" s="52">
        <v>0</v>
      </c>
      <c r="DR232" s="52">
        <v>0</v>
      </c>
      <c r="DS232" s="52">
        <v>0</v>
      </c>
      <c r="DT232" s="52">
        <v>0</v>
      </c>
      <c r="DU232" s="52">
        <v>0</v>
      </c>
      <c r="DV232" s="52">
        <v>0</v>
      </c>
      <c r="DW232" s="52">
        <v>0</v>
      </c>
      <c r="DX232" s="52">
        <v>0</v>
      </c>
      <c r="DY232" s="52">
        <v>0</v>
      </c>
      <c r="DZ232" s="52">
        <v>0</v>
      </c>
      <c r="EA232" s="52">
        <v>0</v>
      </c>
      <c r="EB232" s="52">
        <v>0</v>
      </c>
      <c r="EC232" s="52">
        <v>0</v>
      </c>
      <c r="ED232" s="52">
        <v>0</v>
      </c>
      <c r="EE232" s="52">
        <v>0</v>
      </c>
      <c r="EF232" s="52">
        <v>0</v>
      </c>
      <c r="EG232" s="52">
        <v>0</v>
      </c>
      <c r="EH232" s="52">
        <v>0</v>
      </c>
      <c r="EI232" s="52">
        <v>0</v>
      </c>
      <c r="EJ232" s="52">
        <v>0</v>
      </c>
      <c r="EK232" s="52">
        <v>0</v>
      </c>
      <c r="EL232" s="52">
        <v>0</v>
      </c>
      <c r="EM232" s="52">
        <v>0</v>
      </c>
      <c r="EN232" s="52">
        <v>0</v>
      </c>
      <c r="EO232" s="52">
        <v>0</v>
      </c>
      <c r="EP232" s="52">
        <v>0</v>
      </c>
      <c r="EQ232" s="52">
        <v>0</v>
      </c>
      <c r="ER232" s="52">
        <v>0</v>
      </c>
      <c r="ES232" s="52">
        <v>0</v>
      </c>
      <c r="ET232" s="52">
        <v>0</v>
      </c>
      <c r="EU232" s="52">
        <v>0</v>
      </c>
      <c r="EV232" s="52">
        <v>0</v>
      </c>
      <c r="EW232" s="52">
        <v>60.6875</v>
      </c>
      <c r="EX232" s="52">
        <v>60.0625</v>
      </c>
      <c r="EY232" s="52">
        <v>59.585230000000003</v>
      </c>
      <c r="EZ232" s="52">
        <v>59.210230000000003</v>
      </c>
      <c r="FA232" s="52">
        <v>58.840910000000001</v>
      </c>
      <c r="FB232" s="52">
        <v>58.556820000000002</v>
      </c>
      <c r="FC232" s="52">
        <v>59.051139999999997</v>
      </c>
      <c r="FD232" s="52">
        <v>60.835230000000003</v>
      </c>
      <c r="FE232" s="52">
        <v>63.392040000000001</v>
      </c>
      <c r="FF232" s="52">
        <v>66.568179999999998</v>
      </c>
      <c r="FG232" s="52">
        <v>69.420460000000006</v>
      </c>
      <c r="FH232" s="52">
        <v>72.301140000000004</v>
      </c>
      <c r="FI232" s="52">
        <v>74.636359999999996</v>
      </c>
      <c r="FJ232" s="52">
        <v>76.005679999999998</v>
      </c>
      <c r="FK232" s="52">
        <v>76.681820000000002</v>
      </c>
      <c r="FL232" s="52">
        <v>76.477270000000004</v>
      </c>
      <c r="FM232" s="52">
        <v>75.8125</v>
      </c>
      <c r="FN232" s="52">
        <v>73.994320000000002</v>
      </c>
      <c r="FO232" s="52">
        <v>71.1875</v>
      </c>
      <c r="FP232" s="52">
        <v>68.142039999999994</v>
      </c>
      <c r="FQ232" s="52">
        <v>64.880679999999998</v>
      </c>
      <c r="FR232" s="52">
        <v>62.971589999999999</v>
      </c>
      <c r="FS232" s="52">
        <v>61.829540000000001</v>
      </c>
      <c r="FT232" s="52">
        <v>60.988639999999997</v>
      </c>
      <c r="FU232" s="52">
        <v>13</v>
      </c>
      <c r="FV232" s="52">
        <v>3384.2939999999999</v>
      </c>
      <c r="FW232" s="52">
        <v>702.76520000000005</v>
      </c>
      <c r="FX232" s="52">
        <v>0</v>
      </c>
    </row>
    <row r="233" spans="1:180" x14ac:dyDescent="0.3">
      <c r="A233" t="s">
        <v>174</v>
      </c>
      <c r="B233" t="s">
        <v>252</v>
      </c>
      <c r="C233" t="s">
        <v>180</v>
      </c>
      <c r="D233" t="s">
        <v>244</v>
      </c>
      <c r="E233" t="s">
        <v>190</v>
      </c>
      <c r="F233" t="s">
        <v>226</v>
      </c>
      <c r="G233" t="s">
        <v>241</v>
      </c>
      <c r="H233" s="52">
        <v>25</v>
      </c>
      <c r="I233" s="52">
        <v>0</v>
      </c>
      <c r="J233" s="52">
        <v>0</v>
      </c>
      <c r="K233" s="52">
        <v>0</v>
      </c>
      <c r="L233" s="52">
        <v>0</v>
      </c>
      <c r="M233" s="52">
        <v>0</v>
      </c>
      <c r="N233" s="52">
        <v>0</v>
      </c>
      <c r="O233" s="52">
        <v>0</v>
      </c>
      <c r="P233" s="52">
        <v>0</v>
      </c>
      <c r="Q233" s="52">
        <v>0</v>
      </c>
      <c r="R233" s="52">
        <v>0</v>
      </c>
      <c r="S233" s="52">
        <v>0</v>
      </c>
      <c r="T233" s="52">
        <v>0</v>
      </c>
      <c r="U233" s="52">
        <v>0</v>
      </c>
      <c r="V233" s="52">
        <v>0</v>
      </c>
      <c r="W233" s="52">
        <v>0</v>
      </c>
      <c r="X233" s="52">
        <v>0</v>
      </c>
      <c r="Y233" s="52">
        <v>0</v>
      </c>
      <c r="Z233" s="52">
        <v>0</v>
      </c>
      <c r="AA233" s="52">
        <v>0</v>
      </c>
      <c r="AB233" s="52">
        <v>0</v>
      </c>
      <c r="AC233" s="52">
        <v>0</v>
      </c>
      <c r="AD233" s="52">
        <v>0</v>
      </c>
      <c r="AE233" s="52">
        <v>0</v>
      </c>
      <c r="AF233" s="52">
        <v>0</v>
      </c>
      <c r="AG233" s="52">
        <v>0</v>
      </c>
      <c r="AH233" s="52">
        <v>0</v>
      </c>
      <c r="AI233" s="52">
        <v>0</v>
      </c>
      <c r="AJ233" s="52">
        <v>0</v>
      </c>
      <c r="AK233" s="52">
        <v>0</v>
      </c>
      <c r="AL233" s="52">
        <v>0</v>
      </c>
      <c r="AM233" s="52">
        <v>0</v>
      </c>
      <c r="AN233" s="52">
        <v>0</v>
      </c>
      <c r="AO233" s="52">
        <v>0</v>
      </c>
      <c r="AP233" s="52">
        <v>0</v>
      </c>
      <c r="AQ233" s="52">
        <v>0</v>
      </c>
      <c r="AR233" s="52">
        <v>0</v>
      </c>
      <c r="AS233" s="52">
        <v>0</v>
      </c>
      <c r="AT233" s="52">
        <v>0</v>
      </c>
      <c r="AU233" s="52">
        <v>0</v>
      </c>
      <c r="AV233" s="52">
        <v>0</v>
      </c>
      <c r="AW233" s="52">
        <v>0</v>
      </c>
      <c r="AX233" s="52">
        <v>0</v>
      </c>
      <c r="AY233" s="52">
        <v>0</v>
      </c>
      <c r="AZ233" s="52">
        <v>0</v>
      </c>
      <c r="BA233" s="52">
        <v>0</v>
      </c>
      <c r="BB233" s="52">
        <v>0</v>
      </c>
      <c r="BC233" s="52">
        <v>0</v>
      </c>
      <c r="BD233" s="52">
        <v>0</v>
      </c>
      <c r="BE233" s="52">
        <v>0</v>
      </c>
      <c r="BF233" s="52">
        <v>0</v>
      </c>
      <c r="BG233" s="52">
        <v>0</v>
      </c>
      <c r="BH233" s="52">
        <v>0</v>
      </c>
      <c r="BI233" s="52">
        <v>0</v>
      </c>
      <c r="BJ233" s="52">
        <v>0</v>
      </c>
      <c r="BK233" s="52">
        <v>0</v>
      </c>
      <c r="BL233" s="52">
        <v>0</v>
      </c>
      <c r="BM233" s="52">
        <v>0</v>
      </c>
      <c r="BN233" s="52">
        <v>0</v>
      </c>
      <c r="BO233" s="52">
        <v>0</v>
      </c>
      <c r="BP233" s="52">
        <v>0</v>
      </c>
      <c r="BQ233" s="52">
        <v>0</v>
      </c>
      <c r="BR233" s="52">
        <v>0</v>
      </c>
      <c r="BS233" s="52">
        <v>0</v>
      </c>
      <c r="BT233" s="52">
        <v>0</v>
      </c>
      <c r="BU233" s="52">
        <v>0</v>
      </c>
      <c r="BV233" s="52">
        <v>0</v>
      </c>
      <c r="BW233" s="52">
        <v>0</v>
      </c>
      <c r="BX233" s="52">
        <v>0</v>
      </c>
      <c r="BY233" s="52">
        <v>0</v>
      </c>
      <c r="BZ233" s="52">
        <v>0</v>
      </c>
      <c r="CA233" s="52">
        <v>0</v>
      </c>
      <c r="CB233" s="52">
        <v>0</v>
      </c>
      <c r="CC233" s="52">
        <v>0</v>
      </c>
      <c r="CD233" s="52">
        <v>0</v>
      </c>
      <c r="CE233" s="52">
        <v>0</v>
      </c>
      <c r="CF233" s="52">
        <v>0</v>
      </c>
      <c r="CG233" s="52">
        <v>0</v>
      </c>
      <c r="CH233" s="52">
        <v>0</v>
      </c>
      <c r="CI233" s="52">
        <v>0</v>
      </c>
      <c r="CJ233" s="52">
        <v>0</v>
      </c>
      <c r="CK233" s="52">
        <v>0</v>
      </c>
      <c r="CL233" s="52">
        <v>0</v>
      </c>
      <c r="CM233" s="52">
        <v>0</v>
      </c>
      <c r="CN233" s="52">
        <v>0</v>
      </c>
      <c r="CO233" s="52">
        <v>0</v>
      </c>
      <c r="CP233" s="52">
        <v>0</v>
      </c>
      <c r="CQ233" s="52">
        <v>0</v>
      </c>
      <c r="CR233" s="52">
        <v>0</v>
      </c>
      <c r="CS233" s="52">
        <v>0</v>
      </c>
      <c r="CT233" s="52">
        <v>0</v>
      </c>
      <c r="CU233" s="52">
        <v>0</v>
      </c>
      <c r="CV233" s="52">
        <v>0</v>
      </c>
      <c r="CW233" s="52">
        <v>0</v>
      </c>
      <c r="CX233" s="52">
        <v>0</v>
      </c>
      <c r="CY233" s="52">
        <v>0</v>
      </c>
      <c r="CZ233" s="52">
        <v>0</v>
      </c>
      <c r="DA233" s="52">
        <v>0</v>
      </c>
      <c r="DB233" s="52">
        <v>0</v>
      </c>
      <c r="DC233" s="52">
        <v>0</v>
      </c>
      <c r="DD233" s="52">
        <v>0</v>
      </c>
      <c r="DE233" s="52">
        <v>0</v>
      </c>
      <c r="DF233" s="52">
        <v>0</v>
      </c>
      <c r="DG233" s="52">
        <v>0</v>
      </c>
      <c r="DH233" s="52">
        <v>0</v>
      </c>
      <c r="DI233" s="52">
        <v>0</v>
      </c>
      <c r="DJ233" s="52">
        <v>0</v>
      </c>
      <c r="DK233" s="52">
        <v>0</v>
      </c>
      <c r="DL233" s="52">
        <v>0</v>
      </c>
      <c r="DM233" s="52">
        <v>0</v>
      </c>
      <c r="DN233" s="52">
        <v>0</v>
      </c>
      <c r="DO233" s="52">
        <v>0</v>
      </c>
      <c r="DP233" s="52">
        <v>0</v>
      </c>
      <c r="DQ233" s="52">
        <v>0</v>
      </c>
      <c r="DR233" s="52">
        <v>0</v>
      </c>
      <c r="DS233" s="52">
        <v>0</v>
      </c>
      <c r="DT233" s="52">
        <v>0</v>
      </c>
      <c r="DU233" s="52">
        <v>0</v>
      </c>
      <c r="DV233" s="52">
        <v>0</v>
      </c>
      <c r="DW233" s="52">
        <v>0</v>
      </c>
      <c r="DX233" s="52">
        <v>0</v>
      </c>
      <c r="DY233" s="52">
        <v>0</v>
      </c>
      <c r="DZ233" s="52">
        <v>0</v>
      </c>
      <c r="EA233" s="52">
        <v>0</v>
      </c>
      <c r="EB233" s="52">
        <v>0</v>
      </c>
      <c r="EC233" s="52">
        <v>0</v>
      </c>
      <c r="ED233" s="52">
        <v>0</v>
      </c>
      <c r="EE233" s="52">
        <v>0</v>
      </c>
      <c r="EF233" s="52">
        <v>0</v>
      </c>
      <c r="EG233" s="52">
        <v>0</v>
      </c>
      <c r="EH233" s="52">
        <v>0</v>
      </c>
      <c r="EI233" s="52">
        <v>0</v>
      </c>
      <c r="EJ233" s="52">
        <v>0</v>
      </c>
      <c r="EK233" s="52">
        <v>0</v>
      </c>
      <c r="EL233" s="52">
        <v>0</v>
      </c>
      <c r="EM233" s="52">
        <v>0</v>
      </c>
      <c r="EN233" s="52">
        <v>0</v>
      </c>
      <c r="EO233" s="52">
        <v>0</v>
      </c>
      <c r="EP233" s="52">
        <v>0</v>
      </c>
      <c r="EQ233" s="52">
        <v>0</v>
      </c>
      <c r="ER233" s="52">
        <v>0</v>
      </c>
      <c r="ES233" s="52">
        <v>0</v>
      </c>
      <c r="ET233" s="52">
        <v>0</v>
      </c>
      <c r="EU233" s="52">
        <v>0</v>
      </c>
      <c r="EV233" s="52">
        <v>0</v>
      </c>
      <c r="EW233" s="52">
        <v>60.616160000000001</v>
      </c>
      <c r="EX233" s="52">
        <v>60.015149999999998</v>
      </c>
      <c r="EY233" s="52">
        <v>59.41919</v>
      </c>
      <c r="EZ233" s="52">
        <v>58.863639999999997</v>
      </c>
      <c r="FA233" s="52">
        <v>58.44444</v>
      </c>
      <c r="FB233" s="52">
        <v>57.94444</v>
      </c>
      <c r="FC233" s="52">
        <v>57.47475</v>
      </c>
      <c r="FD233" s="52">
        <v>58.585859999999997</v>
      </c>
      <c r="FE233" s="52">
        <v>61.934350000000002</v>
      </c>
      <c r="FF233" s="52">
        <v>65.803030000000007</v>
      </c>
      <c r="FG233" s="52">
        <v>69.338390000000004</v>
      </c>
      <c r="FH233" s="52">
        <v>72.929289999999995</v>
      </c>
      <c r="FI233" s="52">
        <v>75.954539999999994</v>
      </c>
      <c r="FJ233" s="52">
        <v>78.409090000000006</v>
      </c>
      <c r="FK233" s="52">
        <v>79.671710000000004</v>
      </c>
      <c r="FL233" s="52">
        <v>79.91919</v>
      </c>
      <c r="FM233" s="52">
        <v>79.121219999999994</v>
      </c>
      <c r="FN233" s="52">
        <v>76.671710000000004</v>
      </c>
      <c r="FO233" s="52">
        <v>72.838390000000004</v>
      </c>
      <c r="FP233" s="52">
        <v>68.545460000000006</v>
      </c>
      <c r="FQ233" s="52">
        <v>65.833340000000007</v>
      </c>
      <c r="FR233" s="52">
        <v>64.212119999999999</v>
      </c>
      <c r="FS233" s="52">
        <v>63.106059999999999</v>
      </c>
      <c r="FT233" s="52">
        <v>62.24747</v>
      </c>
      <c r="FU233" s="52">
        <v>13</v>
      </c>
      <c r="FV233" s="52">
        <v>4028.386</v>
      </c>
      <c r="FW233" s="52">
        <v>739.00840000000005</v>
      </c>
      <c r="FX233" s="52">
        <v>0</v>
      </c>
    </row>
    <row r="234" spans="1:180" x14ac:dyDescent="0.3">
      <c r="A234" t="s">
        <v>174</v>
      </c>
      <c r="B234" t="s">
        <v>252</v>
      </c>
      <c r="C234" t="s">
        <v>180</v>
      </c>
      <c r="D234" t="s">
        <v>224</v>
      </c>
      <c r="E234" t="s">
        <v>187</v>
      </c>
      <c r="F234" t="s">
        <v>227</v>
      </c>
      <c r="G234" t="s">
        <v>241</v>
      </c>
      <c r="H234" s="52">
        <v>6</v>
      </c>
      <c r="I234" s="52">
        <v>0</v>
      </c>
      <c r="J234" s="52">
        <v>0</v>
      </c>
      <c r="K234" s="52">
        <v>0</v>
      </c>
      <c r="L234" s="52">
        <v>0</v>
      </c>
      <c r="M234" s="52">
        <v>0</v>
      </c>
      <c r="N234" s="52">
        <v>0</v>
      </c>
      <c r="O234" s="52">
        <v>0</v>
      </c>
      <c r="P234" s="52">
        <v>0</v>
      </c>
      <c r="Q234" s="52">
        <v>0</v>
      </c>
      <c r="R234" s="52">
        <v>0</v>
      </c>
      <c r="S234" s="52">
        <v>0</v>
      </c>
      <c r="T234" s="52">
        <v>0</v>
      </c>
      <c r="U234" s="52">
        <v>0</v>
      </c>
      <c r="V234" s="52">
        <v>0</v>
      </c>
      <c r="W234" s="52">
        <v>0</v>
      </c>
      <c r="X234" s="52">
        <v>0</v>
      </c>
      <c r="Y234" s="52">
        <v>0</v>
      </c>
      <c r="Z234" s="52">
        <v>0</v>
      </c>
      <c r="AA234" s="52">
        <v>0</v>
      </c>
      <c r="AB234" s="52">
        <v>0</v>
      </c>
      <c r="AC234" s="52">
        <v>0</v>
      </c>
      <c r="AD234" s="52">
        <v>0</v>
      </c>
      <c r="AE234" s="52">
        <v>0</v>
      </c>
      <c r="AF234" s="52">
        <v>0</v>
      </c>
      <c r="AG234" s="52">
        <v>0</v>
      </c>
      <c r="AH234" s="52">
        <v>0</v>
      </c>
      <c r="AI234" s="52">
        <v>0</v>
      </c>
      <c r="AJ234" s="52">
        <v>0</v>
      </c>
      <c r="AK234" s="52">
        <v>0</v>
      </c>
      <c r="AL234" s="52">
        <v>0</v>
      </c>
      <c r="AM234" s="52">
        <v>0</v>
      </c>
      <c r="AN234" s="52">
        <v>0</v>
      </c>
      <c r="AO234" s="52">
        <v>0</v>
      </c>
      <c r="AP234" s="52">
        <v>0</v>
      </c>
      <c r="AQ234" s="52">
        <v>0</v>
      </c>
      <c r="AR234" s="52">
        <v>0</v>
      </c>
      <c r="AS234" s="52">
        <v>0</v>
      </c>
      <c r="AT234" s="52">
        <v>0</v>
      </c>
      <c r="AU234" s="52">
        <v>0</v>
      </c>
      <c r="AV234" s="52">
        <v>0</v>
      </c>
      <c r="AW234" s="52">
        <v>0</v>
      </c>
      <c r="AX234" s="52">
        <v>0</v>
      </c>
      <c r="AY234" s="52">
        <v>0</v>
      </c>
      <c r="AZ234" s="52">
        <v>0</v>
      </c>
      <c r="BA234" s="52">
        <v>0</v>
      </c>
      <c r="BB234" s="52">
        <v>0</v>
      </c>
      <c r="BC234" s="52">
        <v>0</v>
      </c>
      <c r="BD234" s="52">
        <v>0</v>
      </c>
      <c r="BE234" s="52">
        <v>0</v>
      </c>
      <c r="BF234" s="52">
        <v>0</v>
      </c>
      <c r="BG234" s="52">
        <v>0</v>
      </c>
      <c r="BH234" s="52">
        <v>0</v>
      </c>
      <c r="BI234" s="52">
        <v>0</v>
      </c>
      <c r="BJ234" s="52">
        <v>0</v>
      </c>
      <c r="BK234" s="52">
        <v>0</v>
      </c>
      <c r="BL234" s="52">
        <v>0</v>
      </c>
      <c r="BM234" s="52">
        <v>0</v>
      </c>
      <c r="BN234" s="52">
        <v>0</v>
      </c>
      <c r="BO234" s="52">
        <v>0</v>
      </c>
      <c r="BP234" s="52">
        <v>0</v>
      </c>
      <c r="BQ234" s="52">
        <v>0</v>
      </c>
      <c r="BR234" s="52">
        <v>0</v>
      </c>
      <c r="BS234" s="52">
        <v>0</v>
      </c>
      <c r="BT234" s="52">
        <v>0</v>
      </c>
      <c r="BU234" s="52">
        <v>0</v>
      </c>
      <c r="BV234" s="52">
        <v>0</v>
      </c>
      <c r="BW234" s="52">
        <v>0</v>
      </c>
      <c r="BX234" s="52">
        <v>0</v>
      </c>
      <c r="BY234" s="52">
        <v>0</v>
      </c>
      <c r="BZ234" s="52">
        <v>0</v>
      </c>
      <c r="CA234" s="52">
        <v>0</v>
      </c>
      <c r="CB234" s="52">
        <v>0</v>
      </c>
      <c r="CC234" s="52">
        <v>0</v>
      </c>
      <c r="CD234" s="52">
        <v>0</v>
      </c>
      <c r="CE234" s="52">
        <v>0</v>
      </c>
      <c r="CF234" s="52">
        <v>0</v>
      </c>
      <c r="CG234" s="52">
        <v>0</v>
      </c>
      <c r="CH234" s="52">
        <v>0</v>
      </c>
      <c r="CI234" s="52">
        <v>0</v>
      </c>
      <c r="CJ234" s="52">
        <v>0</v>
      </c>
      <c r="CK234" s="52">
        <v>0</v>
      </c>
      <c r="CL234" s="52">
        <v>0</v>
      </c>
      <c r="CM234" s="52">
        <v>0</v>
      </c>
      <c r="CN234" s="52">
        <v>0</v>
      </c>
      <c r="CO234" s="52">
        <v>0</v>
      </c>
      <c r="CP234" s="52">
        <v>0</v>
      </c>
      <c r="CQ234" s="52">
        <v>0</v>
      </c>
      <c r="CR234" s="52">
        <v>0</v>
      </c>
      <c r="CS234" s="52">
        <v>0</v>
      </c>
      <c r="CT234" s="52">
        <v>0</v>
      </c>
      <c r="CU234" s="52">
        <v>0</v>
      </c>
      <c r="CV234" s="52">
        <v>0</v>
      </c>
      <c r="CW234" s="52">
        <v>0</v>
      </c>
      <c r="CX234" s="52">
        <v>0</v>
      </c>
      <c r="CY234" s="52">
        <v>0</v>
      </c>
      <c r="CZ234" s="52">
        <v>0</v>
      </c>
      <c r="DA234" s="52">
        <v>0</v>
      </c>
      <c r="DB234" s="52">
        <v>0</v>
      </c>
      <c r="DC234" s="52">
        <v>0</v>
      </c>
      <c r="DD234" s="52">
        <v>0</v>
      </c>
      <c r="DE234" s="52">
        <v>0</v>
      </c>
      <c r="DF234" s="52">
        <v>0</v>
      </c>
      <c r="DG234" s="52">
        <v>0</v>
      </c>
      <c r="DH234" s="52">
        <v>0</v>
      </c>
      <c r="DI234" s="52">
        <v>0</v>
      </c>
      <c r="DJ234" s="52">
        <v>0</v>
      </c>
      <c r="DK234" s="52">
        <v>0</v>
      </c>
      <c r="DL234" s="52">
        <v>0</v>
      </c>
      <c r="DM234" s="52">
        <v>0</v>
      </c>
      <c r="DN234" s="52">
        <v>0</v>
      </c>
      <c r="DO234" s="52">
        <v>0</v>
      </c>
      <c r="DP234" s="52">
        <v>0</v>
      </c>
      <c r="DQ234" s="52">
        <v>0</v>
      </c>
      <c r="DR234" s="52">
        <v>0</v>
      </c>
      <c r="DS234" s="52">
        <v>0</v>
      </c>
      <c r="DT234" s="52">
        <v>0</v>
      </c>
      <c r="DU234" s="52">
        <v>0</v>
      </c>
      <c r="DV234" s="52">
        <v>0</v>
      </c>
      <c r="DW234" s="52">
        <v>0</v>
      </c>
      <c r="DX234" s="52">
        <v>0</v>
      </c>
      <c r="DY234" s="52">
        <v>0</v>
      </c>
      <c r="DZ234" s="52">
        <v>0</v>
      </c>
      <c r="EA234" s="52">
        <v>0</v>
      </c>
      <c r="EB234" s="52">
        <v>0</v>
      </c>
      <c r="EC234" s="52">
        <v>0</v>
      </c>
      <c r="ED234" s="52">
        <v>0</v>
      </c>
      <c r="EE234" s="52">
        <v>0</v>
      </c>
      <c r="EF234" s="52">
        <v>0</v>
      </c>
      <c r="EG234" s="52">
        <v>0</v>
      </c>
      <c r="EH234" s="52">
        <v>0</v>
      </c>
      <c r="EI234" s="52">
        <v>0</v>
      </c>
      <c r="EJ234" s="52">
        <v>0</v>
      </c>
      <c r="EK234" s="52">
        <v>0</v>
      </c>
      <c r="EL234" s="52">
        <v>0</v>
      </c>
      <c r="EM234" s="52">
        <v>0</v>
      </c>
      <c r="EN234" s="52">
        <v>0</v>
      </c>
      <c r="EO234" s="52">
        <v>0</v>
      </c>
      <c r="EP234" s="52">
        <v>0</v>
      </c>
      <c r="EQ234" s="52">
        <v>0</v>
      </c>
      <c r="ER234" s="52">
        <v>0</v>
      </c>
      <c r="ES234" s="52">
        <v>0</v>
      </c>
      <c r="ET234" s="52">
        <v>0</v>
      </c>
      <c r="EU234" s="52">
        <v>0</v>
      </c>
      <c r="EV234" s="52">
        <v>0</v>
      </c>
      <c r="EW234" s="52">
        <v>77.090909999999994</v>
      </c>
      <c r="EX234" s="52">
        <v>75.045460000000006</v>
      </c>
      <c r="EY234" s="52">
        <v>73.090909999999994</v>
      </c>
      <c r="EZ234" s="52">
        <v>71.659090000000006</v>
      </c>
      <c r="FA234" s="52">
        <v>70.318179999999998</v>
      </c>
      <c r="FB234" s="52">
        <v>68.772729999999996</v>
      </c>
      <c r="FC234" s="52">
        <v>68.136359999999996</v>
      </c>
      <c r="FD234" s="52">
        <v>70.431820000000002</v>
      </c>
      <c r="FE234" s="52">
        <v>73.954539999999994</v>
      </c>
      <c r="FF234" s="52">
        <v>78.090909999999994</v>
      </c>
      <c r="FG234" s="52">
        <v>81.704539999999994</v>
      </c>
      <c r="FH234" s="52">
        <v>85</v>
      </c>
      <c r="FI234" s="52">
        <v>88.090909999999994</v>
      </c>
      <c r="FJ234" s="52">
        <v>90.659090000000006</v>
      </c>
      <c r="FK234" s="52">
        <v>92.681820000000002</v>
      </c>
      <c r="FL234" s="52">
        <v>94.181820000000002</v>
      </c>
      <c r="FM234" s="52">
        <v>95.272729999999996</v>
      </c>
      <c r="FN234" s="52">
        <v>95.272729999999996</v>
      </c>
      <c r="FO234" s="52">
        <v>93.818179999999998</v>
      </c>
      <c r="FP234" s="52">
        <v>92.068179999999998</v>
      </c>
      <c r="FQ234" s="52">
        <v>89.204539999999994</v>
      </c>
      <c r="FR234" s="52">
        <v>85.772729999999996</v>
      </c>
      <c r="FS234" s="52">
        <v>82.613640000000004</v>
      </c>
      <c r="FT234" s="52">
        <v>79.636359999999996</v>
      </c>
      <c r="FU234" s="52">
        <v>2</v>
      </c>
      <c r="FV234" s="52">
        <v>446.76440000000002</v>
      </c>
      <c r="FW234" s="52">
        <v>349.2192</v>
      </c>
      <c r="FX234" s="52">
        <v>0</v>
      </c>
    </row>
    <row r="235" spans="1:180" x14ac:dyDescent="0.3">
      <c r="A235" t="s">
        <v>174</v>
      </c>
      <c r="B235" t="s">
        <v>252</v>
      </c>
      <c r="C235" t="s">
        <v>180</v>
      </c>
      <c r="D235" t="s">
        <v>244</v>
      </c>
      <c r="E235" t="s">
        <v>188</v>
      </c>
      <c r="F235" t="s">
        <v>227</v>
      </c>
      <c r="G235" t="s">
        <v>241</v>
      </c>
      <c r="H235" s="52">
        <v>6</v>
      </c>
      <c r="I235" s="52">
        <v>0</v>
      </c>
      <c r="J235" s="52">
        <v>0</v>
      </c>
      <c r="K235" s="52">
        <v>0</v>
      </c>
      <c r="L235" s="52">
        <v>0</v>
      </c>
      <c r="M235" s="52">
        <v>0</v>
      </c>
      <c r="N235" s="52">
        <v>0</v>
      </c>
      <c r="O235" s="52">
        <v>0</v>
      </c>
      <c r="P235" s="52">
        <v>0</v>
      </c>
      <c r="Q235" s="52">
        <v>0</v>
      </c>
      <c r="R235" s="52">
        <v>0</v>
      </c>
      <c r="S235" s="52">
        <v>0</v>
      </c>
      <c r="T235" s="52">
        <v>0</v>
      </c>
      <c r="U235" s="52">
        <v>0</v>
      </c>
      <c r="V235" s="52">
        <v>0</v>
      </c>
      <c r="W235" s="52">
        <v>0</v>
      </c>
      <c r="X235" s="52">
        <v>0</v>
      </c>
      <c r="Y235" s="52">
        <v>0</v>
      </c>
      <c r="Z235" s="52">
        <v>0</v>
      </c>
      <c r="AA235" s="52">
        <v>0</v>
      </c>
      <c r="AB235" s="52">
        <v>0</v>
      </c>
      <c r="AC235" s="52">
        <v>0</v>
      </c>
      <c r="AD235" s="52">
        <v>0</v>
      </c>
      <c r="AE235" s="52">
        <v>0</v>
      </c>
      <c r="AF235" s="52">
        <v>0</v>
      </c>
      <c r="AG235" s="52">
        <v>0</v>
      </c>
      <c r="AH235" s="52">
        <v>0</v>
      </c>
      <c r="AI235" s="52">
        <v>0</v>
      </c>
      <c r="AJ235" s="52">
        <v>0</v>
      </c>
      <c r="AK235" s="52">
        <v>0</v>
      </c>
      <c r="AL235" s="52">
        <v>0</v>
      </c>
      <c r="AM235" s="52">
        <v>0</v>
      </c>
      <c r="AN235" s="52">
        <v>0</v>
      </c>
      <c r="AO235" s="52">
        <v>0</v>
      </c>
      <c r="AP235" s="52">
        <v>0</v>
      </c>
      <c r="AQ235" s="52">
        <v>0</v>
      </c>
      <c r="AR235" s="52">
        <v>0</v>
      </c>
      <c r="AS235" s="52">
        <v>0</v>
      </c>
      <c r="AT235" s="52">
        <v>0</v>
      </c>
      <c r="AU235" s="52">
        <v>0</v>
      </c>
      <c r="AV235" s="52">
        <v>0</v>
      </c>
      <c r="AW235" s="52">
        <v>0</v>
      </c>
      <c r="AX235" s="52">
        <v>0</v>
      </c>
      <c r="AY235" s="52">
        <v>0</v>
      </c>
      <c r="AZ235" s="52">
        <v>0</v>
      </c>
      <c r="BA235" s="52">
        <v>0</v>
      </c>
      <c r="BB235" s="52">
        <v>0</v>
      </c>
      <c r="BC235" s="52">
        <v>0</v>
      </c>
      <c r="BD235" s="52">
        <v>0</v>
      </c>
      <c r="BE235" s="52">
        <v>0</v>
      </c>
      <c r="BF235" s="52">
        <v>0</v>
      </c>
      <c r="BG235" s="52">
        <v>0</v>
      </c>
      <c r="BH235" s="52">
        <v>0</v>
      </c>
      <c r="BI235" s="52">
        <v>0</v>
      </c>
      <c r="BJ235" s="52">
        <v>0</v>
      </c>
      <c r="BK235" s="52">
        <v>0</v>
      </c>
      <c r="BL235" s="52">
        <v>0</v>
      </c>
      <c r="BM235" s="52">
        <v>0</v>
      </c>
      <c r="BN235" s="52">
        <v>0</v>
      </c>
      <c r="BO235" s="52">
        <v>0</v>
      </c>
      <c r="BP235" s="52">
        <v>0</v>
      </c>
      <c r="BQ235" s="52">
        <v>0</v>
      </c>
      <c r="BR235" s="52">
        <v>0</v>
      </c>
      <c r="BS235" s="52">
        <v>0</v>
      </c>
      <c r="BT235" s="52">
        <v>0</v>
      </c>
      <c r="BU235" s="52">
        <v>0</v>
      </c>
      <c r="BV235" s="52">
        <v>0</v>
      </c>
      <c r="BW235" s="52">
        <v>0</v>
      </c>
      <c r="BX235" s="52">
        <v>0</v>
      </c>
      <c r="BY235" s="52">
        <v>0</v>
      </c>
      <c r="BZ235" s="52">
        <v>0</v>
      </c>
      <c r="CA235" s="52">
        <v>0</v>
      </c>
      <c r="CB235" s="52">
        <v>0</v>
      </c>
      <c r="CC235" s="52">
        <v>0</v>
      </c>
      <c r="CD235" s="52">
        <v>0</v>
      </c>
      <c r="CE235" s="52">
        <v>0</v>
      </c>
      <c r="CF235" s="52">
        <v>0</v>
      </c>
      <c r="CG235" s="52">
        <v>0</v>
      </c>
      <c r="CH235" s="52">
        <v>0</v>
      </c>
      <c r="CI235" s="52">
        <v>0</v>
      </c>
      <c r="CJ235" s="52">
        <v>0</v>
      </c>
      <c r="CK235" s="52">
        <v>0</v>
      </c>
      <c r="CL235" s="52">
        <v>0</v>
      </c>
      <c r="CM235" s="52">
        <v>0</v>
      </c>
      <c r="CN235" s="52">
        <v>0</v>
      </c>
      <c r="CO235" s="52">
        <v>0</v>
      </c>
      <c r="CP235" s="52">
        <v>0</v>
      </c>
      <c r="CQ235" s="52">
        <v>0</v>
      </c>
      <c r="CR235" s="52">
        <v>0</v>
      </c>
      <c r="CS235" s="52">
        <v>0</v>
      </c>
      <c r="CT235" s="52">
        <v>0</v>
      </c>
      <c r="CU235" s="52">
        <v>0</v>
      </c>
      <c r="CV235" s="52">
        <v>0</v>
      </c>
      <c r="CW235" s="52">
        <v>0</v>
      </c>
      <c r="CX235" s="52">
        <v>0</v>
      </c>
      <c r="CY235" s="52">
        <v>0</v>
      </c>
      <c r="CZ235" s="52">
        <v>0</v>
      </c>
      <c r="DA235" s="52">
        <v>0</v>
      </c>
      <c r="DB235" s="52">
        <v>0</v>
      </c>
      <c r="DC235" s="52">
        <v>0</v>
      </c>
      <c r="DD235" s="52">
        <v>0</v>
      </c>
      <c r="DE235" s="52">
        <v>0</v>
      </c>
      <c r="DF235" s="52">
        <v>0</v>
      </c>
      <c r="DG235" s="52">
        <v>0</v>
      </c>
      <c r="DH235" s="52">
        <v>0</v>
      </c>
      <c r="DI235" s="52">
        <v>0</v>
      </c>
      <c r="DJ235" s="52">
        <v>0</v>
      </c>
      <c r="DK235" s="52">
        <v>0</v>
      </c>
      <c r="DL235" s="52">
        <v>0</v>
      </c>
      <c r="DM235" s="52">
        <v>0</v>
      </c>
      <c r="DN235" s="52">
        <v>0</v>
      </c>
      <c r="DO235" s="52">
        <v>0</v>
      </c>
      <c r="DP235" s="52">
        <v>0</v>
      </c>
      <c r="DQ235" s="52">
        <v>0</v>
      </c>
      <c r="DR235" s="52">
        <v>0</v>
      </c>
      <c r="DS235" s="52">
        <v>0</v>
      </c>
      <c r="DT235" s="52">
        <v>0</v>
      </c>
      <c r="DU235" s="52">
        <v>0</v>
      </c>
      <c r="DV235" s="52">
        <v>0</v>
      </c>
      <c r="DW235" s="52">
        <v>0</v>
      </c>
      <c r="DX235" s="52">
        <v>0</v>
      </c>
      <c r="DY235" s="52">
        <v>0</v>
      </c>
      <c r="DZ235" s="52">
        <v>0</v>
      </c>
      <c r="EA235" s="52">
        <v>0</v>
      </c>
      <c r="EB235" s="52">
        <v>0</v>
      </c>
      <c r="EC235" s="52">
        <v>0</v>
      </c>
      <c r="ED235" s="52">
        <v>0</v>
      </c>
      <c r="EE235" s="52">
        <v>0</v>
      </c>
      <c r="EF235" s="52">
        <v>0</v>
      </c>
      <c r="EG235" s="52">
        <v>0</v>
      </c>
      <c r="EH235" s="52">
        <v>0</v>
      </c>
      <c r="EI235" s="52">
        <v>0</v>
      </c>
      <c r="EJ235" s="52">
        <v>0</v>
      </c>
      <c r="EK235" s="52">
        <v>0</v>
      </c>
      <c r="EL235" s="52">
        <v>0</v>
      </c>
      <c r="EM235" s="52">
        <v>0</v>
      </c>
      <c r="EN235" s="52">
        <v>0</v>
      </c>
      <c r="EO235" s="52">
        <v>0</v>
      </c>
      <c r="EP235" s="52">
        <v>0</v>
      </c>
      <c r="EQ235" s="52">
        <v>0</v>
      </c>
      <c r="ER235" s="52">
        <v>0</v>
      </c>
      <c r="ES235" s="52">
        <v>0</v>
      </c>
      <c r="ET235" s="52">
        <v>0</v>
      </c>
      <c r="EU235" s="52">
        <v>0</v>
      </c>
      <c r="EV235" s="52">
        <v>0</v>
      </c>
      <c r="EW235" s="52">
        <v>85.8</v>
      </c>
      <c r="EX235" s="52">
        <v>83.4</v>
      </c>
      <c r="EY235" s="52">
        <v>81.25</v>
      </c>
      <c r="EZ235" s="52">
        <v>79.650000000000006</v>
      </c>
      <c r="FA235" s="52">
        <v>78.099999999999994</v>
      </c>
      <c r="FB235" s="52">
        <v>76.7</v>
      </c>
      <c r="FC235" s="52">
        <v>76.349999999999994</v>
      </c>
      <c r="FD235" s="52">
        <v>78.3</v>
      </c>
      <c r="FE235" s="52">
        <v>81.45</v>
      </c>
      <c r="FF235" s="52">
        <v>84.75</v>
      </c>
      <c r="FG235" s="52">
        <v>88.35</v>
      </c>
      <c r="FH235" s="52">
        <v>92.3</v>
      </c>
      <c r="FI235" s="52">
        <v>96.05</v>
      </c>
      <c r="FJ235" s="52">
        <v>98.6</v>
      </c>
      <c r="FK235" s="52">
        <v>100.5</v>
      </c>
      <c r="FL235" s="52">
        <v>102.35</v>
      </c>
      <c r="FM235" s="52">
        <v>102.95</v>
      </c>
      <c r="FN235" s="52">
        <v>102.6</v>
      </c>
      <c r="FO235" s="52">
        <v>101.45</v>
      </c>
      <c r="FP235" s="52">
        <v>99.7</v>
      </c>
      <c r="FQ235" s="52">
        <v>96.75</v>
      </c>
      <c r="FR235" s="52">
        <v>94.05</v>
      </c>
      <c r="FS235" s="52">
        <v>90.45</v>
      </c>
      <c r="FT235" s="52">
        <v>87.3</v>
      </c>
      <c r="FU235" s="52">
        <v>2</v>
      </c>
      <c r="FV235" s="52">
        <v>484.26389999999998</v>
      </c>
      <c r="FW235" s="52">
        <v>381.40030000000002</v>
      </c>
      <c r="FX235" s="52">
        <v>0</v>
      </c>
    </row>
    <row r="236" spans="1:180" x14ac:dyDescent="0.3">
      <c r="A236" t="s">
        <v>174</v>
      </c>
      <c r="B236" t="s">
        <v>252</v>
      </c>
      <c r="C236" t="s">
        <v>180</v>
      </c>
      <c r="D236" t="s">
        <v>224</v>
      </c>
      <c r="E236" t="s">
        <v>188</v>
      </c>
      <c r="F236" t="s">
        <v>227</v>
      </c>
      <c r="G236" t="s">
        <v>241</v>
      </c>
      <c r="H236" s="52">
        <v>6</v>
      </c>
      <c r="I236" s="52">
        <v>0</v>
      </c>
      <c r="J236" s="52">
        <v>0</v>
      </c>
      <c r="K236" s="52">
        <v>0</v>
      </c>
      <c r="L236" s="52">
        <v>0</v>
      </c>
      <c r="M236" s="52">
        <v>0</v>
      </c>
      <c r="N236" s="52">
        <v>0</v>
      </c>
      <c r="O236" s="52">
        <v>0</v>
      </c>
      <c r="P236" s="52">
        <v>0</v>
      </c>
      <c r="Q236" s="52">
        <v>0</v>
      </c>
      <c r="R236" s="52">
        <v>0</v>
      </c>
      <c r="S236" s="52">
        <v>0</v>
      </c>
      <c r="T236" s="52">
        <v>0</v>
      </c>
      <c r="U236" s="52">
        <v>0</v>
      </c>
      <c r="V236" s="52">
        <v>0</v>
      </c>
      <c r="W236" s="52">
        <v>0</v>
      </c>
      <c r="X236" s="52">
        <v>0</v>
      </c>
      <c r="Y236" s="52">
        <v>0</v>
      </c>
      <c r="Z236" s="52">
        <v>0</v>
      </c>
      <c r="AA236" s="52">
        <v>0</v>
      </c>
      <c r="AB236" s="52">
        <v>0</v>
      </c>
      <c r="AC236" s="52">
        <v>0</v>
      </c>
      <c r="AD236" s="52">
        <v>0</v>
      </c>
      <c r="AE236" s="52">
        <v>0</v>
      </c>
      <c r="AF236" s="52">
        <v>0</v>
      </c>
      <c r="AG236" s="52">
        <v>0</v>
      </c>
      <c r="AH236" s="52">
        <v>0</v>
      </c>
      <c r="AI236" s="52">
        <v>0</v>
      </c>
      <c r="AJ236" s="52">
        <v>0</v>
      </c>
      <c r="AK236" s="52">
        <v>0</v>
      </c>
      <c r="AL236" s="52">
        <v>0</v>
      </c>
      <c r="AM236" s="52">
        <v>0</v>
      </c>
      <c r="AN236" s="52">
        <v>0</v>
      </c>
      <c r="AO236" s="52">
        <v>0</v>
      </c>
      <c r="AP236" s="52">
        <v>0</v>
      </c>
      <c r="AQ236" s="52">
        <v>0</v>
      </c>
      <c r="AR236" s="52">
        <v>0</v>
      </c>
      <c r="AS236" s="52">
        <v>0</v>
      </c>
      <c r="AT236" s="52">
        <v>0</v>
      </c>
      <c r="AU236" s="52">
        <v>0</v>
      </c>
      <c r="AV236" s="52">
        <v>0</v>
      </c>
      <c r="AW236" s="52">
        <v>0</v>
      </c>
      <c r="AX236" s="52">
        <v>0</v>
      </c>
      <c r="AY236" s="52">
        <v>0</v>
      </c>
      <c r="AZ236" s="52">
        <v>0</v>
      </c>
      <c r="BA236" s="52">
        <v>0</v>
      </c>
      <c r="BB236" s="52">
        <v>0</v>
      </c>
      <c r="BC236" s="52">
        <v>0</v>
      </c>
      <c r="BD236" s="52">
        <v>0</v>
      </c>
      <c r="BE236" s="52">
        <v>0</v>
      </c>
      <c r="BF236" s="52">
        <v>0</v>
      </c>
      <c r="BG236" s="52">
        <v>0</v>
      </c>
      <c r="BH236" s="52">
        <v>0</v>
      </c>
      <c r="BI236" s="52">
        <v>0</v>
      </c>
      <c r="BJ236" s="52">
        <v>0</v>
      </c>
      <c r="BK236" s="52">
        <v>0</v>
      </c>
      <c r="BL236" s="52">
        <v>0</v>
      </c>
      <c r="BM236" s="52">
        <v>0</v>
      </c>
      <c r="BN236" s="52">
        <v>0</v>
      </c>
      <c r="BO236" s="52">
        <v>0</v>
      </c>
      <c r="BP236" s="52">
        <v>0</v>
      </c>
      <c r="BQ236" s="52">
        <v>0</v>
      </c>
      <c r="BR236" s="52">
        <v>0</v>
      </c>
      <c r="BS236" s="52">
        <v>0</v>
      </c>
      <c r="BT236" s="52">
        <v>0</v>
      </c>
      <c r="BU236" s="52">
        <v>0</v>
      </c>
      <c r="BV236" s="52">
        <v>0</v>
      </c>
      <c r="BW236" s="52">
        <v>0</v>
      </c>
      <c r="BX236" s="52">
        <v>0</v>
      </c>
      <c r="BY236" s="52">
        <v>0</v>
      </c>
      <c r="BZ236" s="52">
        <v>0</v>
      </c>
      <c r="CA236" s="52">
        <v>0</v>
      </c>
      <c r="CB236" s="52">
        <v>0</v>
      </c>
      <c r="CC236" s="52">
        <v>0</v>
      </c>
      <c r="CD236" s="52">
        <v>0</v>
      </c>
      <c r="CE236" s="52">
        <v>0</v>
      </c>
      <c r="CF236" s="52">
        <v>0</v>
      </c>
      <c r="CG236" s="52">
        <v>0</v>
      </c>
      <c r="CH236" s="52">
        <v>0</v>
      </c>
      <c r="CI236" s="52">
        <v>0</v>
      </c>
      <c r="CJ236" s="52">
        <v>0</v>
      </c>
      <c r="CK236" s="52">
        <v>0</v>
      </c>
      <c r="CL236" s="52">
        <v>0</v>
      </c>
      <c r="CM236" s="52">
        <v>0</v>
      </c>
      <c r="CN236" s="52">
        <v>0</v>
      </c>
      <c r="CO236" s="52">
        <v>0</v>
      </c>
      <c r="CP236" s="52">
        <v>0</v>
      </c>
      <c r="CQ236" s="52">
        <v>0</v>
      </c>
      <c r="CR236" s="52">
        <v>0</v>
      </c>
      <c r="CS236" s="52">
        <v>0</v>
      </c>
      <c r="CT236" s="52">
        <v>0</v>
      </c>
      <c r="CU236" s="52">
        <v>0</v>
      </c>
      <c r="CV236" s="52">
        <v>0</v>
      </c>
      <c r="CW236" s="52">
        <v>0</v>
      </c>
      <c r="CX236" s="52">
        <v>0</v>
      </c>
      <c r="CY236" s="52">
        <v>0</v>
      </c>
      <c r="CZ236" s="52">
        <v>0</v>
      </c>
      <c r="DA236" s="52">
        <v>0</v>
      </c>
      <c r="DB236" s="52">
        <v>0</v>
      </c>
      <c r="DC236" s="52">
        <v>0</v>
      </c>
      <c r="DD236" s="52">
        <v>0</v>
      </c>
      <c r="DE236" s="52">
        <v>0</v>
      </c>
      <c r="DF236" s="52">
        <v>0</v>
      </c>
      <c r="DG236" s="52">
        <v>0</v>
      </c>
      <c r="DH236" s="52">
        <v>0</v>
      </c>
      <c r="DI236" s="52">
        <v>0</v>
      </c>
      <c r="DJ236" s="52">
        <v>0</v>
      </c>
      <c r="DK236" s="52">
        <v>0</v>
      </c>
      <c r="DL236" s="52">
        <v>0</v>
      </c>
      <c r="DM236" s="52">
        <v>0</v>
      </c>
      <c r="DN236" s="52">
        <v>0</v>
      </c>
      <c r="DO236" s="52">
        <v>0</v>
      </c>
      <c r="DP236" s="52">
        <v>0</v>
      </c>
      <c r="DQ236" s="52">
        <v>0</v>
      </c>
      <c r="DR236" s="52">
        <v>0</v>
      </c>
      <c r="DS236" s="52">
        <v>0</v>
      </c>
      <c r="DT236" s="52">
        <v>0</v>
      </c>
      <c r="DU236" s="52">
        <v>0</v>
      </c>
      <c r="DV236" s="52">
        <v>0</v>
      </c>
      <c r="DW236" s="52">
        <v>0</v>
      </c>
      <c r="DX236" s="52">
        <v>0</v>
      </c>
      <c r="DY236" s="52">
        <v>0</v>
      </c>
      <c r="DZ236" s="52">
        <v>0</v>
      </c>
      <c r="EA236" s="52">
        <v>0</v>
      </c>
      <c r="EB236" s="52">
        <v>0</v>
      </c>
      <c r="EC236" s="52">
        <v>0</v>
      </c>
      <c r="ED236" s="52">
        <v>0</v>
      </c>
      <c r="EE236" s="52">
        <v>0</v>
      </c>
      <c r="EF236" s="52">
        <v>0</v>
      </c>
      <c r="EG236" s="52">
        <v>0</v>
      </c>
      <c r="EH236" s="52">
        <v>0</v>
      </c>
      <c r="EI236" s="52">
        <v>0</v>
      </c>
      <c r="EJ236" s="52">
        <v>0</v>
      </c>
      <c r="EK236" s="52">
        <v>0</v>
      </c>
      <c r="EL236" s="52">
        <v>0</v>
      </c>
      <c r="EM236" s="52">
        <v>0</v>
      </c>
      <c r="EN236" s="52">
        <v>0</v>
      </c>
      <c r="EO236" s="52">
        <v>0</v>
      </c>
      <c r="EP236" s="52">
        <v>0</v>
      </c>
      <c r="EQ236" s="52">
        <v>0</v>
      </c>
      <c r="ER236" s="52">
        <v>0</v>
      </c>
      <c r="ES236" s="52">
        <v>0</v>
      </c>
      <c r="ET236" s="52">
        <v>0</v>
      </c>
      <c r="EU236" s="52">
        <v>0</v>
      </c>
      <c r="EV236" s="52">
        <v>0</v>
      </c>
      <c r="EW236" s="52">
        <v>84.047619999999995</v>
      </c>
      <c r="EX236" s="52">
        <v>81.857140000000001</v>
      </c>
      <c r="EY236" s="52">
        <v>80.119050000000001</v>
      </c>
      <c r="EZ236" s="52">
        <v>78.690479999999994</v>
      </c>
      <c r="FA236" s="52">
        <v>77.119050000000001</v>
      </c>
      <c r="FB236" s="52">
        <v>75.928569999999993</v>
      </c>
      <c r="FC236" s="52">
        <v>75.357140000000001</v>
      </c>
      <c r="FD236" s="52">
        <v>77.166659999999993</v>
      </c>
      <c r="FE236" s="52">
        <v>80.880949999999999</v>
      </c>
      <c r="FF236" s="52">
        <v>84.928569999999993</v>
      </c>
      <c r="FG236" s="52">
        <v>88.571430000000007</v>
      </c>
      <c r="FH236" s="52">
        <v>92.095240000000004</v>
      </c>
      <c r="FI236" s="52">
        <v>95.261899999999997</v>
      </c>
      <c r="FJ236" s="52">
        <v>97.833340000000007</v>
      </c>
      <c r="FK236" s="52">
        <v>100.0476</v>
      </c>
      <c r="FL236" s="52">
        <v>101.7619</v>
      </c>
      <c r="FM236" s="52">
        <v>102.83329999999999</v>
      </c>
      <c r="FN236" s="52">
        <v>102.8571</v>
      </c>
      <c r="FO236" s="52">
        <v>101.5</v>
      </c>
      <c r="FP236" s="52">
        <v>99.261899999999997</v>
      </c>
      <c r="FQ236" s="52">
        <v>95.952380000000005</v>
      </c>
      <c r="FR236" s="52">
        <v>93.095240000000004</v>
      </c>
      <c r="FS236" s="52">
        <v>90.190479999999994</v>
      </c>
      <c r="FT236" s="52">
        <v>87.071430000000007</v>
      </c>
      <c r="FU236" s="52">
        <v>2</v>
      </c>
      <c r="FV236" s="52">
        <v>484.26389999999998</v>
      </c>
      <c r="FW236" s="52">
        <v>381.40030000000002</v>
      </c>
      <c r="FX236" s="52">
        <v>0</v>
      </c>
    </row>
    <row r="237" spans="1:180" x14ac:dyDescent="0.3">
      <c r="A237" t="s">
        <v>174</v>
      </c>
      <c r="B237" t="s">
        <v>252</v>
      </c>
      <c r="C237" t="s">
        <v>180</v>
      </c>
      <c r="D237" t="s">
        <v>244</v>
      </c>
      <c r="E237" t="s">
        <v>190</v>
      </c>
      <c r="F237" t="s">
        <v>227</v>
      </c>
      <c r="G237" t="s">
        <v>241</v>
      </c>
      <c r="H237" s="52">
        <v>6</v>
      </c>
      <c r="I237" s="52">
        <v>0</v>
      </c>
      <c r="J237" s="52">
        <v>0</v>
      </c>
      <c r="K237" s="52">
        <v>0</v>
      </c>
      <c r="L237" s="52">
        <v>0</v>
      </c>
      <c r="M237" s="52">
        <v>0</v>
      </c>
      <c r="N237" s="52">
        <v>0</v>
      </c>
      <c r="O237" s="52">
        <v>0</v>
      </c>
      <c r="P237" s="52">
        <v>0</v>
      </c>
      <c r="Q237" s="52">
        <v>0</v>
      </c>
      <c r="R237" s="52">
        <v>0</v>
      </c>
      <c r="S237" s="52">
        <v>0</v>
      </c>
      <c r="T237" s="52">
        <v>0</v>
      </c>
      <c r="U237" s="52">
        <v>0</v>
      </c>
      <c r="V237" s="52">
        <v>0</v>
      </c>
      <c r="W237" s="52">
        <v>0</v>
      </c>
      <c r="X237" s="52">
        <v>0</v>
      </c>
      <c r="Y237" s="52">
        <v>0</v>
      </c>
      <c r="Z237" s="52">
        <v>0</v>
      </c>
      <c r="AA237" s="52">
        <v>0</v>
      </c>
      <c r="AB237" s="52">
        <v>0</v>
      </c>
      <c r="AC237" s="52">
        <v>0</v>
      </c>
      <c r="AD237" s="52">
        <v>0</v>
      </c>
      <c r="AE237" s="52">
        <v>0</v>
      </c>
      <c r="AF237" s="52">
        <v>0</v>
      </c>
      <c r="AG237" s="52">
        <v>0</v>
      </c>
      <c r="AH237" s="52">
        <v>0</v>
      </c>
      <c r="AI237" s="52">
        <v>0</v>
      </c>
      <c r="AJ237" s="52">
        <v>0</v>
      </c>
      <c r="AK237" s="52">
        <v>0</v>
      </c>
      <c r="AL237" s="52">
        <v>0</v>
      </c>
      <c r="AM237" s="52">
        <v>0</v>
      </c>
      <c r="AN237" s="52">
        <v>0</v>
      </c>
      <c r="AO237" s="52">
        <v>0</v>
      </c>
      <c r="AP237" s="52">
        <v>0</v>
      </c>
      <c r="AQ237" s="52">
        <v>0</v>
      </c>
      <c r="AR237" s="52">
        <v>0</v>
      </c>
      <c r="AS237" s="52">
        <v>0</v>
      </c>
      <c r="AT237" s="52">
        <v>0</v>
      </c>
      <c r="AU237" s="52">
        <v>0</v>
      </c>
      <c r="AV237" s="52">
        <v>0</v>
      </c>
      <c r="AW237" s="52">
        <v>0</v>
      </c>
      <c r="AX237" s="52">
        <v>0</v>
      </c>
      <c r="AY237" s="52">
        <v>0</v>
      </c>
      <c r="AZ237" s="52">
        <v>0</v>
      </c>
      <c r="BA237" s="52">
        <v>0</v>
      </c>
      <c r="BB237" s="52">
        <v>0</v>
      </c>
      <c r="BC237" s="52">
        <v>0</v>
      </c>
      <c r="BD237" s="52">
        <v>0</v>
      </c>
      <c r="BE237" s="52">
        <v>0</v>
      </c>
      <c r="BF237" s="52">
        <v>0</v>
      </c>
      <c r="BG237" s="52">
        <v>0</v>
      </c>
      <c r="BH237" s="52">
        <v>0</v>
      </c>
      <c r="BI237" s="52">
        <v>0</v>
      </c>
      <c r="BJ237" s="52">
        <v>0</v>
      </c>
      <c r="BK237" s="52">
        <v>0</v>
      </c>
      <c r="BL237" s="52">
        <v>0</v>
      </c>
      <c r="BM237" s="52">
        <v>0</v>
      </c>
      <c r="BN237" s="52">
        <v>0</v>
      </c>
      <c r="BO237" s="52">
        <v>0</v>
      </c>
      <c r="BP237" s="52">
        <v>0</v>
      </c>
      <c r="BQ237" s="52">
        <v>0</v>
      </c>
      <c r="BR237" s="52">
        <v>0</v>
      </c>
      <c r="BS237" s="52">
        <v>0</v>
      </c>
      <c r="BT237" s="52">
        <v>0</v>
      </c>
      <c r="BU237" s="52">
        <v>0</v>
      </c>
      <c r="BV237" s="52">
        <v>0</v>
      </c>
      <c r="BW237" s="52">
        <v>0</v>
      </c>
      <c r="BX237" s="52">
        <v>0</v>
      </c>
      <c r="BY237" s="52">
        <v>0</v>
      </c>
      <c r="BZ237" s="52">
        <v>0</v>
      </c>
      <c r="CA237" s="52">
        <v>0</v>
      </c>
      <c r="CB237" s="52">
        <v>0</v>
      </c>
      <c r="CC237" s="52">
        <v>0</v>
      </c>
      <c r="CD237" s="52">
        <v>0</v>
      </c>
      <c r="CE237" s="52">
        <v>0</v>
      </c>
      <c r="CF237" s="52">
        <v>0</v>
      </c>
      <c r="CG237" s="52">
        <v>0</v>
      </c>
      <c r="CH237" s="52">
        <v>0</v>
      </c>
      <c r="CI237" s="52">
        <v>0</v>
      </c>
      <c r="CJ237" s="52">
        <v>0</v>
      </c>
      <c r="CK237" s="52">
        <v>0</v>
      </c>
      <c r="CL237" s="52">
        <v>0</v>
      </c>
      <c r="CM237" s="52">
        <v>0</v>
      </c>
      <c r="CN237" s="52">
        <v>0</v>
      </c>
      <c r="CO237" s="52">
        <v>0</v>
      </c>
      <c r="CP237" s="52">
        <v>0</v>
      </c>
      <c r="CQ237" s="52">
        <v>0</v>
      </c>
      <c r="CR237" s="52">
        <v>0</v>
      </c>
      <c r="CS237" s="52">
        <v>0</v>
      </c>
      <c r="CT237" s="52">
        <v>0</v>
      </c>
      <c r="CU237" s="52">
        <v>0</v>
      </c>
      <c r="CV237" s="52">
        <v>0</v>
      </c>
      <c r="CW237" s="52">
        <v>0</v>
      </c>
      <c r="CX237" s="52">
        <v>0</v>
      </c>
      <c r="CY237" s="52">
        <v>0</v>
      </c>
      <c r="CZ237" s="52">
        <v>0</v>
      </c>
      <c r="DA237" s="52">
        <v>0</v>
      </c>
      <c r="DB237" s="52">
        <v>0</v>
      </c>
      <c r="DC237" s="52">
        <v>0</v>
      </c>
      <c r="DD237" s="52">
        <v>0</v>
      </c>
      <c r="DE237" s="52">
        <v>0</v>
      </c>
      <c r="DF237" s="52">
        <v>0</v>
      </c>
      <c r="DG237" s="52">
        <v>0</v>
      </c>
      <c r="DH237" s="52">
        <v>0</v>
      </c>
      <c r="DI237" s="52">
        <v>0</v>
      </c>
      <c r="DJ237" s="52">
        <v>0</v>
      </c>
      <c r="DK237" s="52">
        <v>0</v>
      </c>
      <c r="DL237" s="52">
        <v>0</v>
      </c>
      <c r="DM237" s="52">
        <v>0</v>
      </c>
      <c r="DN237" s="52">
        <v>0</v>
      </c>
      <c r="DO237" s="52">
        <v>0</v>
      </c>
      <c r="DP237" s="52">
        <v>0</v>
      </c>
      <c r="DQ237" s="52">
        <v>0</v>
      </c>
      <c r="DR237" s="52">
        <v>0</v>
      </c>
      <c r="DS237" s="52">
        <v>0</v>
      </c>
      <c r="DT237" s="52">
        <v>0</v>
      </c>
      <c r="DU237" s="52">
        <v>0</v>
      </c>
      <c r="DV237" s="52">
        <v>0</v>
      </c>
      <c r="DW237" s="52">
        <v>0</v>
      </c>
      <c r="DX237" s="52">
        <v>0</v>
      </c>
      <c r="DY237" s="52">
        <v>0</v>
      </c>
      <c r="DZ237" s="52">
        <v>0</v>
      </c>
      <c r="EA237" s="52">
        <v>0</v>
      </c>
      <c r="EB237" s="52">
        <v>0</v>
      </c>
      <c r="EC237" s="52">
        <v>0</v>
      </c>
      <c r="ED237" s="52">
        <v>0</v>
      </c>
      <c r="EE237" s="52">
        <v>0</v>
      </c>
      <c r="EF237" s="52">
        <v>0</v>
      </c>
      <c r="EG237" s="52">
        <v>0</v>
      </c>
      <c r="EH237" s="52">
        <v>0</v>
      </c>
      <c r="EI237" s="52">
        <v>0</v>
      </c>
      <c r="EJ237" s="52">
        <v>0</v>
      </c>
      <c r="EK237" s="52">
        <v>0</v>
      </c>
      <c r="EL237" s="52">
        <v>0</v>
      </c>
      <c r="EM237" s="52">
        <v>0</v>
      </c>
      <c r="EN237" s="52">
        <v>0</v>
      </c>
      <c r="EO237" s="52">
        <v>0</v>
      </c>
      <c r="EP237" s="52">
        <v>0</v>
      </c>
      <c r="EQ237" s="52">
        <v>0</v>
      </c>
      <c r="ER237" s="52">
        <v>0</v>
      </c>
      <c r="ES237" s="52">
        <v>0</v>
      </c>
      <c r="ET237" s="52">
        <v>0</v>
      </c>
      <c r="EU237" s="52">
        <v>0</v>
      </c>
      <c r="EV237" s="52">
        <v>0</v>
      </c>
      <c r="EW237" s="52">
        <v>76.5</v>
      </c>
      <c r="EX237" s="52">
        <v>74.277780000000007</v>
      </c>
      <c r="EY237" s="52">
        <v>72.388890000000004</v>
      </c>
      <c r="EZ237" s="52">
        <v>71.222219999999993</v>
      </c>
      <c r="FA237" s="52">
        <v>70.166659999999993</v>
      </c>
      <c r="FB237" s="52">
        <v>68.611109999999996</v>
      </c>
      <c r="FC237" s="52">
        <v>67.05556</v>
      </c>
      <c r="FD237" s="52">
        <v>67.277780000000007</v>
      </c>
      <c r="FE237" s="52">
        <v>70.388890000000004</v>
      </c>
      <c r="FF237" s="52">
        <v>75.277780000000007</v>
      </c>
      <c r="FG237" s="52">
        <v>79.888890000000004</v>
      </c>
      <c r="FH237" s="52">
        <v>83.666659999999993</v>
      </c>
      <c r="FI237" s="52">
        <v>87.222219999999993</v>
      </c>
      <c r="FJ237" s="52">
        <v>90.111109999999996</v>
      </c>
      <c r="FK237" s="52">
        <v>92.388890000000004</v>
      </c>
      <c r="FL237" s="52">
        <v>93.277780000000007</v>
      </c>
      <c r="FM237" s="52">
        <v>93.55556</v>
      </c>
      <c r="FN237" s="52">
        <v>92.833340000000007</v>
      </c>
      <c r="FO237" s="52">
        <v>91.333340000000007</v>
      </c>
      <c r="FP237" s="52">
        <v>88.833340000000007</v>
      </c>
      <c r="FQ237" s="52">
        <v>86.05556</v>
      </c>
      <c r="FR237" s="52">
        <v>83.55556</v>
      </c>
      <c r="FS237" s="52">
        <v>81.222219999999993</v>
      </c>
      <c r="FT237" s="52">
        <v>78.888890000000004</v>
      </c>
      <c r="FU237" s="52">
        <v>2</v>
      </c>
      <c r="FV237" s="52">
        <v>423.15499999999997</v>
      </c>
      <c r="FW237" s="52">
        <v>323.7294</v>
      </c>
      <c r="FX237" s="52">
        <v>0</v>
      </c>
    </row>
    <row r="238" spans="1:180" x14ac:dyDescent="0.3">
      <c r="A238" t="s">
        <v>174</v>
      </c>
      <c r="B238" t="s">
        <v>252</v>
      </c>
      <c r="C238" t="s">
        <v>180</v>
      </c>
      <c r="D238" t="s">
        <v>224</v>
      </c>
      <c r="E238" t="s">
        <v>189</v>
      </c>
      <c r="F238" t="s">
        <v>227</v>
      </c>
      <c r="G238" t="s">
        <v>241</v>
      </c>
      <c r="H238" s="52">
        <v>6</v>
      </c>
      <c r="I238" s="52">
        <v>0</v>
      </c>
      <c r="J238" s="52">
        <v>0</v>
      </c>
      <c r="K238" s="52">
        <v>0</v>
      </c>
      <c r="L238" s="52">
        <v>0</v>
      </c>
      <c r="M238" s="52">
        <v>0</v>
      </c>
      <c r="N238" s="52">
        <v>0</v>
      </c>
      <c r="O238" s="52">
        <v>0</v>
      </c>
      <c r="P238" s="52">
        <v>0</v>
      </c>
      <c r="Q238" s="52">
        <v>0</v>
      </c>
      <c r="R238" s="52">
        <v>0</v>
      </c>
      <c r="S238" s="52">
        <v>0</v>
      </c>
      <c r="T238" s="52">
        <v>0</v>
      </c>
      <c r="U238" s="52">
        <v>0</v>
      </c>
      <c r="V238" s="52">
        <v>0</v>
      </c>
      <c r="W238" s="52">
        <v>0</v>
      </c>
      <c r="X238" s="52">
        <v>0</v>
      </c>
      <c r="Y238" s="52">
        <v>0</v>
      </c>
      <c r="Z238" s="52">
        <v>0</v>
      </c>
      <c r="AA238" s="52">
        <v>0</v>
      </c>
      <c r="AB238" s="52">
        <v>0</v>
      </c>
      <c r="AC238" s="52">
        <v>0</v>
      </c>
      <c r="AD238" s="52">
        <v>0</v>
      </c>
      <c r="AE238" s="52">
        <v>0</v>
      </c>
      <c r="AF238" s="52">
        <v>0</v>
      </c>
      <c r="AG238" s="52">
        <v>0</v>
      </c>
      <c r="AH238" s="52">
        <v>0</v>
      </c>
      <c r="AI238" s="52">
        <v>0</v>
      </c>
      <c r="AJ238" s="52">
        <v>0</v>
      </c>
      <c r="AK238" s="52">
        <v>0</v>
      </c>
      <c r="AL238" s="52">
        <v>0</v>
      </c>
      <c r="AM238" s="52">
        <v>0</v>
      </c>
      <c r="AN238" s="52">
        <v>0</v>
      </c>
      <c r="AO238" s="52">
        <v>0</v>
      </c>
      <c r="AP238" s="52">
        <v>0</v>
      </c>
      <c r="AQ238" s="52">
        <v>0</v>
      </c>
      <c r="AR238" s="52">
        <v>0</v>
      </c>
      <c r="AS238" s="52">
        <v>0</v>
      </c>
      <c r="AT238" s="52">
        <v>0</v>
      </c>
      <c r="AU238" s="52">
        <v>0</v>
      </c>
      <c r="AV238" s="52">
        <v>0</v>
      </c>
      <c r="AW238" s="52">
        <v>0</v>
      </c>
      <c r="AX238" s="52">
        <v>0</v>
      </c>
      <c r="AY238" s="52">
        <v>0</v>
      </c>
      <c r="AZ238" s="52">
        <v>0</v>
      </c>
      <c r="BA238" s="52">
        <v>0</v>
      </c>
      <c r="BB238" s="52">
        <v>0</v>
      </c>
      <c r="BC238" s="52">
        <v>0</v>
      </c>
      <c r="BD238" s="52">
        <v>0</v>
      </c>
      <c r="BE238" s="52">
        <v>0</v>
      </c>
      <c r="BF238" s="52">
        <v>0</v>
      </c>
      <c r="BG238" s="52">
        <v>0</v>
      </c>
      <c r="BH238" s="52">
        <v>0</v>
      </c>
      <c r="BI238" s="52">
        <v>0</v>
      </c>
      <c r="BJ238" s="52">
        <v>0</v>
      </c>
      <c r="BK238" s="52">
        <v>0</v>
      </c>
      <c r="BL238" s="52">
        <v>0</v>
      </c>
      <c r="BM238" s="52">
        <v>0</v>
      </c>
      <c r="BN238" s="52">
        <v>0</v>
      </c>
      <c r="BO238" s="52">
        <v>0</v>
      </c>
      <c r="BP238" s="52">
        <v>0</v>
      </c>
      <c r="BQ238" s="52">
        <v>0</v>
      </c>
      <c r="BR238" s="52">
        <v>0</v>
      </c>
      <c r="BS238" s="52">
        <v>0</v>
      </c>
      <c r="BT238" s="52">
        <v>0</v>
      </c>
      <c r="BU238" s="52">
        <v>0</v>
      </c>
      <c r="BV238" s="52">
        <v>0</v>
      </c>
      <c r="BW238" s="52">
        <v>0</v>
      </c>
      <c r="BX238" s="52">
        <v>0</v>
      </c>
      <c r="BY238" s="52">
        <v>0</v>
      </c>
      <c r="BZ238" s="52">
        <v>0</v>
      </c>
      <c r="CA238" s="52">
        <v>0</v>
      </c>
      <c r="CB238" s="52">
        <v>0</v>
      </c>
      <c r="CC238" s="52">
        <v>0</v>
      </c>
      <c r="CD238" s="52">
        <v>0</v>
      </c>
      <c r="CE238" s="52">
        <v>0</v>
      </c>
      <c r="CF238" s="52">
        <v>0</v>
      </c>
      <c r="CG238" s="52">
        <v>0</v>
      </c>
      <c r="CH238" s="52">
        <v>0</v>
      </c>
      <c r="CI238" s="52">
        <v>0</v>
      </c>
      <c r="CJ238" s="52">
        <v>0</v>
      </c>
      <c r="CK238" s="52">
        <v>0</v>
      </c>
      <c r="CL238" s="52">
        <v>0</v>
      </c>
      <c r="CM238" s="52">
        <v>0</v>
      </c>
      <c r="CN238" s="52">
        <v>0</v>
      </c>
      <c r="CO238" s="52">
        <v>0</v>
      </c>
      <c r="CP238" s="52">
        <v>0</v>
      </c>
      <c r="CQ238" s="52">
        <v>0</v>
      </c>
      <c r="CR238" s="52">
        <v>0</v>
      </c>
      <c r="CS238" s="52">
        <v>0</v>
      </c>
      <c r="CT238" s="52">
        <v>0</v>
      </c>
      <c r="CU238" s="52">
        <v>0</v>
      </c>
      <c r="CV238" s="52">
        <v>0</v>
      </c>
      <c r="CW238" s="52">
        <v>0</v>
      </c>
      <c r="CX238" s="52">
        <v>0</v>
      </c>
      <c r="CY238" s="52">
        <v>0</v>
      </c>
      <c r="CZ238" s="52">
        <v>0</v>
      </c>
      <c r="DA238" s="52">
        <v>0</v>
      </c>
      <c r="DB238" s="52">
        <v>0</v>
      </c>
      <c r="DC238" s="52">
        <v>0</v>
      </c>
      <c r="DD238" s="52">
        <v>0</v>
      </c>
      <c r="DE238" s="52">
        <v>0</v>
      </c>
      <c r="DF238" s="52">
        <v>0</v>
      </c>
      <c r="DG238" s="52">
        <v>0</v>
      </c>
      <c r="DH238" s="52">
        <v>0</v>
      </c>
      <c r="DI238" s="52">
        <v>0</v>
      </c>
      <c r="DJ238" s="52">
        <v>0</v>
      </c>
      <c r="DK238" s="52">
        <v>0</v>
      </c>
      <c r="DL238" s="52">
        <v>0</v>
      </c>
      <c r="DM238" s="52">
        <v>0</v>
      </c>
      <c r="DN238" s="52">
        <v>0</v>
      </c>
      <c r="DO238" s="52">
        <v>0</v>
      </c>
      <c r="DP238" s="52">
        <v>0</v>
      </c>
      <c r="DQ238" s="52">
        <v>0</v>
      </c>
      <c r="DR238" s="52">
        <v>0</v>
      </c>
      <c r="DS238" s="52">
        <v>0</v>
      </c>
      <c r="DT238" s="52">
        <v>0</v>
      </c>
      <c r="DU238" s="52">
        <v>0</v>
      </c>
      <c r="DV238" s="52">
        <v>0</v>
      </c>
      <c r="DW238" s="52">
        <v>0</v>
      </c>
      <c r="DX238" s="52">
        <v>0</v>
      </c>
      <c r="DY238" s="52">
        <v>0</v>
      </c>
      <c r="DZ238" s="52">
        <v>0</v>
      </c>
      <c r="EA238" s="52">
        <v>0</v>
      </c>
      <c r="EB238" s="52">
        <v>0</v>
      </c>
      <c r="EC238" s="52">
        <v>0</v>
      </c>
      <c r="ED238" s="52">
        <v>0</v>
      </c>
      <c r="EE238" s="52">
        <v>0</v>
      </c>
      <c r="EF238" s="52">
        <v>0</v>
      </c>
      <c r="EG238" s="52">
        <v>0</v>
      </c>
      <c r="EH238" s="52">
        <v>0</v>
      </c>
      <c r="EI238" s="52">
        <v>0</v>
      </c>
      <c r="EJ238" s="52">
        <v>0</v>
      </c>
      <c r="EK238" s="52">
        <v>0</v>
      </c>
      <c r="EL238" s="52">
        <v>0</v>
      </c>
      <c r="EM238" s="52">
        <v>0</v>
      </c>
      <c r="EN238" s="52">
        <v>0</v>
      </c>
      <c r="EO238" s="52">
        <v>0</v>
      </c>
      <c r="EP238" s="52">
        <v>0</v>
      </c>
      <c r="EQ238" s="52">
        <v>0</v>
      </c>
      <c r="ER238" s="52">
        <v>0</v>
      </c>
      <c r="ES238" s="52">
        <v>0</v>
      </c>
      <c r="ET238" s="52">
        <v>0</v>
      </c>
      <c r="EU238" s="52">
        <v>0</v>
      </c>
      <c r="EV238" s="52">
        <v>0</v>
      </c>
      <c r="EW238" s="52">
        <v>81.340909999999994</v>
      </c>
      <c r="EX238" s="52">
        <v>79.068179999999998</v>
      </c>
      <c r="EY238" s="52">
        <v>77.340909999999994</v>
      </c>
      <c r="EZ238" s="52">
        <v>75.931820000000002</v>
      </c>
      <c r="FA238" s="52">
        <v>74.068179999999998</v>
      </c>
      <c r="FB238" s="52">
        <v>72.454539999999994</v>
      </c>
      <c r="FC238" s="52">
        <v>71.681820000000002</v>
      </c>
      <c r="FD238" s="52">
        <v>73.227270000000004</v>
      </c>
      <c r="FE238" s="52">
        <v>76.75</v>
      </c>
      <c r="FF238" s="52">
        <v>80.909090000000006</v>
      </c>
      <c r="FG238" s="52">
        <v>85.113640000000004</v>
      </c>
      <c r="FH238" s="52">
        <v>88.659090000000006</v>
      </c>
      <c r="FI238" s="52">
        <v>92.113640000000004</v>
      </c>
      <c r="FJ238" s="52">
        <v>95.204539999999994</v>
      </c>
      <c r="FK238" s="52">
        <v>97.295460000000006</v>
      </c>
      <c r="FL238" s="52">
        <v>98.954539999999994</v>
      </c>
      <c r="FM238" s="52">
        <v>99.886359999999996</v>
      </c>
      <c r="FN238" s="52">
        <v>99.5</v>
      </c>
      <c r="FO238" s="52">
        <v>97.772729999999996</v>
      </c>
      <c r="FP238" s="52">
        <v>95.136359999999996</v>
      </c>
      <c r="FQ238" s="52">
        <v>91.931820000000002</v>
      </c>
      <c r="FR238" s="52">
        <v>89.113640000000004</v>
      </c>
      <c r="FS238" s="52">
        <v>86.022729999999996</v>
      </c>
      <c r="FT238" s="52">
        <v>83.318179999999998</v>
      </c>
      <c r="FU238" s="52">
        <v>2</v>
      </c>
      <c r="FV238" s="52">
        <v>474.12900000000002</v>
      </c>
      <c r="FW238" s="52">
        <v>371.0111</v>
      </c>
      <c r="FX238" s="52">
        <v>0</v>
      </c>
    </row>
    <row r="239" spans="1:180" x14ac:dyDescent="0.3">
      <c r="A239" t="s">
        <v>174</v>
      </c>
      <c r="B239" t="s">
        <v>252</v>
      </c>
      <c r="C239" t="s">
        <v>180</v>
      </c>
      <c r="D239" t="s">
        <v>244</v>
      </c>
      <c r="E239" t="s">
        <v>189</v>
      </c>
      <c r="F239" t="s">
        <v>227</v>
      </c>
      <c r="G239" t="s">
        <v>241</v>
      </c>
      <c r="H239" s="52">
        <v>6</v>
      </c>
      <c r="I239" s="52">
        <v>0</v>
      </c>
      <c r="J239" s="52">
        <v>0</v>
      </c>
      <c r="K239" s="52">
        <v>0</v>
      </c>
      <c r="L239" s="52">
        <v>0</v>
      </c>
      <c r="M239" s="52">
        <v>0</v>
      </c>
      <c r="N239" s="52">
        <v>0</v>
      </c>
      <c r="O239" s="52">
        <v>0</v>
      </c>
      <c r="P239" s="52">
        <v>0</v>
      </c>
      <c r="Q239" s="52">
        <v>0</v>
      </c>
      <c r="R239" s="52">
        <v>0</v>
      </c>
      <c r="S239" s="52">
        <v>0</v>
      </c>
      <c r="T239" s="52">
        <v>0</v>
      </c>
      <c r="U239" s="52">
        <v>0</v>
      </c>
      <c r="V239" s="52">
        <v>0</v>
      </c>
      <c r="W239" s="52">
        <v>0</v>
      </c>
      <c r="X239" s="52">
        <v>0</v>
      </c>
      <c r="Y239" s="52">
        <v>0</v>
      </c>
      <c r="Z239" s="52">
        <v>0</v>
      </c>
      <c r="AA239" s="52">
        <v>0</v>
      </c>
      <c r="AB239" s="52">
        <v>0</v>
      </c>
      <c r="AC239" s="52">
        <v>0</v>
      </c>
      <c r="AD239" s="52">
        <v>0</v>
      </c>
      <c r="AE239" s="52">
        <v>0</v>
      </c>
      <c r="AF239" s="52">
        <v>0</v>
      </c>
      <c r="AG239" s="52">
        <v>0</v>
      </c>
      <c r="AH239" s="52">
        <v>0</v>
      </c>
      <c r="AI239" s="52">
        <v>0</v>
      </c>
      <c r="AJ239" s="52">
        <v>0</v>
      </c>
      <c r="AK239" s="52">
        <v>0</v>
      </c>
      <c r="AL239" s="52">
        <v>0</v>
      </c>
      <c r="AM239" s="52">
        <v>0</v>
      </c>
      <c r="AN239" s="52">
        <v>0</v>
      </c>
      <c r="AO239" s="52">
        <v>0</v>
      </c>
      <c r="AP239" s="52">
        <v>0</v>
      </c>
      <c r="AQ239" s="52">
        <v>0</v>
      </c>
      <c r="AR239" s="52">
        <v>0</v>
      </c>
      <c r="AS239" s="52">
        <v>0</v>
      </c>
      <c r="AT239" s="52">
        <v>0</v>
      </c>
      <c r="AU239" s="52">
        <v>0</v>
      </c>
      <c r="AV239" s="52">
        <v>0</v>
      </c>
      <c r="AW239" s="52">
        <v>0</v>
      </c>
      <c r="AX239" s="52">
        <v>0</v>
      </c>
      <c r="AY239" s="52">
        <v>0</v>
      </c>
      <c r="AZ239" s="52">
        <v>0</v>
      </c>
      <c r="BA239" s="52">
        <v>0</v>
      </c>
      <c r="BB239" s="52">
        <v>0</v>
      </c>
      <c r="BC239" s="52">
        <v>0</v>
      </c>
      <c r="BD239" s="52">
        <v>0</v>
      </c>
      <c r="BE239" s="52">
        <v>0</v>
      </c>
      <c r="BF239" s="52">
        <v>0</v>
      </c>
      <c r="BG239" s="52">
        <v>0</v>
      </c>
      <c r="BH239" s="52">
        <v>0</v>
      </c>
      <c r="BI239" s="52">
        <v>0</v>
      </c>
      <c r="BJ239" s="52">
        <v>0</v>
      </c>
      <c r="BK239" s="52">
        <v>0</v>
      </c>
      <c r="BL239" s="52">
        <v>0</v>
      </c>
      <c r="BM239" s="52">
        <v>0</v>
      </c>
      <c r="BN239" s="52">
        <v>0</v>
      </c>
      <c r="BO239" s="52">
        <v>0</v>
      </c>
      <c r="BP239" s="52">
        <v>0</v>
      </c>
      <c r="BQ239" s="52">
        <v>0</v>
      </c>
      <c r="BR239" s="52">
        <v>0</v>
      </c>
      <c r="BS239" s="52">
        <v>0</v>
      </c>
      <c r="BT239" s="52">
        <v>0</v>
      </c>
      <c r="BU239" s="52">
        <v>0</v>
      </c>
      <c r="BV239" s="52">
        <v>0</v>
      </c>
      <c r="BW239" s="52">
        <v>0</v>
      </c>
      <c r="BX239" s="52">
        <v>0</v>
      </c>
      <c r="BY239" s="52">
        <v>0</v>
      </c>
      <c r="BZ239" s="52">
        <v>0</v>
      </c>
      <c r="CA239" s="52">
        <v>0</v>
      </c>
      <c r="CB239" s="52">
        <v>0</v>
      </c>
      <c r="CC239" s="52">
        <v>0</v>
      </c>
      <c r="CD239" s="52">
        <v>0</v>
      </c>
      <c r="CE239" s="52">
        <v>0</v>
      </c>
      <c r="CF239" s="52">
        <v>0</v>
      </c>
      <c r="CG239" s="52">
        <v>0</v>
      </c>
      <c r="CH239" s="52">
        <v>0</v>
      </c>
      <c r="CI239" s="52">
        <v>0</v>
      </c>
      <c r="CJ239" s="52">
        <v>0</v>
      </c>
      <c r="CK239" s="52">
        <v>0</v>
      </c>
      <c r="CL239" s="52">
        <v>0</v>
      </c>
      <c r="CM239" s="52">
        <v>0</v>
      </c>
      <c r="CN239" s="52">
        <v>0</v>
      </c>
      <c r="CO239" s="52">
        <v>0</v>
      </c>
      <c r="CP239" s="52">
        <v>0</v>
      </c>
      <c r="CQ239" s="52">
        <v>0</v>
      </c>
      <c r="CR239" s="52">
        <v>0</v>
      </c>
      <c r="CS239" s="52">
        <v>0</v>
      </c>
      <c r="CT239" s="52">
        <v>0</v>
      </c>
      <c r="CU239" s="52">
        <v>0</v>
      </c>
      <c r="CV239" s="52">
        <v>0</v>
      </c>
      <c r="CW239" s="52">
        <v>0</v>
      </c>
      <c r="CX239" s="52">
        <v>0</v>
      </c>
      <c r="CY239" s="52">
        <v>0</v>
      </c>
      <c r="CZ239" s="52">
        <v>0</v>
      </c>
      <c r="DA239" s="52">
        <v>0</v>
      </c>
      <c r="DB239" s="52">
        <v>0</v>
      </c>
      <c r="DC239" s="52">
        <v>0</v>
      </c>
      <c r="DD239" s="52">
        <v>0</v>
      </c>
      <c r="DE239" s="52">
        <v>0</v>
      </c>
      <c r="DF239" s="52">
        <v>0</v>
      </c>
      <c r="DG239" s="52">
        <v>0</v>
      </c>
      <c r="DH239" s="52">
        <v>0</v>
      </c>
      <c r="DI239" s="52">
        <v>0</v>
      </c>
      <c r="DJ239" s="52">
        <v>0</v>
      </c>
      <c r="DK239" s="52">
        <v>0</v>
      </c>
      <c r="DL239" s="52">
        <v>0</v>
      </c>
      <c r="DM239" s="52">
        <v>0</v>
      </c>
      <c r="DN239" s="52">
        <v>0</v>
      </c>
      <c r="DO239" s="52">
        <v>0</v>
      </c>
      <c r="DP239" s="52">
        <v>0</v>
      </c>
      <c r="DQ239" s="52">
        <v>0</v>
      </c>
      <c r="DR239" s="52">
        <v>0</v>
      </c>
      <c r="DS239" s="52">
        <v>0</v>
      </c>
      <c r="DT239" s="52">
        <v>0</v>
      </c>
      <c r="DU239" s="52">
        <v>0</v>
      </c>
      <c r="DV239" s="52">
        <v>0</v>
      </c>
      <c r="DW239" s="52">
        <v>0</v>
      </c>
      <c r="DX239" s="52">
        <v>0</v>
      </c>
      <c r="DY239" s="52">
        <v>0</v>
      </c>
      <c r="DZ239" s="52">
        <v>0</v>
      </c>
      <c r="EA239" s="52">
        <v>0</v>
      </c>
      <c r="EB239" s="52">
        <v>0</v>
      </c>
      <c r="EC239" s="52">
        <v>0</v>
      </c>
      <c r="ED239" s="52">
        <v>0</v>
      </c>
      <c r="EE239" s="52">
        <v>0</v>
      </c>
      <c r="EF239" s="52">
        <v>0</v>
      </c>
      <c r="EG239" s="52">
        <v>0</v>
      </c>
      <c r="EH239" s="52">
        <v>0</v>
      </c>
      <c r="EI239" s="52">
        <v>0</v>
      </c>
      <c r="EJ239" s="52">
        <v>0</v>
      </c>
      <c r="EK239" s="52">
        <v>0</v>
      </c>
      <c r="EL239" s="52">
        <v>0</v>
      </c>
      <c r="EM239" s="52">
        <v>0</v>
      </c>
      <c r="EN239" s="52">
        <v>0</v>
      </c>
      <c r="EO239" s="52">
        <v>0</v>
      </c>
      <c r="EP239" s="52">
        <v>0</v>
      </c>
      <c r="EQ239" s="52">
        <v>0</v>
      </c>
      <c r="ER239" s="52">
        <v>0</v>
      </c>
      <c r="ES239" s="52">
        <v>0</v>
      </c>
      <c r="ET239" s="52">
        <v>0</v>
      </c>
      <c r="EU239" s="52">
        <v>0</v>
      </c>
      <c r="EV239" s="52">
        <v>0</v>
      </c>
      <c r="EW239" s="52">
        <v>80.44444</v>
      </c>
      <c r="EX239" s="52">
        <v>79.111109999999996</v>
      </c>
      <c r="EY239" s="52">
        <v>77.44444</v>
      </c>
      <c r="EZ239" s="52">
        <v>75.611109999999996</v>
      </c>
      <c r="FA239" s="52">
        <v>73.888890000000004</v>
      </c>
      <c r="FB239" s="52">
        <v>72.05556</v>
      </c>
      <c r="FC239" s="52">
        <v>70.888890000000004</v>
      </c>
      <c r="FD239" s="52">
        <v>71.888890000000004</v>
      </c>
      <c r="FE239" s="52">
        <v>75.44444</v>
      </c>
      <c r="FF239" s="52">
        <v>79.888890000000004</v>
      </c>
      <c r="FG239" s="52">
        <v>84.111109999999996</v>
      </c>
      <c r="FH239" s="52">
        <v>88.05556</v>
      </c>
      <c r="FI239" s="52">
        <v>91.666659999999993</v>
      </c>
      <c r="FJ239" s="52">
        <v>94.5</v>
      </c>
      <c r="FK239" s="52">
        <v>97.277780000000007</v>
      </c>
      <c r="FL239" s="52">
        <v>99.333340000000007</v>
      </c>
      <c r="FM239" s="52">
        <v>100.38890000000001</v>
      </c>
      <c r="FN239" s="52">
        <v>99.94444</v>
      </c>
      <c r="FO239" s="52">
        <v>98.388890000000004</v>
      </c>
      <c r="FP239" s="52">
        <v>96.277780000000007</v>
      </c>
      <c r="FQ239" s="52">
        <v>93.111109999999996</v>
      </c>
      <c r="FR239" s="52">
        <v>90</v>
      </c>
      <c r="FS239" s="52">
        <v>87.166659999999993</v>
      </c>
      <c r="FT239" s="52">
        <v>84.277780000000007</v>
      </c>
      <c r="FU239" s="52">
        <v>2</v>
      </c>
      <c r="FV239" s="52">
        <v>474.12900000000002</v>
      </c>
      <c r="FW239" s="52">
        <v>371.0111</v>
      </c>
      <c r="FX239" s="52">
        <v>0</v>
      </c>
    </row>
    <row r="240" spans="1:180" x14ac:dyDescent="0.3">
      <c r="A240" t="s">
        <v>174</v>
      </c>
      <c r="B240" t="s">
        <v>252</v>
      </c>
      <c r="C240" t="s">
        <v>180</v>
      </c>
      <c r="D240" t="s">
        <v>224</v>
      </c>
      <c r="E240" t="s">
        <v>190</v>
      </c>
      <c r="F240" t="s">
        <v>227</v>
      </c>
      <c r="G240" t="s">
        <v>241</v>
      </c>
      <c r="H240" s="52">
        <v>6</v>
      </c>
      <c r="I240" s="52">
        <v>0</v>
      </c>
      <c r="J240" s="52">
        <v>0</v>
      </c>
      <c r="K240" s="52">
        <v>0</v>
      </c>
      <c r="L240" s="52">
        <v>0</v>
      </c>
      <c r="M240" s="52">
        <v>0</v>
      </c>
      <c r="N240" s="52">
        <v>0</v>
      </c>
      <c r="O240" s="52">
        <v>0</v>
      </c>
      <c r="P240" s="52">
        <v>0</v>
      </c>
      <c r="Q240" s="52">
        <v>0</v>
      </c>
      <c r="R240" s="52">
        <v>0</v>
      </c>
      <c r="S240" s="52">
        <v>0</v>
      </c>
      <c r="T240" s="52">
        <v>0</v>
      </c>
      <c r="U240" s="52">
        <v>0</v>
      </c>
      <c r="V240" s="52">
        <v>0</v>
      </c>
      <c r="W240" s="52">
        <v>0</v>
      </c>
      <c r="X240" s="52">
        <v>0</v>
      </c>
      <c r="Y240" s="52">
        <v>0</v>
      </c>
      <c r="Z240" s="52">
        <v>0</v>
      </c>
      <c r="AA240" s="52">
        <v>0</v>
      </c>
      <c r="AB240" s="52">
        <v>0</v>
      </c>
      <c r="AC240" s="52">
        <v>0</v>
      </c>
      <c r="AD240" s="52">
        <v>0</v>
      </c>
      <c r="AE240" s="52">
        <v>0</v>
      </c>
      <c r="AF240" s="52">
        <v>0</v>
      </c>
      <c r="AG240" s="52">
        <v>0</v>
      </c>
      <c r="AH240" s="52">
        <v>0</v>
      </c>
      <c r="AI240" s="52">
        <v>0</v>
      </c>
      <c r="AJ240" s="52">
        <v>0</v>
      </c>
      <c r="AK240" s="52">
        <v>0</v>
      </c>
      <c r="AL240" s="52">
        <v>0</v>
      </c>
      <c r="AM240" s="52">
        <v>0</v>
      </c>
      <c r="AN240" s="52">
        <v>0</v>
      </c>
      <c r="AO240" s="52">
        <v>0</v>
      </c>
      <c r="AP240" s="52">
        <v>0</v>
      </c>
      <c r="AQ240" s="52">
        <v>0</v>
      </c>
      <c r="AR240" s="52">
        <v>0</v>
      </c>
      <c r="AS240" s="52">
        <v>0</v>
      </c>
      <c r="AT240" s="52">
        <v>0</v>
      </c>
      <c r="AU240" s="52">
        <v>0</v>
      </c>
      <c r="AV240" s="52">
        <v>0</v>
      </c>
      <c r="AW240" s="52">
        <v>0</v>
      </c>
      <c r="AX240" s="52">
        <v>0</v>
      </c>
      <c r="AY240" s="52">
        <v>0</v>
      </c>
      <c r="AZ240" s="52">
        <v>0</v>
      </c>
      <c r="BA240" s="52">
        <v>0</v>
      </c>
      <c r="BB240" s="52">
        <v>0</v>
      </c>
      <c r="BC240" s="52">
        <v>0</v>
      </c>
      <c r="BD240" s="52">
        <v>0</v>
      </c>
      <c r="BE240" s="52">
        <v>0</v>
      </c>
      <c r="BF240" s="52">
        <v>0</v>
      </c>
      <c r="BG240" s="52">
        <v>0</v>
      </c>
      <c r="BH240" s="52">
        <v>0</v>
      </c>
      <c r="BI240" s="52">
        <v>0</v>
      </c>
      <c r="BJ240" s="52">
        <v>0</v>
      </c>
      <c r="BK240" s="52">
        <v>0</v>
      </c>
      <c r="BL240" s="52">
        <v>0</v>
      </c>
      <c r="BM240" s="52">
        <v>0</v>
      </c>
      <c r="BN240" s="52">
        <v>0</v>
      </c>
      <c r="BO240" s="52">
        <v>0</v>
      </c>
      <c r="BP240" s="52">
        <v>0</v>
      </c>
      <c r="BQ240" s="52">
        <v>0</v>
      </c>
      <c r="BR240" s="52">
        <v>0</v>
      </c>
      <c r="BS240" s="52">
        <v>0</v>
      </c>
      <c r="BT240" s="52">
        <v>0</v>
      </c>
      <c r="BU240" s="52">
        <v>0</v>
      </c>
      <c r="BV240" s="52">
        <v>0</v>
      </c>
      <c r="BW240" s="52">
        <v>0</v>
      </c>
      <c r="BX240" s="52">
        <v>0</v>
      </c>
      <c r="BY240" s="52">
        <v>0</v>
      </c>
      <c r="BZ240" s="52">
        <v>0</v>
      </c>
      <c r="CA240" s="52">
        <v>0</v>
      </c>
      <c r="CB240" s="52">
        <v>0</v>
      </c>
      <c r="CC240" s="52">
        <v>0</v>
      </c>
      <c r="CD240" s="52">
        <v>0</v>
      </c>
      <c r="CE240" s="52">
        <v>0</v>
      </c>
      <c r="CF240" s="52">
        <v>0</v>
      </c>
      <c r="CG240" s="52">
        <v>0</v>
      </c>
      <c r="CH240" s="52">
        <v>0</v>
      </c>
      <c r="CI240" s="52">
        <v>0</v>
      </c>
      <c r="CJ240" s="52">
        <v>0</v>
      </c>
      <c r="CK240" s="52">
        <v>0</v>
      </c>
      <c r="CL240" s="52">
        <v>0</v>
      </c>
      <c r="CM240" s="52">
        <v>0</v>
      </c>
      <c r="CN240" s="52">
        <v>0</v>
      </c>
      <c r="CO240" s="52">
        <v>0</v>
      </c>
      <c r="CP240" s="52">
        <v>0</v>
      </c>
      <c r="CQ240" s="52">
        <v>0</v>
      </c>
      <c r="CR240" s="52">
        <v>0</v>
      </c>
      <c r="CS240" s="52">
        <v>0</v>
      </c>
      <c r="CT240" s="52">
        <v>0</v>
      </c>
      <c r="CU240" s="52">
        <v>0</v>
      </c>
      <c r="CV240" s="52">
        <v>0</v>
      </c>
      <c r="CW240" s="52">
        <v>0</v>
      </c>
      <c r="CX240" s="52">
        <v>0</v>
      </c>
      <c r="CY240" s="52">
        <v>0</v>
      </c>
      <c r="CZ240" s="52">
        <v>0</v>
      </c>
      <c r="DA240" s="52">
        <v>0</v>
      </c>
      <c r="DB240" s="52">
        <v>0</v>
      </c>
      <c r="DC240" s="52">
        <v>0</v>
      </c>
      <c r="DD240" s="52">
        <v>0</v>
      </c>
      <c r="DE240" s="52">
        <v>0</v>
      </c>
      <c r="DF240" s="52">
        <v>0</v>
      </c>
      <c r="DG240" s="52">
        <v>0</v>
      </c>
      <c r="DH240" s="52">
        <v>0</v>
      </c>
      <c r="DI240" s="52">
        <v>0</v>
      </c>
      <c r="DJ240" s="52">
        <v>0</v>
      </c>
      <c r="DK240" s="52">
        <v>0</v>
      </c>
      <c r="DL240" s="52">
        <v>0</v>
      </c>
      <c r="DM240" s="52">
        <v>0</v>
      </c>
      <c r="DN240" s="52">
        <v>0</v>
      </c>
      <c r="DO240" s="52">
        <v>0</v>
      </c>
      <c r="DP240" s="52">
        <v>0</v>
      </c>
      <c r="DQ240" s="52">
        <v>0</v>
      </c>
      <c r="DR240" s="52">
        <v>0</v>
      </c>
      <c r="DS240" s="52">
        <v>0</v>
      </c>
      <c r="DT240" s="52">
        <v>0</v>
      </c>
      <c r="DU240" s="52">
        <v>0</v>
      </c>
      <c r="DV240" s="52">
        <v>0</v>
      </c>
      <c r="DW240" s="52">
        <v>0</v>
      </c>
      <c r="DX240" s="52">
        <v>0</v>
      </c>
      <c r="DY240" s="52">
        <v>0</v>
      </c>
      <c r="DZ240" s="52">
        <v>0</v>
      </c>
      <c r="EA240" s="52">
        <v>0</v>
      </c>
      <c r="EB240" s="52">
        <v>0</v>
      </c>
      <c r="EC240" s="52">
        <v>0</v>
      </c>
      <c r="ED240" s="52">
        <v>0</v>
      </c>
      <c r="EE240" s="52">
        <v>0</v>
      </c>
      <c r="EF240" s="52">
        <v>0</v>
      </c>
      <c r="EG240" s="52">
        <v>0</v>
      </c>
      <c r="EH240" s="52">
        <v>0</v>
      </c>
      <c r="EI240" s="52">
        <v>0</v>
      </c>
      <c r="EJ240" s="52">
        <v>0</v>
      </c>
      <c r="EK240" s="52">
        <v>0</v>
      </c>
      <c r="EL240" s="52">
        <v>0</v>
      </c>
      <c r="EM240" s="52">
        <v>0</v>
      </c>
      <c r="EN240" s="52">
        <v>0</v>
      </c>
      <c r="EO240" s="52">
        <v>0</v>
      </c>
      <c r="EP240" s="52">
        <v>0</v>
      </c>
      <c r="EQ240" s="52">
        <v>0</v>
      </c>
      <c r="ER240" s="52">
        <v>0</v>
      </c>
      <c r="ES240" s="52">
        <v>0</v>
      </c>
      <c r="ET240" s="52">
        <v>0</v>
      </c>
      <c r="EU240" s="52">
        <v>0</v>
      </c>
      <c r="EV240" s="52">
        <v>0</v>
      </c>
      <c r="EW240" s="52">
        <v>75.833340000000007</v>
      </c>
      <c r="EX240" s="52">
        <v>73.809520000000006</v>
      </c>
      <c r="EY240" s="52">
        <v>71.738100000000003</v>
      </c>
      <c r="EZ240" s="52">
        <v>69.833340000000007</v>
      </c>
      <c r="FA240" s="52">
        <v>68.428569999999993</v>
      </c>
      <c r="FB240" s="52">
        <v>67.309520000000006</v>
      </c>
      <c r="FC240" s="52">
        <v>66.285709999999995</v>
      </c>
      <c r="FD240" s="52">
        <v>66.809520000000006</v>
      </c>
      <c r="FE240" s="52">
        <v>69.857140000000001</v>
      </c>
      <c r="FF240" s="52">
        <v>74.357140000000001</v>
      </c>
      <c r="FG240" s="52">
        <v>78.809520000000006</v>
      </c>
      <c r="FH240" s="52">
        <v>82.714290000000005</v>
      </c>
      <c r="FI240" s="52">
        <v>86.142859999999999</v>
      </c>
      <c r="FJ240" s="52">
        <v>89.333340000000007</v>
      </c>
      <c r="FK240" s="52">
        <v>91.523809999999997</v>
      </c>
      <c r="FL240" s="52">
        <v>93.095240000000004</v>
      </c>
      <c r="FM240" s="52">
        <v>93.904759999999996</v>
      </c>
      <c r="FN240" s="52">
        <v>93.357140000000001</v>
      </c>
      <c r="FO240" s="52">
        <v>91.547619999999995</v>
      </c>
      <c r="FP240" s="52">
        <v>88.380949999999999</v>
      </c>
      <c r="FQ240" s="52">
        <v>85.690479999999994</v>
      </c>
      <c r="FR240" s="52">
        <v>83.166659999999993</v>
      </c>
      <c r="FS240" s="52">
        <v>80.404759999999996</v>
      </c>
      <c r="FT240" s="52">
        <v>77.714290000000005</v>
      </c>
      <c r="FU240" s="52">
        <v>2</v>
      </c>
      <c r="FV240" s="52">
        <v>423.15499999999997</v>
      </c>
      <c r="FW240" s="52">
        <v>323.7294</v>
      </c>
      <c r="FX240" s="52">
        <v>0</v>
      </c>
    </row>
    <row r="241" spans="1:180" x14ac:dyDescent="0.3">
      <c r="A241" t="s">
        <v>174</v>
      </c>
      <c r="B241" t="s">
        <v>252</v>
      </c>
      <c r="C241" t="s">
        <v>180</v>
      </c>
      <c r="D241" t="s">
        <v>244</v>
      </c>
      <c r="E241" t="s">
        <v>187</v>
      </c>
      <c r="F241" t="s">
        <v>227</v>
      </c>
      <c r="G241" t="s">
        <v>241</v>
      </c>
      <c r="H241" s="52">
        <v>6</v>
      </c>
      <c r="I241" s="52">
        <v>0</v>
      </c>
      <c r="J241" s="52">
        <v>0</v>
      </c>
      <c r="K241" s="52">
        <v>0</v>
      </c>
      <c r="L241" s="52">
        <v>0</v>
      </c>
      <c r="M241" s="52">
        <v>0</v>
      </c>
      <c r="N241" s="52">
        <v>0</v>
      </c>
      <c r="O241" s="52">
        <v>0</v>
      </c>
      <c r="P241" s="52">
        <v>0</v>
      </c>
      <c r="Q241" s="52">
        <v>0</v>
      </c>
      <c r="R241" s="52">
        <v>0</v>
      </c>
      <c r="S241" s="52">
        <v>0</v>
      </c>
      <c r="T241" s="52">
        <v>0</v>
      </c>
      <c r="U241" s="52">
        <v>0</v>
      </c>
      <c r="V241" s="52">
        <v>0</v>
      </c>
      <c r="W241" s="52">
        <v>0</v>
      </c>
      <c r="X241" s="52">
        <v>0</v>
      </c>
      <c r="Y241" s="52">
        <v>0</v>
      </c>
      <c r="Z241" s="52">
        <v>0</v>
      </c>
      <c r="AA241" s="52">
        <v>0</v>
      </c>
      <c r="AB241" s="52">
        <v>0</v>
      </c>
      <c r="AC241" s="52">
        <v>0</v>
      </c>
      <c r="AD241" s="52">
        <v>0</v>
      </c>
      <c r="AE241" s="52">
        <v>0</v>
      </c>
      <c r="AF241" s="52">
        <v>0</v>
      </c>
      <c r="AG241" s="52">
        <v>0</v>
      </c>
      <c r="AH241" s="52">
        <v>0</v>
      </c>
      <c r="AI241" s="52">
        <v>0</v>
      </c>
      <c r="AJ241" s="52">
        <v>0</v>
      </c>
      <c r="AK241" s="52">
        <v>0</v>
      </c>
      <c r="AL241" s="52">
        <v>0</v>
      </c>
      <c r="AM241" s="52">
        <v>0</v>
      </c>
      <c r="AN241" s="52">
        <v>0</v>
      </c>
      <c r="AO241" s="52">
        <v>0</v>
      </c>
      <c r="AP241" s="52">
        <v>0</v>
      </c>
      <c r="AQ241" s="52">
        <v>0</v>
      </c>
      <c r="AR241" s="52">
        <v>0</v>
      </c>
      <c r="AS241" s="52">
        <v>0</v>
      </c>
      <c r="AT241" s="52">
        <v>0</v>
      </c>
      <c r="AU241" s="52">
        <v>0</v>
      </c>
      <c r="AV241" s="52">
        <v>0</v>
      </c>
      <c r="AW241" s="52">
        <v>0</v>
      </c>
      <c r="AX241" s="52">
        <v>0</v>
      </c>
      <c r="AY241" s="52">
        <v>0</v>
      </c>
      <c r="AZ241" s="52">
        <v>0</v>
      </c>
      <c r="BA241" s="52">
        <v>0</v>
      </c>
      <c r="BB241" s="52">
        <v>0</v>
      </c>
      <c r="BC241" s="52">
        <v>0</v>
      </c>
      <c r="BD241" s="52">
        <v>0</v>
      </c>
      <c r="BE241" s="52">
        <v>0</v>
      </c>
      <c r="BF241" s="52">
        <v>0</v>
      </c>
      <c r="BG241" s="52">
        <v>0</v>
      </c>
      <c r="BH241" s="52">
        <v>0</v>
      </c>
      <c r="BI241" s="52">
        <v>0</v>
      </c>
      <c r="BJ241" s="52">
        <v>0</v>
      </c>
      <c r="BK241" s="52">
        <v>0</v>
      </c>
      <c r="BL241" s="52">
        <v>0</v>
      </c>
      <c r="BM241" s="52">
        <v>0</v>
      </c>
      <c r="BN241" s="52">
        <v>0</v>
      </c>
      <c r="BO241" s="52">
        <v>0</v>
      </c>
      <c r="BP241" s="52">
        <v>0</v>
      </c>
      <c r="BQ241" s="52">
        <v>0</v>
      </c>
      <c r="BR241" s="52">
        <v>0</v>
      </c>
      <c r="BS241" s="52">
        <v>0</v>
      </c>
      <c r="BT241" s="52">
        <v>0</v>
      </c>
      <c r="BU241" s="52">
        <v>0</v>
      </c>
      <c r="BV241" s="52">
        <v>0</v>
      </c>
      <c r="BW241" s="52">
        <v>0</v>
      </c>
      <c r="BX241" s="52">
        <v>0</v>
      </c>
      <c r="BY241" s="52">
        <v>0</v>
      </c>
      <c r="BZ241" s="52">
        <v>0</v>
      </c>
      <c r="CA241" s="52">
        <v>0</v>
      </c>
      <c r="CB241" s="52">
        <v>0</v>
      </c>
      <c r="CC241" s="52">
        <v>0</v>
      </c>
      <c r="CD241" s="52">
        <v>0</v>
      </c>
      <c r="CE241" s="52">
        <v>0</v>
      </c>
      <c r="CF241" s="52">
        <v>0</v>
      </c>
      <c r="CG241" s="52">
        <v>0</v>
      </c>
      <c r="CH241" s="52">
        <v>0</v>
      </c>
      <c r="CI241" s="52">
        <v>0</v>
      </c>
      <c r="CJ241" s="52">
        <v>0</v>
      </c>
      <c r="CK241" s="52">
        <v>0</v>
      </c>
      <c r="CL241" s="52">
        <v>0</v>
      </c>
      <c r="CM241" s="52">
        <v>0</v>
      </c>
      <c r="CN241" s="52">
        <v>0</v>
      </c>
      <c r="CO241" s="52">
        <v>0</v>
      </c>
      <c r="CP241" s="52">
        <v>0</v>
      </c>
      <c r="CQ241" s="52">
        <v>0</v>
      </c>
      <c r="CR241" s="52">
        <v>0</v>
      </c>
      <c r="CS241" s="52">
        <v>0</v>
      </c>
      <c r="CT241" s="52">
        <v>0</v>
      </c>
      <c r="CU241" s="52">
        <v>0</v>
      </c>
      <c r="CV241" s="52">
        <v>0</v>
      </c>
      <c r="CW241" s="52">
        <v>0</v>
      </c>
      <c r="CX241" s="52">
        <v>0</v>
      </c>
      <c r="CY241" s="52">
        <v>0</v>
      </c>
      <c r="CZ241" s="52">
        <v>0</v>
      </c>
      <c r="DA241" s="52">
        <v>0</v>
      </c>
      <c r="DB241" s="52">
        <v>0</v>
      </c>
      <c r="DC241" s="52">
        <v>0</v>
      </c>
      <c r="DD241" s="52">
        <v>0</v>
      </c>
      <c r="DE241" s="52">
        <v>0</v>
      </c>
      <c r="DF241" s="52">
        <v>0</v>
      </c>
      <c r="DG241" s="52">
        <v>0</v>
      </c>
      <c r="DH241" s="52">
        <v>0</v>
      </c>
      <c r="DI241" s="52">
        <v>0</v>
      </c>
      <c r="DJ241" s="52">
        <v>0</v>
      </c>
      <c r="DK241" s="52">
        <v>0</v>
      </c>
      <c r="DL241" s="52">
        <v>0</v>
      </c>
      <c r="DM241" s="52">
        <v>0</v>
      </c>
      <c r="DN241" s="52">
        <v>0</v>
      </c>
      <c r="DO241" s="52">
        <v>0</v>
      </c>
      <c r="DP241" s="52">
        <v>0</v>
      </c>
      <c r="DQ241" s="52">
        <v>0</v>
      </c>
      <c r="DR241" s="52">
        <v>0</v>
      </c>
      <c r="DS241" s="52">
        <v>0</v>
      </c>
      <c r="DT241" s="52">
        <v>0</v>
      </c>
      <c r="DU241" s="52">
        <v>0</v>
      </c>
      <c r="DV241" s="52">
        <v>0</v>
      </c>
      <c r="DW241" s="52">
        <v>0</v>
      </c>
      <c r="DX241" s="52">
        <v>0</v>
      </c>
      <c r="DY241" s="52">
        <v>0</v>
      </c>
      <c r="DZ241" s="52">
        <v>0</v>
      </c>
      <c r="EA241" s="52">
        <v>0</v>
      </c>
      <c r="EB241" s="52">
        <v>0</v>
      </c>
      <c r="EC241" s="52">
        <v>0</v>
      </c>
      <c r="ED241" s="52">
        <v>0</v>
      </c>
      <c r="EE241" s="52">
        <v>0</v>
      </c>
      <c r="EF241" s="52">
        <v>0</v>
      </c>
      <c r="EG241" s="52">
        <v>0</v>
      </c>
      <c r="EH241" s="52">
        <v>0</v>
      </c>
      <c r="EI241" s="52">
        <v>0</v>
      </c>
      <c r="EJ241" s="52">
        <v>0</v>
      </c>
      <c r="EK241" s="52">
        <v>0</v>
      </c>
      <c r="EL241" s="52">
        <v>0</v>
      </c>
      <c r="EM241" s="52">
        <v>0</v>
      </c>
      <c r="EN241" s="52">
        <v>0</v>
      </c>
      <c r="EO241" s="52">
        <v>0</v>
      </c>
      <c r="EP241" s="52">
        <v>0</v>
      </c>
      <c r="EQ241" s="52">
        <v>0</v>
      </c>
      <c r="ER241" s="52">
        <v>0</v>
      </c>
      <c r="ES241" s="52">
        <v>0</v>
      </c>
      <c r="ET241" s="52">
        <v>0</v>
      </c>
      <c r="EU241" s="52">
        <v>0</v>
      </c>
      <c r="EV241" s="52">
        <v>0</v>
      </c>
      <c r="EW241" s="52">
        <v>82.125</v>
      </c>
      <c r="EX241" s="52">
        <v>79.9375</v>
      </c>
      <c r="EY241" s="52">
        <v>77.75</v>
      </c>
      <c r="EZ241" s="52">
        <v>75.75</v>
      </c>
      <c r="FA241" s="52">
        <v>74.4375</v>
      </c>
      <c r="FB241" s="52">
        <v>73.25</v>
      </c>
      <c r="FC241" s="52">
        <v>73.1875</v>
      </c>
      <c r="FD241" s="52">
        <v>75.6875</v>
      </c>
      <c r="FE241" s="52">
        <v>79.3125</v>
      </c>
      <c r="FF241" s="52">
        <v>83.0625</v>
      </c>
      <c r="FG241" s="52">
        <v>86.6875</v>
      </c>
      <c r="FH241" s="52">
        <v>89.8125</v>
      </c>
      <c r="FI241" s="52">
        <v>92.875</v>
      </c>
      <c r="FJ241" s="52">
        <v>95.8125</v>
      </c>
      <c r="FK241" s="52">
        <v>98.0625</v>
      </c>
      <c r="FL241" s="52">
        <v>99.6875</v>
      </c>
      <c r="FM241" s="52">
        <v>100.5</v>
      </c>
      <c r="FN241" s="52">
        <v>100.125</v>
      </c>
      <c r="FO241" s="52">
        <v>98</v>
      </c>
      <c r="FP241" s="52">
        <v>96.25</v>
      </c>
      <c r="FQ241" s="52">
        <v>93.6875</v>
      </c>
      <c r="FR241" s="52">
        <v>90.0625</v>
      </c>
      <c r="FS241" s="52">
        <v>86.4375</v>
      </c>
      <c r="FT241" s="52">
        <v>83.0625</v>
      </c>
      <c r="FU241" s="52">
        <v>2</v>
      </c>
      <c r="FV241" s="52">
        <v>446.76440000000002</v>
      </c>
      <c r="FW241" s="52">
        <v>349.2192</v>
      </c>
      <c r="FX241" s="52">
        <v>0</v>
      </c>
    </row>
    <row r="242" spans="1:180" x14ac:dyDescent="0.3">
      <c r="A242" t="s">
        <v>174</v>
      </c>
      <c r="B242" t="s">
        <v>252</v>
      </c>
      <c r="C242" t="s">
        <v>180</v>
      </c>
      <c r="D242" t="s">
        <v>244</v>
      </c>
      <c r="E242" t="s">
        <v>189</v>
      </c>
      <c r="F242" t="s">
        <v>229</v>
      </c>
      <c r="G242" t="s">
        <v>241</v>
      </c>
      <c r="H242" s="52">
        <v>1</v>
      </c>
      <c r="I242" s="52">
        <v>0</v>
      </c>
      <c r="J242" s="52">
        <v>0</v>
      </c>
      <c r="K242" s="52">
        <v>0</v>
      </c>
      <c r="L242" s="52">
        <v>0</v>
      </c>
      <c r="M242" s="52">
        <v>0</v>
      </c>
      <c r="N242" s="52">
        <v>0</v>
      </c>
      <c r="O242" s="52">
        <v>0</v>
      </c>
      <c r="P242" s="52">
        <v>0</v>
      </c>
      <c r="Q242" s="52">
        <v>0</v>
      </c>
      <c r="R242" s="52">
        <v>0</v>
      </c>
      <c r="S242" s="52">
        <v>0</v>
      </c>
      <c r="T242" s="52">
        <v>0</v>
      </c>
      <c r="U242" s="52">
        <v>0</v>
      </c>
      <c r="V242" s="52">
        <v>0</v>
      </c>
      <c r="W242" s="52">
        <v>0</v>
      </c>
      <c r="X242" s="52">
        <v>0</v>
      </c>
      <c r="Y242" s="52">
        <v>0</v>
      </c>
      <c r="Z242" s="52">
        <v>0</v>
      </c>
      <c r="AA242" s="52">
        <v>0</v>
      </c>
      <c r="AB242" s="52">
        <v>0</v>
      </c>
      <c r="AC242" s="52">
        <v>0</v>
      </c>
      <c r="AD242" s="52">
        <v>0</v>
      </c>
      <c r="AE242" s="52">
        <v>0</v>
      </c>
      <c r="AF242" s="52">
        <v>0</v>
      </c>
      <c r="AG242" s="52">
        <v>0</v>
      </c>
      <c r="AH242" s="52">
        <v>0</v>
      </c>
      <c r="AI242" s="52">
        <v>0</v>
      </c>
      <c r="AJ242" s="52">
        <v>0</v>
      </c>
      <c r="AK242" s="52">
        <v>0</v>
      </c>
      <c r="AL242" s="52">
        <v>0</v>
      </c>
      <c r="AM242" s="52">
        <v>0</v>
      </c>
      <c r="AN242" s="52">
        <v>0</v>
      </c>
      <c r="AO242" s="52">
        <v>0</v>
      </c>
      <c r="AP242" s="52">
        <v>0</v>
      </c>
      <c r="AQ242" s="52">
        <v>0</v>
      </c>
      <c r="AR242" s="52">
        <v>0</v>
      </c>
      <c r="AS242" s="52">
        <v>0</v>
      </c>
      <c r="AT242" s="52">
        <v>0</v>
      </c>
      <c r="AU242" s="52">
        <v>0</v>
      </c>
      <c r="AV242" s="52">
        <v>0</v>
      </c>
      <c r="AW242" s="52">
        <v>0</v>
      </c>
      <c r="AX242" s="52">
        <v>0</v>
      </c>
      <c r="AY242" s="52">
        <v>0</v>
      </c>
      <c r="AZ242" s="52">
        <v>0</v>
      </c>
      <c r="BA242" s="52">
        <v>0</v>
      </c>
      <c r="BB242" s="52">
        <v>0</v>
      </c>
      <c r="BC242" s="52">
        <v>0</v>
      </c>
      <c r="BD242" s="52">
        <v>0</v>
      </c>
      <c r="BE242" s="52">
        <v>0</v>
      </c>
      <c r="BF242" s="52">
        <v>0</v>
      </c>
      <c r="BG242" s="52">
        <v>0</v>
      </c>
      <c r="BH242" s="52">
        <v>0</v>
      </c>
      <c r="BI242" s="52">
        <v>0</v>
      </c>
      <c r="BJ242" s="52">
        <v>0</v>
      </c>
      <c r="BK242" s="52">
        <v>0</v>
      </c>
      <c r="BL242" s="52">
        <v>0</v>
      </c>
      <c r="BM242" s="52">
        <v>0</v>
      </c>
      <c r="BN242" s="52">
        <v>0</v>
      </c>
      <c r="BO242" s="52">
        <v>0</v>
      </c>
      <c r="BP242" s="52">
        <v>0</v>
      </c>
      <c r="BQ242" s="52">
        <v>0</v>
      </c>
      <c r="BR242" s="52">
        <v>0</v>
      </c>
      <c r="BS242" s="52">
        <v>0</v>
      </c>
      <c r="BT242" s="52">
        <v>0</v>
      </c>
      <c r="BU242" s="52">
        <v>0</v>
      </c>
      <c r="BV242" s="52">
        <v>0</v>
      </c>
      <c r="BW242" s="52">
        <v>0</v>
      </c>
      <c r="BX242" s="52">
        <v>0</v>
      </c>
      <c r="BY242" s="52">
        <v>0</v>
      </c>
      <c r="BZ242" s="52">
        <v>0</v>
      </c>
      <c r="CA242" s="52">
        <v>0</v>
      </c>
      <c r="CB242" s="52">
        <v>0</v>
      </c>
      <c r="CC242" s="52">
        <v>0</v>
      </c>
      <c r="CD242" s="52">
        <v>0</v>
      </c>
      <c r="CE242" s="52">
        <v>0</v>
      </c>
      <c r="CF242" s="52">
        <v>0</v>
      </c>
      <c r="CG242" s="52">
        <v>0</v>
      </c>
      <c r="CH242" s="52">
        <v>0</v>
      </c>
      <c r="CI242" s="52">
        <v>0</v>
      </c>
      <c r="CJ242" s="52">
        <v>0</v>
      </c>
      <c r="CK242" s="52">
        <v>0</v>
      </c>
      <c r="CL242" s="52">
        <v>0</v>
      </c>
      <c r="CM242" s="52">
        <v>0</v>
      </c>
      <c r="CN242" s="52">
        <v>0</v>
      </c>
      <c r="CO242" s="52">
        <v>0</v>
      </c>
      <c r="CP242" s="52">
        <v>0</v>
      </c>
      <c r="CQ242" s="52">
        <v>0</v>
      </c>
      <c r="CR242" s="52">
        <v>0</v>
      </c>
      <c r="CS242" s="52">
        <v>0</v>
      </c>
      <c r="CT242" s="52">
        <v>0</v>
      </c>
      <c r="CU242" s="52">
        <v>0</v>
      </c>
      <c r="CV242" s="52">
        <v>0</v>
      </c>
      <c r="CW242" s="52">
        <v>0</v>
      </c>
      <c r="CX242" s="52">
        <v>0</v>
      </c>
      <c r="CY242" s="52">
        <v>0</v>
      </c>
      <c r="CZ242" s="52">
        <v>0</v>
      </c>
      <c r="DA242" s="52">
        <v>0</v>
      </c>
      <c r="DB242" s="52">
        <v>0</v>
      </c>
      <c r="DC242" s="52">
        <v>0</v>
      </c>
      <c r="DD242" s="52">
        <v>0</v>
      </c>
      <c r="DE242" s="52">
        <v>0</v>
      </c>
      <c r="DF242" s="52">
        <v>0</v>
      </c>
      <c r="DG242" s="52">
        <v>0</v>
      </c>
      <c r="DH242" s="52">
        <v>0</v>
      </c>
      <c r="DI242" s="52">
        <v>0</v>
      </c>
      <c r="DJ242" s="52">
        <v>0</v>
      </c>
      <c r="DK242" s="52">
        <v>0</v>
      </c>
      <c r="DL242" s="52">
        <v>0</v>
      </c>
      <c r="DM242" s="52">
        <v>0</v>
      </c>
      <c r="DN242" s="52">
        <v>0</v>
      </c>
      <c r="DO242" s="52">
        <v>0</v>
      </c>
      <c r="DP242" s="52">
        <v>0</v>
      </c>
      <c r="DQ242" s="52">
        <v>0</v>
      </c>
      <c r="DR242" s="52">
        <v>0</v>
      </c>
      <c r="DS242" s="52">
        <v>0</v>
      </c>
      <c r="DT242" s="52">
        <v>0</v>
      </c>
      <c r="DU242" s="52">
        <v>0</v>
      </c>
      <c r="DV242" s="52">
        <v>0</v>
      </c>
      <c r="DW242" s="52">
        <v>0</v>
      </c>
      <c r="DX242" s="52">
        <v>0</v>
      </c>
      <c r="DY242" s="52">
        <v>0</v>
      </c>
      <c r="DZ242" s="52">
        <v>0</v>
      </c>
      <c r="EA242" s="52">
        <v>0</v>
      </c>
      <c r="EB242" s="52">
        <v>0</v>
      </c>
      <c r="EC242" s="52">
        <v>0</v>
      </c>
      <c r="ED242" s="52">
        <v>0</v>
      </c>
      <c r="EE242" s="52">
        <v>0</v>
      </c>
      <c r="EF242" s="52">
        <v>0</v>
      </c>
      <c r="EG242" s="52">
        <v>0</v>
      </c>
      <c r="EH242" s="52">
        <v>0</v>
      </c>
      <c r="EI242" s="52">
        <v>0</v>
      </c>
      <c r="EJ242" s="52">
        <v>0</v>
      </c>
      <c r="EK242" s="52">
        <v>0</v>
      </c>
      <c r="EL242" s="52">
        <v>0</v>
      </c>
      <c r="EM242" s="52">
        <v>0</v>
      </c>
      <c r="EN242" s="52">
        <v>0</v>
      </c>
      <c r="EO242" s="52">
        <v>0</v>
      </c>
      <c r="EP242" s="52">
        <v>0</v>
      </c>
      <c r="EQ242" s="52">
        <v>0</v>
      </c>
      <c r="ER242" s="52">
        <v>0</v>
      </c>
      <c r="ES242" s="52">
        <v>0</v>
      </c>
      <c r="ET242" s="52">
        <v>0</v>
      </c>
      <c r="EU242" s="52">
        <v>0</v>
      </c>
      <c r="EV242" s="52">
        <v>0</v>
      </c>
      <c r="EW242" s="52">
        <v>60.148150000000001</v>
      </c>
      <c r="EX242" s="52">
        <v>59.259259999999998</v>
      </c>
      <c r="EY242" s="52">
        <v>58.564819999999997</v>
      </c>
      <c r="EZ242" s="52">
        <v>57.888890000000004</v>
      </c>
      <c r="FA242" s="52">
        <v>57.518520000000002</v>
      </c>
      <c r="FB242" s="52">
        <v>57.037039999999998</v>
      </c>
      <c r="FC242" s="52">
        <v>56.52778</v>
      </c>
      <c r="FD242" s="52">
        <v>57.175930000000001</v>
      </c>
      <c r="FE242" s="52">
        <v>59.157409999999999</v>
      </c>
      <c r="FF242" s="52">
        <v>62.259259999999998</v>
      </c>
      <c r="FG242" s="52">
        <v>66.148150000000001</v>
      </c>
      <c r="FH242" s="52">
        <v>70.768519999999995</v>
      </c>
      <c r="FI242" s="52">
        <v>75.370369999999994</v>
      </c>
      <c r="FJ242" s="52">
        <v>78.44444</v>
      </c>
      <c r="FK242" s="52">
        <v>79.657409999999999</v>
      </c>
      <c r="FL242" s="52">
        <v>79.231480000000005</v>
      </c>
      <c r="FM242" s="52">
        <v>77.351849999999999</v>
      </c>
      <c r="FN242" s="52">
        <v>74.675929999999994</v>
      </c>
      <c r="FO242" s="52">
        <v>71.787040000000005</v>
      </c>
      <c r="FP242" s="52">
        <v>67.425929999999994</v>
      </c>
      <c r="FQ242" s="52">
        <v>63.824069999999999</v>
      </c>
      <c r="FR242" s="52">
        <v>61.425930000000001</v>
      </c>
      <c r="FS242" s="52">
        <v>60.064819999999997</v>
      </c>
      <c r="FT242" s="52">
        <v>59.111109999999996</v>
      </c>
      <c r="FU242" s="52">
        <v>7</v>
      </c>
      <c r="FV242" s="52">
        <v>1828.63</v>
      </c>
      <c r="FW242" s="52">
        <v>427.3639</v>
      </c>
      <c r="FX242" s="52">
        <v>0</v>
      </c>
    </row>
    <row r="243" spans="1:180" x14ac:dyDescent="0.3">
      <c r="A243" t="s">
        <v>174</v>
      </c>
      <c r="B243" t="s">
        <v>252</v>
      </c>
      <c r="C243" t="s">
        <v>180</v>
      </c>
      <c r="D243" t="s">
        <v>244</v>
      </c>
      <c r="E243" t="s">
        <v>187</v>
      </c>
      <c r="F243" t="s">
        <v>230</v>
      </c>
      <c r="G243" t="s">
        <v>241</v>
      </c>
      <c r="H243" s="52">
        <v>6</v>
      </c>
      <c r="I243" s="52">
        <v>0</v>
      </c>
      <c r="J243" s="52">
        <v>0</v>
      </c>
      <c r="K243" s="52">
        <v>0</v>
      </c>
      <c r="L243" s="52">
        <v>0</v>
      </c>
      <c r="M243" s="52">
        <v>0</v>
      </c>
      <c r="N243" s="52">
        <v>0</v>
      </c>
      <c r="O243" s="52">
        <v>0</v>
      </c>
      <c r="P243" s="52">
        <v>0</v>
      </c>
      <c r="Q243" s="52">
        <v>0</v>
      </c>
      <c r="R243" s="52">
        <v>0</v>
      </c>
      <c r="S243" s="52">
        <v>0</v>
      </c>
      <c r="T243" s="52">
        <v>0</v>
      </c>
      <c r="U243" s="52">
        <v>0</v>
      </c>
      <c r="V243" s="52">
        <v>0</v>
      </c>
      <c r="W243" s="52">
        <v>0</v>
      </c>
      <c r="X243" s="52">
        <v>0</v>
      </c>
      <c r="Y243" s="52">
        <v>0</v>
      </c>
      <c r="Z243" s="52">
        <v>0</v>
      </c>
      <c r="AA243" s="52">
        <v>0</v>
      </c>
      <c r="AB243" s="52">
        <v>0</v>
      </c>
      <c r="AC243" s="52">
        <v>0</v>
      </c>
      <c r="AD243" s="52">
        <v>0</v>
      </c>
      <c r="AE243" s="52">
        <v>0</v>
      </c>
      <c r="AF243" s="52">
        <v>0</v>
      </c>
      <c r="AG243" s="52">
        <v>0</v>
      </c>
      <c r="AH243" s="52">
        <v>0</v>
      </c>
      <c r="AI243" s="52">
        <v>0</v>
      </c>
      <c r="AJ243" s="52">
        <v>0</v>
      </c>
      <c r="AK243" s="52">
        <v>0</v>
      </c>
      <c r="AL243" s="52">
        <v>0</v>
      </c>
      <c r="AM243" s="52">
        <v>0</v>
      </c>
      <c r="AN243" s="52">
        <v>0</v>
      </c>
      <c r="AO243" s="52">
        <v>0</v>
      </c>
      <c r="AP243" s="52">
        <v>0</v>
      </c>
      <c r="AQ243" s="52">
        <v>0</v>
      </c>
      <c r="AR243" s="52">
        <v>0</v>
      </c>
      <c r="AS243" s="52">
        <v>0</v>
      </c>
      <c r="AT243" s="52">
        <v>0</v>
      </c>
      <c r="AU243" s="52">
        <v>0</v>
      </c>
      <c r="AV243" s="52">
        <v>0</v>
      </c>
      <c r="AW243" s="52">
        <v>0</v>
      </c>
      <c r="AX243" s="52">
        <v>0</v>
      </c>
      <c r="AY243" s="52">
        <v>0</v>
      </c>
      <c r="AZ243" s="52">
        <v>0</v>
      </c>
      <c r="BA243" s="52">
        <v>0</v>
      </c>
      <c r="BB243" s="52">
        <v>0</v>
      </c>
      <c r="BC243" s="52">
        <v>0</v>
      </c>
      <c r="BD243" s="52">
        <v>0</v>
      </c>
      <c r="BE243" s="52">
        <v>0</v>
      </c>
      <c r="BF243" s="52">
        <v>0</v>
      </c>
      <c r="BG243" s="52">
        <v>0</v>
      </c>
      <c r="BH243" s="52">
        <v>0</v>
      </c>
      <c r="BI243" s="52">
        <v>0</v>
      </c>
      <c r="BJ243" s="52">
        <v>0</v>
      </c>
      <c r="BK243" s="52">
        <v>0</v>
      </c>
      <c r="BL243" s="52">
        <v>0</v>
      </c>
      <c r="BM243" s="52">
        <v>0</v>
      </c>
      <c r="BN243" s="52">
        <v>0</v>
      </c>
      <c r="BO243" s="52">
        <v>0</v>
      </c>
      <c r="BP243" s="52">
        <v>0</v>
      </c>
      <c r="BQ243" s="52">
        <v>0</v>
      </c>
      <c r="BR243" s="52">
        <v>0</v>
      </c>
      <c r="BS243" s="52">
        <v>0</v>
      </c>
      <c r="BT243" s="52">
        <v>0</v>
      </c>
      <c r="BU243" s="52">
        <v>0</v>
      </c>
      <c r="BV243" s="52">
        <v>0</v>
      </c>
      <c r="BW243" s="52">
        <v>0</v>
      </c>
      <c r="BX243" s="52">
        <v>0</v>
      </c>
      <c r="BY243" s="52">
        <v>0</v>
      </c>
      <c r="BZ243" s="52">
        <v>0</v>
      </c>
      <c r="CA243" s="52">
        <v>0</v>
      </c>
      <c r="CB243" s="52">
        <v>0</v>
      </c>
      <c r="CC243" s="52">
        <v>0</v>
      </c>
      <c r="CD243" s="52">
        <v>0</v>
      </c>
      <c r="CE243" s="52">
        <v>0</v>
      </c>
      <c r="CF243" s="52">
        <v>0</v>
      </c>
      <c r="CG243" s="52">
        <v>0</v>
      </c>
      <c r="CH243" s="52">
        <v>0</v>
      </c>
      <c r="CI243" s="52">
        <v>0</v>
      </c>
      <c r="CJ243" s="52">
        <v>0</v>
      </c>
      <c r="CK243" s="52">
        <v>0</v>
      </c>
      <c r="CL243" s="52">
        <v>0</v>
      </c>
      <c r="CM243" s="52">
        <v>0</v>
      </c>
      <c r="CN243" s="52">
        <v>0</v>
      </c>
      <c r="CO243" s="52">
        <v>0</v>
      </c>
      <c r="CP243" s="52">
        <v>0</v>
      </c>
      <c r="CQ243" s="52">
        <v>0</v>
      </c>
      <c r="CR243" s="52">
        <v>0</v>
      </c>
      <c r="CS243" s="52">
        <v>0</v>
      </c>
      <c r="CT243" s="52">
        <v>0</v>
      </c>
      <c r="CU243" s="52">
        <v>0</v>
      </c>
      <c r="CV243" s="52">
        <v>0</v>
      </c>
      <c r="CW243" s="52">
        <v>0</v>
      </c>
      <c r="CX243" s="52">
        <v>0</v>
      </c>
      <c r="CY243" s="52">
        <v>0</v>
      </c>
      <c r="CZ243" s="52">
        <v>0</v>
      </c>
      <c r="DA243" s="52">
        <v>0</v>
      </c>
      <c r="DB243" s="52">
        <v>0</v>
      </c>
      <c r="DC243" s="52">
        <v>0</v>
      </c>
      <c r="DD243" s="52">
        <v>0</v>
      </c>
      <c r="DE243" s="52">
        <v>0</v>
      </c>
      <c r="DF243" s="52">
        <v>0</v>
      </c>
      <c r="DG243" s="52">
        <v>0</v>
      </c>
      <c r="DH243" s="52">
        <v>0</v>
      </c>
      <c r="DI243" s="52">
        <v>0</v>
      </c>
      <c r="DJ243" s="52">
        <v>0</v>
      </c>
      <c r="DK243" s="52">
        <v>0</v>
      </c>
      <c r="DL243" s="52">
        <v>0</v>
      </c>
      <c r="DM243" s="52">
        <v>0</v>
      </c>
      <c r="DN243" s="52">
        <v>0</v>
      </c>
      <c r="DO243" s="52">
        <v>0</v>
      </c>
      <c r="DP243" s="52">
        <v>0</v>
      </c>
      <c r="DQ243" s="52">
        <v>0</v>
      </c>
      <c r="DR243" s="52">
        <v>0</v>
      </c>
      <c r="DS243" s="52">
        <v>0</v>
      </c>
      <c r="DT243" s="52">
        <v>0</v>
      </c>
      <c r="DU243" s="52">
        <v>0</v>
      </c>
      <c r="DV243" s="52">
        <v>0</v>
      </c>
      <c r="DW243" s="52">
        <v>0</v>
      </c>
      <c r="DX243" s="52">
        <v>0</v>
      </c>
      <c r="DY243" s="52">
        <v>0</v>
      </c>
      <c r="DZ243" s="52">
        <v>0</v>
      </c>
      <c r="EA243" s="52">
        <v>0</v>
      </c>
      <c r="EB243" s="52">
        <v>0</v>
      </c>
      <c r="EC243" s="52">
        <v>0</v>
      </c>
      <c r="ED243" s="52">
        <v>0</v>
      </c>
      <c r="EE243" s="52">
        <v>0</v>
      </c>
      <c r="EF243" s="52">
        <v>0</v>
      </c>
      <c r="EG243" s="52">
        <v>0</v>
      </c>
      <c r="EH243" s="52">
        <v>0</v>
      </c>
      <c r="EI243" s="52">
        <v>0</v>
      </c>
      <c r="EJ243" s="52">
        <v>0</v>
      </c>
      <c r="EK243" s="52">
        <v>0</v>
      </c>
      <c r="EL243" s="52">
        <v>0</v>
      </c>
      <c r="EM243" s="52">
        <v>0</v>
      </c>
      <c r="EN243" s="52">
        <v>0</v>
      </c>
      <c r="EO243" s="52">
        <v>0</v>
      </c>
      <c r="EP243" s="52">
        <v>0</v>
      </c>
      <c r="EQ243" s="52">
        <v>0</v>
      </c>
      <c r="ER243" s="52">
        <v>0</v>
      </c>
      <c r="ES243" s="52">
        <v>0</v>
      </c>
      <c r="ET243" s="52">
        <v>0</v>
      </c>
      <c r="EU243" s="52">
        <v>0</v>
      </c>
      <c r="EV243" s="52">
        <v>0</v>
      </c>
      <c r="EW243" s="52">
        <v>68.625</v>
      </c>
      <c r="EX243" s="52">
        <v>67.6875</v>
      </c>
      <c r="EY243" s="52">
        <v>66.71875</v>
      </c>
      <c r="EZ243" s="52">
        <v>65.84375</v>
      </c>
      <c r="FA243" s="52">
        <v>65.03125</v>
      </c>
      <c r="FB243" s="52">
        <v>64.25</v>
      </c>
      <c r="FC243" s="52">
        <v>64.5</v>
      </c>
      <c r="FD243" s="52">
        <v>66.96875</v>
      </c>
      <c r="FE243" s="52">
        <v>70.65625</v>
      </c>
      <c r="FF243" s="52">
        <v>74.71875</v>
      </c>
      <c r="FG243" s="52">
        <v>78.6875</v>
      </c>
      <c r="FH243" s="52">
        <v>82</v>
      </c>
      <c r="FI243" s="52">
        <v>84.3125</v>
      </c>
      <c r="FJ243" s="52">
        <v>86.03125</v>
      </c>
      <c r="FK243" s="52">
        <v>87.34375</v>
      </c>
      <c r="FL243" s="52">
        <v>87.78125</v>
      </c>
      <c r="FM243" s="52">
        <v>86.96875</v>
      </c>
      <c r="FN243" s="52">
        <v>85.28125</v>
      </c>
      <c r="FO243" s="52">
        <v>82.46875</v>
      </c>
      <c r="FP243" s="52">
        <v>78.96875</v>
      </c>
      <c r="FQ243" s="52">
        <v>74.75</v>
      </c>
      <c r="FR243" s="52">
        <v>72.09375</v>
      </c>
      <c r="FS243" s="52">
        <v>70.15625</v>
      </c>
      <c r="FT243" s="52">
        <v>68.6875</v>
      </c>
      <c r="FU243" s="52">
        <v>2</v>
      </c>
      <c r="FV243" s="52">
        <v>690.62310000000002</v>
      </c>
      <c r="FW243" s="52">
        <v>405.66919999999999</v>
      </c>
      <c r="FX243" s="52">
        <v>0</v>
      </c>
    </row>
    <row r="244" spans="1:180" x14ac:dyDescent="0.3">
      <c r="A244" t="s">
        <v>174</v>
      </c>
      <c r="B244" t="s">
        <v>252</v>
      </c>
      <c r="C244" t="s">
        <v>180</v>
      </c>
      <c r="D244" t="s">
        <v>224</v>
      </c>
      <c r="E244" t="s">
        <v>188</v>
      </c>
      <c r="F244" t="s">
        <v>230</v>
      </c>
      <c r="G244" t="s">
        <v>241</v>
      </c>
      <c r="H244" s="52">
        <v>6</v>
      </c>
      <c r="I244" s="52">
        <v>0</v>
      </c>
      <c r="J244" s="52">
        <v>0</v>
      </c>
      <c r="K244" s="52">
        <v>0</v>
      </c>
      <c r="L244" s="52">
        <v>0</v>
      </c>
      <c r="M244" s="52">
        <v>0</v>
      </c>
      <c r="N244" s="52">
        <v>0</v>
      </c>
      <c r="O244" s="52">
        <v>0</v>
      </c>
      <c r="P244" s="52">
        <v>0</v>
      </c>
      <c r="Q244" s="52">
        <v>0</v>
      </c>
      <c r="R244" s="52">
        <v>0</v>
      </c>
      <c r="S244" s="52">
        <v>0</v>
      </c>
      <c r="T244" s="52">
        <v>0</v>
      </c>
      <c r="U244" s="52">
        <v>0</v>
      </c>
      <c r="V244" s="52">
        <v>0</v>
      </c>
      <c r="W244" s="52">
        <v>0</v>
      </c>
      <c r="X244" s="52">
        <v>0</v>
      </c>
      <c r="Y244" s="52">
        <v>0</v>
      </c>
      <c r="Z244" s="52">
        <v>0</v>
      </c>
      <c r="AA244" s="52">
        <v>0</v>
      </c>
      <c r="AB244" s="52">
        <v>0</v>
      </c>
      <c r="AC244" s="52">
        <v>0</v>
      </c>
      <c r="AD244" s="52">
        <v>0</v>
      </c>
      <c r="AE244" s="52">
        <v>0</v>
      </c>
      <c r="AF244" s="52">
        <v>0</v>
      </c>
      <c r="AG244" s="52">
        <v>0</v>
      </c>
      <c r="AH244" s="52">
        <v>0</v>
      </c>
      <c r="AI244" s="52">
        <v>0</v>
      </c>
      <c r="AJ244" s="52">
        <v>0</v>
      </c>
      <c r="AK244" s="52">
        <v>0</v>
      </c>
      <c r="AL244" s="52">
        <v>0</v>
      </c>
      <c r="AM244" s="52">
        <v>0</v>
      </c>
      <c r="AN244" s="52">
        <v>0</v>
      </c>
      <c r="AO244" s="52">
        <v>0</v>
      </c>
      <c r="AP244" s="52">
        <v>0</v>
      </c>
      <c r="AQ244" s="52">
        <v>0</v>
      </c>
      <c r="AR244" s="52">
        <v>0</v>
      </c>
      <c r="AS244" s="52">
        <v>0</v>
      </c>
      <c r="AT244" s="52">
        <v>0</v>
      </c>
      <c r="AU244" s="52">
        <v>0</v>
      </c>
      <c r="AV244" s="52">
        <v>0</v>
      </c>
      <c r="AW244" s="52">
        <v>0</v>
      </c>
      <c r="AX244" s="52">
        <v>0</v>
      </c>
      <c r="AY244" s="52">
        <v>0</v>
      </c>
      <c r="AZ244" s="52">
        <v>0</v>
      </c>
      <c r="BA244" s="52">
        <v>0</v>
      </c>
      <c r="BB244" s="52">
        <v>0</v>
      </c>
      <c r="BC244" s="52">
        <v>0</v>
      </c>
      <c r="BD244" s="52">
        <v>0</v>
      </c>
      <c r="BE244" s="52">
        <v>0</v>
      </c>
      <c r="BF244" s="52">
        <v>0</v>
      </c>
      <c r="BG244" s="52">
        <v>0</v>
      </c>
      <c r="BH244" s="52">
        <v>0</v>
      </c>
      <c r="BI244" s="52">
        <v>0</v>
      </c>
      <c r="BJ244" s="52">
        <v>0</v>
      </c>
      <c r="BK244" s="52">
        <v>0</v>
      </c>
      <c r="BL244" s="52">
        <v>0</v>
      </c>
      <c r="BM244" s="52">
        <v>0</v>
      </c>
      <c r="BN244" s="52">
        <v>0</v>
      </c>
      <c r="BO244" s="52">
        <v>0</v>
      </c>
      <c r="BP244" s="52">
        <v>0</v>
      </c>
      <c r="BQ244" s="52">
        <v>0</v>
      </c>
      <c r="BR244" s="52">
        <v>0</v>
      </c>
      <c r="BS244" s="52">
        <v>0</v>
      </c>
      <c r="BT244" s="52">
        <v>0</v>
      </c>
      <c r="BU244" s="52">
        <v>0</v>
      </c>
      <c r="BV244" s="52">
        <v>0</v>
      </c>
      <c r="BW244" s="52">
        <v>0</v>
      </c>
      <c r="BX244" s="52">
        <v>0</v>
      </c>
      <c r="BY244" s="52">
        <v>0</v>
      </c>
      <c r="BZ244" s="52">
        <v>0</v>
      </c>
      <c r="CA244" s="52">
        <v>0</v>
      </c>
      <c r="CB244" s="52">
        <v>0</v>
      </c>
      <c r="CC244" s="52">
        <v>0</v>
      </c>
      <c r="CD244" s="52">
        <v>0</v>
      </c>
      <c r="CE244" s="52">
        <v>0</v>
      </c>
      <c r="CF244" s="52">
        <v>0</v>
      </c>
      <c r="CG244" s="52">
        <v>0</v>
      </c>
      <c r="CH244" s="52">
        <v>0</v>
      </c>
      <c r="CI244" s="52">
        <v>0</v>
      </c>
      <c r="CJ244" s="52">
        <v>0</v>
      </c>
      <c r="CK244" s="52">
        <v>0</v>
      </c>
      <c r="CL244" s="52">
        <v>0</v>
      </c>
      <c r="CM244" s="52">
        <v>0</v>
      </c>
      <c r="CN244" s="52">
        <v>0</v>
      </c>
      <c r="CO244" s="52">
        <v>0</v>
      </c>
      <c r="CP244" s="52">
        <v>0</v>
      </c>
      <c r="CQ244" s="52">
        <v>0</v>
      </c>
      <c r="CR244" s="52">
        <v>0</v>
      </c>
      <c r="CS244" s="52">
        <v>0</v>
      </c>
      <c r="CT244" s="52">
        <v>0</v>
      </c>
      <c r="CU244" s="52">
        <v>0</v>
      </c>
      <c r="CV244" s="52">
        <v>0</v>
      </c>
      <c r="CW244" s="52">
        <v>0</v>
      </c>
      <c r="CX244" s="52">
        <v>0</v>
      </c>
      <c r="CY244" s="52">
        <v>0</v>
      </c>
      <c r="CZ244" s="52">
        <v>0</v>
      </c>
      <c r="DA244" s="52">
        <v>0</v>
      </c>
      <c r="DB244" s="52">
        <v>0</v>
      </c>
      <c r="DC244" s="52">
        <v>0</v>
      </c>
      <c r="DD244" s="52">
        <v>0</v>
      </c>
      <c r="DE244" s="52">
        <v>0</v>
      </c>
      <c r="DF244" s="52">
        <v>0</v>
      </c>
      <c r="DG244" s="52">
        <v>0</v>
      </c>
      <c r="DH244" s="52">
        <v>0</v>
      </c>
      <c r="DI244" s="52">
        <v>0</v>
      </c>
      <c r="DJ244" s="52">
        <v>0</v>
      </c>
      <c r="DK244" s="52">
        <v>0</v>
      </c>
      <c r="DL244" s="52">
        <v>0</v>
      </c>
      <c r="DM244" s="52">
        <v>0</v>
      </c>
      <c r="DN244" s="52">
        <v>0</v>
      </c>
      <c r="DO244" s="52">
        <v>0</v>
      </c>
      <c r="DP244" s="52">
        <v>0</v>
      </c>
      <c r="DQ244" s="52">
        <v>0</v>
      </c>
      <c r="DR244" s="52">
        <v>0</v>
      </c>
      <c r="DS244" s="52">
        <v>0</v>
      </c>
      <c r="DT244" s="52">
        <v>0</v>
      </c>
      <c r="DU244" s="52">
        <v>0</v>
      </c>
      <c r="DV244" s="52">
        <v>0</v>
      </c>
      <c r="DW244" s="52">
        <v>0</v>
      </c>
      <c r="DX244" s="52">
        <v>0</v>
      </c>
      <c r="DY244" s="52">
        <v>0</v>
      </c>
      <c r="DZ244" s="52">
        <v>0</v>
      </c>
      <c r="EA244" s="52">
        <v>0</v>
      </c>
      <c r="EB244" s="52">
        <v>0</v>
      </c>
      <c r="EC244" s="52">
        <v>0</v>
      </c>
      <c r="ED244" s="52">
        <v>0</v>
      </c>
      <c r="EE244" s="52">
        <v>0</v>
      </c>
      <c r="EF244" s="52">
        <v>0</v>
      </c>
      <c r="EG244" s="52">
        <v>0</v>
      </c>
      <c r="EH244" s="52">
        <v>0</v>
      </c>
      <c r="EI244" s="52">
        <v>0</v>
      </c>
      <c r="EJ244" s="52">
        <v>0</v>
      </c>
      <c r="EK244" s="52">
        <v>0</v>
      </c>
      <c r="EL244" s="52">
        <v>0</v>
      </c>
      <c r="EM244" s="52">
        <v>0</v>
      </c>
      <c r="EN244" s="52">
        <v>0</v>
      </c>
      <c r="EO244" s="52">
        <v>0</v>
      </c>
      <c r="EP244" s="52">
        <v>0</v>
      </c>
      <c r="EQ244" s="52">
        <v>0</v>
      </c>
      <c r="ER244" s="52">
        <v>0</v>
      </c>
      <c r="ES244" s="52">
        <v>0</v>
      </c>
      <c r="ET244" s="52">
        <v>0</v>
      </c>
      <c r="EU244" s="52">
        <v>0</v>
      </c>
      <c r="EV244" s="52">
        <v>0</v>
      </c>
      <c r="EW244" s="52">
        <v>68.738100000000003</v>
      </c>
      <c r="EX244" s="52">
        <v>67.690479999999994</v>
      </c>
      <c r="EY244" s="52">
        <v>66.845240000000004</v>
      </c>
      <c r="EZ244" s="52">
        <v>65.928569999999993</v>
      </c>
      <c r="FA244" s="52">
        <v>65.202380000000005</v>
      </c>
      <c r="FB244" s="52">
        <v>64.630949999999999</v>
      </c>
      <c r="FC244" s="52">
        <v>64.535709999999995</v>
      </c>
      <c r="FD244" s="52">
        <v>66.535709999999995</v>
      </c>
      <c r="FE244" s="52">
        <v>70.095240000000004</v>
      </c>
      <c r="FF244" s="52">
        <v>74.726190000000003</v>
      </c>
      <c r="FG244" s="52">
        <v>79.869050000000001</v>
      </c>
      <c r="FH244" s="52">
        <v>84.25</v>
      </c>
      <c r="FI244" s="52">
        <v>87.25</v>
      </c>
      <c r="FJ244" s="52">
        <v>89.238100000000003</v>
      </c>
      <c r="FK244" s="52">
        <v>90.273809999999997</v>
      </c>
      <c r="FL244" s="52">
        <v>90.726190000000003</v>
      </c>
      <c r="FM244" s="52">
        <v>90.130949999999999</v>
      </c>
      <c r="FN244" s="52">
        <v>88.5</v>
      </c>
      <c r="FO244" s="52">
        <v>85.464290000000005</v>
      </c>
      <c r="FP244" s="52">
        <v>80.833340000000007</v>
      </c>
      <c r="FQ244" s="52">
        <v>76.285709999999995</v>
      </c>
      <c r="FR244" s="52">
        <v>73.440479999999994</v>
      </c>
      <c r="FS244" s="52">
        <v>71.619050000000001</v>
      </c>
      <c r="FT244" s="52">
        <v>70.226190000000003</v>
      </c>
      <c r="FU244" s="52">
        <v>2</v>
      </c>
      <c r="FV244" s="52">
        <v>729.96140000000003</v>
      </c>
      <c r="FW244" s="52">
        <v>436.05</v>
      </c>
      <c r="FX244" s="52">
        <v>0</v>
      </c>
    </row>
    <row r="245" spans="1:180" x14ac:dyDescent="0.3">
      <c r="A245" t="s">
        <v>174</v>
      </c>
      <c r="B245" t="s">
        <v>252</v>
      </c>
      <c r="C245" t="s">
        <v>180</v>
      </c>
      <c r="D245" t="s">
        <v>224</v>
      </c>
      <c r="E245" t="s">
        <v>187</v>
      </c>
      <c r="F245" t="s">
        <v>230</v>
      </c>
      <c r="G245" t="s">
        <v>241</v>
      </c>
      <c r="H245" s="52">
        <v>6</v>
      </c>
      <c r="I245" s="52">
        <v>0</v>
      </c>
      <c r="J245" s="52">
        <v>0</v>
      </c>
      <c r="K245" s="52">
        <v>0</v>
      </c>
      <c r="L245" s="52">
        <v>0</v>
      </c>
      <c r="M245" s="52">
        <v>0</v>
      </c>
      <c r="N245" s="52">
        <v>0</v>
      </c>
      <c r="O245" s="52">
        <v>0</v>
      </c>
      <c r="P245" s="52">
        <v>0</v>
      </c>
      <c r="Q245" s="52">
        <v>0</v>
      </c>
      <c r="R245" s="52">
        <v>0</v>
      </c>
      <c r="S245" s="52">
        <v>0</v>
      </c>
      <c r="T245" s="52">
        <v>0</v>
      </c>
      <c r="U245" s="52">
        <v>0</v>
      </c>
      <c r="V245" s="52">
        <v>0</v>
      </c>
      <c r="W245" s="52">
        <v>0</v>
      </c>
      <c r="X245" s="52">
        <v>0</v>
      </c>
      <c r="Y245" s="52">
        <v>0</v>
      </c>
      <c r="Z245" s="52">
        <v>0</v>
      </c>
      <c r="AA245" s="52">
        <v>0</v>
      </c>
      <c r="AB245" s="52">
        <v>0</v>
      </c>
      <c r="AC245" s="52">
        <v>0</v>
      </c>
      <c r="AD245" s="52">
        <v>0</v>
      </c>
      <c r="AE245" s="52">
        <v>0</v>
      </c>
      <c r="AF245" s="52">
        <v>0</v>
      </c>
      <c r="AG245" s="52">
        <v>0</v>
      </c>
      <c r="AH245" s="52">
        <v>0</v>
      </c>
      <c r="AI245" s="52">
        <v>0</v>
      </c>
      <c r="AJ245" s="52">
        <v>0</v>
      </c>
      <c r="AK245" s="52">
        <v>0</v>
      </c>
      <c r="AL245" s="52">
        <v>0</v>
      </c>
      <c r="AM245" s="52">
        <v>0</v>
      </c>
      <c r="AN245" s="52">
        <v>0</v>
      </c>
      <c r="AO245" s="52">
        <v>0</v>
      </c>
      <c r="AP245" s="52">
        <v>0</v>
      </c>
      <c r="AQ245" s="52">
        <v>0</v>
      </c>
      <c r="AR245" s="52">
        <v>0</v>
      </c>
      <c r="AS245" s="52">
        <v>0</v>
      </c>
      <c r="AT245" s="52">
        <v>0</v>
      </c>
      <c r="AU245" s="52">
        <v>0</v>
      </c>
      <c r="AV245" s="52">
        <v>0</v>
      </c>
      <c r="AW245" s="52">
        <v>0</v>
      </c>
      <c r="AX245" s="52">
        <v>0</v>
      </c>
      <c r="AY245" s="52">
        <v>0</v>
      </c>
      <c r="AZ245" s="52">
        <v>0</v>
      </c>
      <c r="BA245" s="52">
        <v>0</v>
      </c>
      <c r="BB245" s="52">
        <v>0</v>
      </c>
      <c r="BC245" s="52">
        <v>0</v>
      </c>
      <c r="BD245" s="52">
        <v>0</v>
      </c>
      <c r="BE245" s="52">
        <v>0</v>
      </c>
      <c r="BF245" s="52">
        <v>0</v>
      </c>
      <c r="BG245" s="52">
        <v>0</v>
      </c>
      <c r="BH245" s="52">
        <v>0</v>
      </c>
      <c r="BI245" s="52">
        <v>0</v>
      </c>
      <c r="BJ245" s="52">
        <v>0</v>
      </c>
      <c r="BK245" s="52">
        <v>0</v>
      </c>
      <c r="BL245" s="52">
        <v>0</v>
      </c>
      <c r="BM245" s="52">
        <v>0</v>
      </c>
      <c r="BN245" s="52">
        <v>0</v>
      </c>
      <c r="BO245" s="52">
        <v>0</v>
      </c>
      <c r="BP245" s="52">
        <v>0</v>
      </c>
      <c r="BQ245" s="52">
        <v>0</v>
      </c>
      <c r="BR245" s="52">
        <v>0</v>
      </c>
      <c r="BS245" s="52">
        <v>0</v>
      </c>
      <c r="BT245" s="52">
        <v>0</v>
      </c>
      <c r="BU245" s="52">
        <v>0</v>
      </c>
      <c r="BV245" s="52">
        <v>0</v>
      </c>
      <c r="BW245" s="52">
        <v>0</v>
      </c>
      <c r="BX245" s="52">
        <v>0</v>
      </c>
      <c r="BY245" s="52">
        <v>0</v>
      </c>
      <c r="BZ245" s="52">
        <v>0</v>
      </c>
      <c r="CA245" s="52">
        <v>0</v>
      </c>
      <c r="CB245" s="52">
        <v>0</v>
      </c>
      <c r="CC245" s="52">
        <v>0</v>
      </c>
      <c r="CD245" s="52">
        <v>0</v>
      </c>
      <c r="CE245" s="52">
        <v>0</v>
      </c>
      <c r="CF245" s="52">
        <v>0</v>
      </c>
      <c r="CG245" s="52">
        <v>0</v>
      </c>
      <c r="CH245" s="52">
        <v>0</v>
      </c>
      <c r="CI245" s="52">
        <v>0</v>
      </c>
      <c r="CJ245" s="52">
        <v>0</v>
      </c>
      <c r="CK245" s="52">
        <v>0</v>
      </c>
      <c r="CL245" s="52">
        <v>0</v>
      </c>
      <c r="CM245" s="52">
        <v>0</v>
      </c>
      <c r="CN245" s="52">
        <v>0</v>
      </c>
      <c r="CO245" s="52">
        <v>0</v>
      </c>
      <c r="CP245" s="52">
        <v>0</v>
      </c>
      <c r="CQ245" s="52">
        <v>0</v>
      </c>
      <c r="CR245" s="52">
        <v>0</v>
      </c>
      <c r="CS245" s="52">
        <v>0</v>
      </c>
      <c r="CT245" s="52">
        <v>0</v>
      </c>
      <c r="CU245" s="52">
        <v>0</v>
      </c>
      <c r="CV245" s="52">
        <v>0</v>
      </c>
      <c r="CW245" s="52">
        <v>0</v>
      </c>
      <c r="CX245" s="52">
        <v>0</v>
      </c>
      <c r="CY245" s="52">
        <v>0</v>
      </c>
      <c r="CZ245" s="52">
        <v>0</v>
      </c>
      <c r="DA245" s="52">
        <v>0</v>
      </c>
      <c r="DB245" s="52">
        <v>0</v>
      </c>
      <c r="DC245" s="52">
        <v>0</v>
      </c>
      <c r="DD245" s="52">
        <v>0</v>
      </c>
      <c r="DE245" s="52">
        <v>0</v>
      </c>
      <c r="DF245" s="52">
        <v>0</v>
      </c>
      <c r="DG245" s="52">
        <v>0</v>
      </c>
      <c r="DH245" s="52">
        <v>0</v>
      </c>
      <c r="DI245" s="52">
        <v>0</v>
      </c>
      <c r="DJ245" s="52">
        <v>0</v>
      </c>
      <c r="DK245" s="52">
        <v>0</v>
      </c>
      <c r="DL245" s="52">
        <v>0</v>
      </c>
      <c r="DM245" s="52">
        <v>0</v>
      </c>
      <c r="DN245" s="52">
        <v>0</v>
      </c>
      <c r="DO245" s="52">
        <v>0</v>
      </c>
      <c r="DP245" s="52">
        <v>0</v>
      </c>
      <c r="DQ245" s="52">
        <v>0</v>
      </c>
      <c r="DR245" s="52">
        <v>0</v>
      </c>
      <c r="DS245" s="52">
        <v>0</v>
      </c>
      <c r="DT245" s="52">
        <v>0</v>
      </c>
      <c r="DU245" s="52">
        <v>0</v>
      </c>
      <c r="DV245" s="52">
        <v>0</v>
      </c>
      <c r="DW245" s="52">
        <v>0</v>
      </c>
      <c r="DX245" s="52">
        <v>0</v>
      </c>
      <c r="DY245" s="52">
        <v>0</v>
      </c>
      <c r="DZ245" s="52">
        <v>0</v>
      </c>
      <c r="EA245" s="52">
        <v>0</v>
      </c>
      <c r="EB245" s="52">
        <v>0</v>
      </c>
      <c r="EC245" s="52">
        <v>0</v>
      </c>
      <c r="ED245" s="52">
        <v>0</v>
      </c>
      <c r="EE245" s="52">
        <v>0</v>
      </c>
      <c r="EF245" s="52">
        <v>0</v>
      </c>
      <c r="EG245" s="52">
        <v>0</v>
      </c>
      <c r="EH245" s="52">
        <v>0</v>
      </c>
      <c r="EI245" s="52">
        <v>0</v>
      </c>
      <c r="EJ245" s="52">
        <v>0</v>
      </c>
      <c r="EK245" s="52">
        <v>0</v>
      </c>
      <c r="EL245" s="52">
        <v>0</v>
      </c>
      <c r="EM245" s="52">
        <v>0</v>
      </c>
      <c r="EN245" s="52">
        <v>0</v>
      </c>
      <c r="EO245" s="52">
        <v>0</v>
      </c>
      <c r="EP245" s="52">
        <v>0</v>
      </c>
      <c r="EQ245" s="52">
        <v>0</v>
      </c>
      <c r="ER245" s="52">
        <v>0</v>
      </c>
      <c r="ES245" s="52">
        <v>0</v>
      </c>
      <c r="ET245" s="52">
        <v>0</v>
      </c>
      <c r="EU245" s="52">
        <v>0</v>
      </c>
      <c r="EV245" s="52">
        <v>0</v>
      </c>
      <c r="EW245" s="52">
        <v>65.272729999999996</v>
      </c>
      <c r="EX245" s="52">
        <v>64.420460000000006</v>
      </c>
      <c r="EY245" s="52">
        <v>63.613639999999997</v>
      </c>
      <c r="EZ245" s="52">
        <v>62.852269999999997</v>
      </c>
      <c r="FA245" s="52">
        <v>62.272730000000003</v>
      </c>
      <c r="FB245" s="52">
        <v>61.556820000000002</v>
      </c>
      <c r="FC245" s="52">
        <v>62.090910000000001</v>
      </c>
      <c r="FD245" s="52">
        <v>64.863640000000004</v>
      </c>
      <c r="FE245" s="52">
        <v>68.693179999999998</v>
      </c>
      <c r="FF245" s="52">
        <v>73.056820000000002</v>
      </c>
      <c r="FG245" s="52">
        <v>77.159090000000006</v>
      </c>
      <c r="FH245" s="52">
        <v>80.363640000000004</v>
      </c>
      <c r="FI245" s="52">
        <v>82.681820000000002</v>
      </c>
      <c r="FJ245" s="52">
        <v>84.215909999999994</v>
      </c>
      <c r="FK245" s="52">
        <v>85.113640000000004</v>
      </c>
      <c r="FL245" s="52">
        <v>85.113640000000004</v>
      </c>
      <c r="FM245" s="52">
        <v>84.272729999999996</v>
      </c>
      <c r="FN245" s="52">
        <v>82.556820000000002</v>
      </c>
      <c r="FO245" s="52">
        <v>79.761359999999996</v>
      </c>
      <c r="FP245" s="52">
        <v>75.977270000000004</v>
      </c>
      <c r="FQ245" s="52">
        <v>71.738640000000004</v>
      </c>
      <c r="FR245" s="52">
        <v>69.238640000000004</v>
      </c>
      <c r="FS245" s="52">
        <v>67.670460000000006</v>
      </c>
      <c r="FT245" s="52">
        <v>66.488640000000004</v>
      </c>
      <c r="FU245" s="52">
        <v>2</v>
      </c>
      <c r="FV245" s="52">
        <v>690.62310000000002</v>
      </c>
      <c r="FW245" s="52">
        <v>405.66919999999999</v>
      </c>
      <c r="FX245" s="52">
        <v>0</v>
      </c>
    </row>
    <row r="246" spans="1:180" x14ac:dyDescent="0.3">
      <c r="A246" t="s">
        <v>174</v>
      </c>
      <c r="B246" t="s">
        <v>252</v>
      </c>
      <c r="C246" t="s">
        <v>180</v>
      </c>
      <c r="D246" t="s">
        <v>244</v>
      </c>
      <c r="E246" t="s">
        <v>189</v>
      </c>
      <c r="F246" t="s">
        <v>230</v>
      </c>
      <c r="G246" t="s">
        <v>241</v>
      </c>
      <c r="H246" s="52">
        <v>6</v>
      </c>
      <c r="I246" s="52">
        <v>0</v>
      </c>
      <c r="J246" s="52">
        <v>0</v>
      </c>
      <c r="K246" s="52">
        <v>0</v>
      </c>
      <c r="L246" s="52">
        <v>0</v>
      </c>
      <c r="M246" s="52">
        <v>0</v>
      </c>
      <c r="N246" s="52">
        <v>0</v>
      </c>
      <c r="O246" s="52">
        <v>0</v>
      </c>
      <c r="P246" s="52">
        <v>0</v>
      </c>
      <c r="Q246" s="52">
        <v>0</v>
      </c>
      <c r="R246" s="52">
        <v>0</v>
      </c>
      <c r="S246" s="52">
        <v>0</v>
      </c>
      <c r="T246" s="52">
        <v>0</v>
      </c>
      <c r="U246" s="52">
        <v>0</v>
      </c>
      <c r="V246" s="52">
        <v>0</v>
      </c>
      <c r="W246" s="52">
        <v>0</v>
      </c>
      <c r="X246" s="52">
        <v>0</v>
      </c>
      <c r="Y246" s="52">
        <v>0</v>
      </c>
      <c r="Z246" s="52">
        <v>0</v>
      </c>
      <c r="AA246" s="52">
        <v>0</v>
      </c>
      <c r="AB246" s="52">
        <v>0</v>
      </c>
      <c r="AC246" s="52">
        <v>0</v>
      </c>
      <c r="AD246" s="52">
        <v>0</v>
      </c>
      <c r="AE246" s="52">
        <v>0</v>
      </c>
      <c r="AF246" s="52">
        <v>0</v>
      </c>
      <c r="AG246" s="52">
        <v>0</v>
      </c>
      <c r="AH246" s="52">
        <v>0</v>
      </c>
      <c r="AI246" s="52">
        <v>0</v>
      </c>
      <c r="AJ246" s="52">
        <v>0</v>
      </c>
      <c r="AK246" s="52">
        <v>0</v>
      </c>
      <c r="AL246" s="52">
        <v>0</v>
      </c>
      <c r="AM246" s="52">
        <v>0</v>
      </c>
      <c r="AN246" s="52">
        <v>0</v>
      </c>
      <c r="AO246" s="52">
        <v>0</v>
      </c>
      <c r="AP246" s="52">
        <v>0</v>
      </c>
      <c r="AQ246" s="52">
        <v>0</v>
      </c>
      <c r="AR246" s="52">
        <v>0</v>
      </c>
      <c r="AS246" s="52">
        <v>0</v>
      </c>
      <c r="AT246" s="52">
        <v>0</v>
      </c>
      <c r="AU246" s="52">
        <v>0</v>
      </c>
      <c r="AV246" s="52">
        <v>0</v>
      </c>
      <c r="AW246" s="52">
        <v>0</v>
      </c>
      <c r="AX246" s="52">
        <v>0</v>
      </c>
      <c r="AY246" s="52">
        <v>0</v>
      </c>
      <c r="AZ246" s="52">
        <v>0</v>
      </c>
      <c r="BA246" s="52">
        <v>0</v>
      </c>
      <c r="BB246" s="52">
        <v>0</v>
      </c>
      <c r="BC246" s="52">
        <v>0</v>
      </c>
      <c r="BD246" s="52">
        <v>0</v>
      </c>
      <c r="BE246" s="52">
        <v>0</v>
      </c>
      <c r="BF246" s="52">
        <v>0</v>
      </c>
      <c r="BG246" s="52">
        <v>0</v>
      </c>
      <c r="BH246" s="52">
        <v>0</v>
      </c>
      <c r="BI246" s="52">
        <v>0</v>
      </c>
      <c r="BJ246" s="52">
        <v>0</v>
      </c>
      <c r="BK246" s="52">
        <v>0</v>
      </c>
      <c r="BL246" s="52">
        <v>0</v>
      </c>
      <c r="BM246" s="52">
        <v>0</v>
      </c>
      <c r="BN246" s="52">
        <v>0</v>
      </c>
      <c r="BO246" s="52">
        <v>0</v>
      </c>
      <c r="BP246" s="52">
        <v>0</v>
      </c>
      <c r="BQ246" s="52">
        <v>0</v>
      </c>
      <c r="BR246" s="52">
        <v>0</v>
      </c>
      <c r="BS246" s="52">
        <v>0</v>
      </c>
      <c r="BT246" s="52">
        <v>0</v>
      </c>
      <c r="BU246" s="52">
        <v>0</v>
      </c>
      <c r="BV246" s="52">
        <v>0</v>
      </c>
      <c r="BW246" s="52">
        <v>0</v>
      </c>
      <c r="BX246" s="52">
        <v>0</v>
      </c>
      <c r="BY246" s="52">
        <v>0</v>
      </c>
      <c r="BZ246" s="52">
        <v>0</v>
      </c>
      <c r="CA246" s="52">
        <v>0</v>
      </c>
      <c r="CB246" s="52">
        <v>0</v>
      </c>
      <c r="CC246" s="52">
        <v>0</v>
      </c>
      <c r="CD246" s="52">
        <v>0</v>
      </c>
      <c r="CE246" s="52">
        <v>0</v>
      </c>
      <c r="CF246" s="52">
        <v>0</v>
      </c>
      <c r="CG246" s="52">
        <v>0</v>
      </c>
      <c r="CH246" s="52">
        <v>0</v>
      </c>
      <c r="CI246" s="52">
        <v>0</v>
      </c>
      <c r="CJ246" s="52">
        <v>0</v>
      </c>
      <c r="CK246" s="52">
        <v>0</v>
      </c>
      <c r="CL246" s="52">
        <v>0</v>
      </c>
      <c r="CM246" s="52">
        <v>0</v>
      </c>
      <c r="CN246" s="52">
        <v>0</v>
      </c>
      <c r="CO246" s="52">
        <v>0</v>
      </c>
      <c r="CP246" s="52">
        <v>0</v>
      </c>
      <c r="CQ246" s="52">
        <v>0</v>
      </c>
      <c r="CR246" s="52">
        <v>0</v>
      </c>
      <c r="CS246" s="52">
        <v>0</v>
      </c>
      <c r="CT246" s="52">
        <v>0</v>
      </c>
      <c r="CU246" s="52">
        <v>0</v>
      </c>
      <c r="CV246" s="52">
        <v>0</v>
      </c>
      <c r="CW246" s="52">
        <v>0</v>
      </c>
      <c r="CX246" s="52">
        <v>0</v>
      </c>
      <c r="CY246" s="52">
        <v>0</v>
      </c>
      <c r="CZ246" s="52">
        <v>0</v>
      </c>
      <c r="DA246" s="52">
        <v>0</v>
      </c>
      <c r="DB246" s="52">
        <v>0</v>
      </c>
      <c r="DC246" s="52">
        <v>0</v>
      </c>
      <c r="DD246" s="52">
        <v>0</v>
      </c>
      <c r="DE246" s="52">
        <v>0</v>
      </c>
      <c r="DF246" s="52">
        <v>0</v>
      </c>
      <c r="DG246" s="52">
        <v>0</v>
      </c>
      <c r="DH246" s="52">
        <v>0</v>
      </c>
      <c r="DI246" s="52">
        <v>0</v>
      </c>
      <c r="DJ246" s="52">
        <v>0</v>
      </c>
      <c r="DK246" s="52">
        <v>0</v>
      </c>
      <c r="DL246" s="52">
        <v>0</v>
      </c>
      <c r="DM246" s="52">
        <v>0</v>
      </c>
      <c r="DN246" s="52">
        <v>0</v>
      </c>
      <c r="DO246" s="52">
        <v>0</v>
      </c>
      <c r="DP246" s="52">
        <v>0</v>
      </c>
      <c r="DQ246" s="52">
        <v>0</v>
      </c>
      <c r="DR246" s="52">
        <v>0</v>
      </c>
      <c r="DS246" s="52">
        <v>0</v>
      </c>
      <c r="DT246" s="52">
        <v>0</v>
      </c>
      <c r="DU246" s="52">
        <v>0</v>
      </c>
      <c r="DV246" s="52">
        <v>0</v>
      </c>
      <c r="DW246" s="52">
        <v>0</v>
      </c>
      <c r="DX246" s="52">
        <v>0</v>
      </c>
      <c r="DY246" s="52">
        <v>0</v>
      </c>
      <c r="DZ246" s="52">
        <v>0</v>
      </c>
      <c r="EA246" s="52">
        <v>0</v>
      </c>
      <c r="EB246" s="52">
        <v>0</v>
      </c>
      <c r="EC246" s="52">
        <v>0</v>
      </c>
      <c r="ED246" s="52">
        <v>0</v>
      </c>
      <c r="EE246" s="52">
        <v>0</v>
      </c>
      <c r="EF246" s="52">
        <v>0</v>
      </c>
      <c r="EG246" s="52">
        <v>0</v>
      </c>
      <c r="EH246" s="52">
        <v>0</v>
      </c>
      <c r="EI246" s="52">
        <v>0</v>
      </c>
      <c r="EJ246" s="52">
        <v>0</v>
      </c>
      <c r="EK246" s="52">
        <v>0</v>
      </c>
      <c r="EL246" s="52">
        <v>0</v>
      </c>
      <c r="EM246" s="52">
        <v>0</v>
      </c>
      <c r="EN246" s="52">
        <v>0</v>
      </c>
      <c r="EO246" s="52">
        <v>0</v>
      </c>
      <c r="EP246" s="52">
        <v>0</v>
      </c>
      <c r="EQ246" s="52">
        <v>0</v>
      </c>
      <c r="ER246" s="52">
        <v>0</v>
      </c>
      <c r="ES246" s="52">
        <v>0</v>
      </c>
      <c r="ET246" s="52">
        <v>0</v>
      </c>
      <c r="EU246" s="52">
        <v>0</v>
      </c>
      <c r="EV246" s="52">
        <v>0</v>
      </c>
      <c r="EW246" s="52">
        <v>70.666659999999993</v>
      </c>
      <c r="EX246" s="52">
        <v>69.527780000000007</v>
      </c>
      <c r="EY246" s="52">
        <v>68.5</v>
      </c>
      <c r="EZ246" s="52">
        <v>67.638890000000004</v>
      </c>
      <c r="FA246" s="52">
        <v>67.111109999999996</v>
      </c>
      <c r="FB246" s="52">
        <v>66.361109999999996</v>
      </c>
      <c r="FC246" s="52">
        <v>66</v>
      </c>
      <c r="FD246" s="52">
        <v>66.916659999999993</v>
      </c>
      <c r="FE246" s="52">
        <v>69.972219999999993</v>
      </c>
      <c r="FF246" s="52">
        <v>74.111109999999996</v>
      </c>
      <c r="FG246" s="52">
        <v>79.083340000000007</v>
      </c>
      <c r="FH246" s="52">
        <v>83.5</v>
      </c>
      <c r="FI246" s="52">
        <v>86.666659999999993</v>
      </c>
      <c r="FJ246" s="52">
        <v>88.416659999999993</v>
      </c>
      <c r="FK246" s="52">
        <v>89.44444</v>
      </c>
      <c r="FL246" s="52">
        <v>89.972219999999993</v>
      </c>
      <c r="FM246" s="52">
        <v>89.222219999999993</v>
      </c>
      <c r="FN246" s="52">
        <v>87.083340000000007</v>
      </c>
      <c r="FO246" s="52">
        <v>84.222219999999993</v>
      </c>
      <c r="FP246" s="52">
        <v>79.833340000000007</v>
      </c>
      <c r="FQ246" s="52">
        <v>76.111109999999996</v>
      </c>
      <c r="FR246" s="52">
        <v>73.80556</v>
      </c>
      <c r="FS246" s="52">
        <v>72.19444</v>
      </c>
      <c r="FT246" s="52">
        <v>71.138890000000004</v>
      </c>
      <c r="FU246" s="52">
        <v>2</v>
      </c>
      <c r="FV246" s="52">
        <v>739.14649999999995</v>
      </c>
      <c r="FW246" s="52">
        <v>451.19040000000001</v>
      </c>
      <c r="FX246" s="52">
        <v>0</v>
      </c>
    </row>
    <row r="247" spans="1:180" x14ac:dyDescent="0.3">
      <c r="A247" t="s">
        <v>174</v>
      </c>
      <c r="B247" t="s">
        <v>252</v>
      </c>
      <c r="C247" t="s">
        <v>180</v>
      </c>
      <c r="D247" t="s">
        <v>244</v>
      </c>
      <c r="E247" t="s">
        <v>190</v>
      </c>
      <c r="F247" t="s">
        <v>230</v>
      </c>
      <c r="G247" t="s">
        <v>241</v>
      </c>
      <c r="H247" s="52">
        <v>6</v>
      </c>
      <c r="I247" s="52">
        <v>0</v>
      </c>
      <c r="J247" s="52">
        <v>0</v>
      </c>
      <c r="K247" s="52">
        <v>0</v>
      </c>
      <c r="L247" s="52">
        <v>0</v>
      </c>
      <c r="M247" s="52">
        <v>0</v>
      </c>
      <c r="N247" s="52">
        <v>0</v>
      </c>
      <c r="O247" s="52">
        <v>0</v>
      </c>
      <c r="P247" s="52">
        <v>0</v>
      </c>
      <c r="Q247" s="52">
        <v>0</v>
      </c>
      <c r="R247" s="52">
        <v>0</v>
      </c>
      <c r="S247" s="52">
        <v>0</v>
      </c>
      <c r="T247" s="52">
        <v>0</v>
      </c>
      <c r="U247" s="52">
        <v>0</v>
      </c>
      <c r="V247" s="52">
        <v>0</v>
      </c>
      <c r="W247" s="52">
        <v>0</v>
      </c>
      <c r="X247" s="52">
        <v>0</v>
      </c>
      <c r="Y247" s="52">
        <v>0</v>
      </c>
      <c r="Z247" s="52">
        <v>0</v>
      </c>
      <c r="AA247" s="52">
        <v>0</v>
      </c>
      <c r="AB247" s="52">
        <v>0</v>
      </c>
      <c r="AC247" s="52">
        <v>0</v>
      </c>
      <c r="AD247" s="52">
        <v>0</v>
      </c>
      <c r="AE247" s="52">
        <v>0</v>
      </c>
      <c r="AF247" s="52">
        <v>0</v>
      </c>
      <c r="AG247" s="52">
        <v>0</v>
      </c>
      <c r="AH247" s="52">
        <v>0</v>
      </c>
      <c r="AI247" s="52">
        <v>0</v>
      </c>
      <c r="AJ247" s="52">
        <v>0</v>
      </c>
      <c r="AK247" s="52">
        <v>0</v>
      </c>
      <c r="AL247" s="52">
        <v>0</v>
      </c>
      <c r="AM247" s="52">
        <v>0</v>
      </c>
      <c r="AN247" s="52">
        <v>0</v>
      </c>
      <c r="AO247" s="52">
        <v>0</v>
      </c>
      <c r="AP247" s="52">
        <v>0</v>
      </c>
      <c r="AQ247" s="52">
        <v>0</v>
      </c>
      <c r="AR247" s="52">
        <v>0</v>
      </c>
      <c r="AS247" s="52">
        <v>0</v>
      </c>
      <c r="AT247" s="52">
        <v>0</v>
      </c>
      <c r="AU247" s="52">
        <v>0</v>
      </c>
      <c r="AV247" s="52">
        <v>0</v>
      </c>
      <c r="AW247" s="52">
        <v>0</v>
      </c>
      <c r="AX247" s="52">
        <v>0</v>
      </c>
      <c r="AY247" s="52">
        <v>0</v>
      </c>
      <c r="AZ247" s="52">
        <v>0</v>
      </c>
      <c r="BA247" s="52">
        <v>0</v>
      </c>
      <c r="BB247" s="52">
        <v>0</v>
      </c>
      <c r="BC247" s="52">
        <v>0</v>
      </c>
      <c r="BD247" s="52">
        <v>0</v>
      </c>
      <c r="BE247" s="52">
        <v>0</v>
      </c>
      <c r="BF247" s="52">
        <v>0</v>
      </c>
      <c r="BG247" s="52">
        <v>0</v>
      </c>
      <c r="BH247" s="52">
        <v>0</v>
      </c>
      <c r="BI247" s="52">
        <v>0</v>
      </c>
      <c r="BJ247" s="52">
        <v>0</v>
      </c>
      <c r="BK247" s="52">
        <v>0</v>
      </c>
      <c r="BL247" s="52">
        <v>0</v>
      </c>
      <c r="BM247" s="52">
        <v>0</v>
      </c>
      <c r="BN247" s="52">
        <v>0</v>
      </c>
      <c r="BO247" s="52">
        <v>0</v>
      </c>
      <c r="BP247" s="52">
        <v>0</v>
      </c>
      <c r="BQ247" s="52">
        <v>0</v>
      </c>
      <c r="BR247" s="52">
        <v>0</v>
      </c>
      <c r="BS247" s="52">
        <v>0</v>
      </c>
      <c r="BT247" s="52">
        <v>0</v>
      </c>
      <c r="BU247" s="52">
        <v>0</v>
      </c>
      <c r="BV247" s="52">
        <v>0</v>
      </c>
      <c r="BW247" s="52">
        <v>0</v>
      </c>
      <c r="BX247" s="52">
        <v>0</v>
      </c>
      <c r="BY247" s="52">
        <v>0</v>
      </c>
      <c r="BZ247" s="52">
        <v>0</v>
      </c>
      <c r="CA247" s="52">
        <v>0</v>
      </c>
      <c r="CB247" s="52">
        <v>0</v>
      </c>
      <c r="CC247" s="52">
        <v>0</v>
      </c>
      <c r="CD247" s="52">
        <v>0</v>
      </c>
      <c r="CE247" s="52">
        <v>0</v>
      </c>
      <c r="CF247" s="52">
        <v>0</v>
      </c>
      <c r="CG247" s="52">
        <v>0</v>
      </c>
      <c r="CH247" s="52">
        <v>0</v>
      </c>
      <c r="CI247" s="52">
        <v>0</v>
      </c>
      <c r="CJ247" s="52">
        <v>0</v>
      </c>
      <c r="CK247" s="52">
        <v>0</v>
      </c>
      <c r="CL247" s="52">
        <v>0</v>
      </c>
      <c r="CM247" s="52">
        <v>0</v>
      </c>
      <c r="CN247" s="52">
        <v>0</v>
      </c>
      <c r="CO247" s="52">
        <v>0</v>
      </c>
      <c r="CP247" s="52">
        <v>0</v>
      </c>
      <c r="CQ247" s="52">
        <v>0</v>
      </c>
      <c r="CR247" s="52">
        <v>0</v>
      </c>
      <c r="CS247" s="52">
        <v>0</v>
      </c>
      <c r="CT247" s="52">
        <v>0</v>
      </c>
      <c r="CU247" s="52">
        <v>0</v>
      </c>
      <c r="CV247" s="52">
        <v>0</v>
      </c>
      <c r="CW247" s="52">
        <v>0</v>
      </c>
      <c r="CX247" s="52">
        <v>0</v>
      </c>
      <c r="CY247" s="52">
        <v>0</v>
      </c>
      <c r="CZ247" s="52">
        <v>0</v>
      </c>
      <c r="DA247" s="52">
        <v>0</v>
      </c>
      <c r="DB247" s="52">
        <v>0</v>
      </c>
      <c r="DC247" s="52">
        <v>0</v>
      </c>
      <c r="DD247" s="52">
        <v>0</v>
      </c>
      <c r="DE247" s="52">
        <v>0</v>
      </c>
      <c r="DF247" s="52">
        <v>0</v>
      </c>
      <c r="DG247" s="52">
        <v>0</v>
      </c>
      <c r="DH247" s="52">
        <v>0</v>
      </c>
      <c r="DI247" s="52">
        <v>0</v>
      </c>
      <c r="DJ247" s="52">
        <v>0</v>
      </c>
      <c r="DK247" s="52">
        <v>0</v>
      </c>
      <c r="DL247" s="52">
        <v>0</v>
      </c>
      <c r="DM247" s="52">
        <v>0</v>
      </c>
      <c r="DN247" s="52">
        <v>0</v>
      </c>
      <c r="DO247" s="52">
        <v>0</v>
      </c>
      <c r="DP247" s="52">
        <v>0</v>
      </c>
      <c r="DQ247" s="52">
        <v>0</v>
      </c>
      <c r="DR247" s="52">
        <v>0</v>
      </c>
      <c r="DS247" s="52">
        <v>0</v>
      </c>
      <c r="DT247" s="52">
        <v>0</v>
      </c>
      <c r="DU247" s="52">
        <v>0</v>
      </c>
      <c r="DV247" s="52">
        <v>0</v>
      </c>
      <c r="DW247" s="52">
        <v>0</v>
      </c>
      <c r="DX247" s="52">
        <v>0</v>
      </c>
      <c r="DY247" s="52">
        <v>0</v>
      </c>
      <c r="DZ247" s="52">
        <v>0</v>
      </c>
      <c r="EA247" s="52">
        <v>0</v>
      </c>
      <c r="EB247" s="52">
        <v>0</v>
      </c>
      <c r="EC247" s="52">
        <v>0</v>
      </c>
      <c r="ED247" s="52">
        <v>0</v>
      </c>
      <c r="EE247" s="52">
        <v>0</v>
      </c>
      <c r="EF247" s="52">
        <v>0</v>
      </c>
      <c r="EG247" s="52">
        <v>0</v>
      </c>
      <c r="EH247" s="52">
        <v>0</v>
      </c>
      <c r="EI247" s="52">
        <v>0</v>
      </c>
      <c r="EJ247" s="52">
        <v>0</v>
      </c>
      <c r="EK247" s="52">
        <v>0</v>
      </c>
      <c r="EL247" s="52">
        <v>0</v>
      </c>
      <c r="EM247" s="52">
        <v>0</v>
      </c>
      <c r="EN247" s="52">
        <v>0</v>
      </c>
      <c r="EO247" s="52">
        <v>0</v>
      </c>
      <c r="EP247" s="52">
        <v>0</v>
      </c>
      <c r="EQ247" s="52">
        <v>0</v>
      </c>
      <c r="ER247" s="52">
        <v>0</v>
      </c>
      <c r="ES247" s="52">
        <v>0</v>
      </c>
      <c r="ET247" s="52">
        <v>0</v>
      </c>
      <c r="EU247" s="52">
        <v>0</v>
      </c>
      <c r="EV247" s="52">
        <v>0</v>
      </c>
      <c r="EW247" s="52">
        <v>67.027780000000007</v>
      </c>
      <c r="EX247" s="52">
        <v>66.527780000000007</v>
      </c>
      <c r="EY247" s="52">
        <v>65.55556</v>
      </c>
      <c r="EZ247" s="52">
        <v>64.888890000000004</v>
      </c>
      <c r="FA247" s="52">
        <v>64.19444</v>
      </c>
      <c r="FB247" s="52">
        <v>63.47222</v>
      </c>
      <c r="FC247" s="52">
        <v>62.888890000000004</v>
      </c>
      <c r="FD247" s="52">
        <v>63.75</v>
      </c>
      <c r="FE247" s="52">
        <v>67.083340000000007</v>
      </c>
      <c r="FF247" s="52">
        <v>71.666659999999993</v>
      </c>
      <c r="FG247" s="52">
        <v>76.277780000000007</v>
      </c>
      <c r="FH247" s="52">
        <v>80.388890000000004</v>
      </c>
      <c r="FI247" s="52">
        <v>83.388890000000004</v>
      </c>
      <c r="FJ247" s="52">
        <v>85.111109999999996</v>
      </c>
      <c r="FK247" s="52">
        <v>86</v>
      </c>
      <c r="FL247" s="52">
        <v>85.916659999999993</v>
      </c>
      <c r="FM247" s="52">
        <v>85.222219999999993</v>
      </c>
      <c r="FN247" s="52">
        <v>83.277780000000007</v>
      </c>
      <c r="FO247" s="52">
        <v>80</v>
      </c>
      <c r="FP247" s="52">
        <v>75.888890000000004</v>
      </c>
      <c r="FQ247" s="52">
        <v>73.027780000000007</v>
      </c>
      <c r="FR247" s="52">
        <v>71.111109999999996</v>
      </c>
      <c r="FS247" s="52">
        <v>69.80556</v>
      </c>
      <c r="FT247" s="52">
        <v>68.666659999999993</v>
      </c>
      <c r="FU247" s="52">
        <v>2</v>
      </c>
      <c r="FV247" s="52">
        <v>730.471</v>
      </c>
      <c r="FW247" s="52">
        <v>458.9606</v>
      </c>
      <c r="FX247" s="52">
        <v>0</v>
      </c>
    </row>
    <row r="248" spans="1:180" x14ac:dyDescent="0.3">
      <c r="A248" t="s">
        <v>174</v>
      </c>
      <c r="B248" t="s">
        <v>252</v>
      </c>
      <c r="C248" t="s">
        <v>180</v>
      </c>
      <c r="D248" t="s">
        <v>224</v>
      </c>
      <c r="E248" t="s">
        <v>189</v>
      </c>
      <c r="F248" t="s">
        <v>230</v>
      </c>
      <c r="G248" t="s">
        <v>241</v>
      </c>
      <c r="H248" s="52">
        <v>6</v>
      </c>
      <c r="I248" s="52">
        <v>0</v>
      </c>
      <c r="J248" s="52">
        <v>0</v>
      </c>
      <c r="K248" s="52">
        <v>0</v>
      </c>
      <c r="L248" s="52">
        <v>0</v>
      </c>
      <c r="M248" s="52">
        <v>0</v>
      </c>
      <c r="N248" s="52">
        <v>0</v>
      </c>
      <c r="O248" s="52">
        <v>0</v>
      </c>
      <c r="P248" s="52">
        <v>0</v>
      </c>
      <c r="Q248" s="52">
        <v>0</v>
      </c>
      <c r="R248" s="52">
        <v>0</v>
      </c>
      <c r="S248" s="52">
        <v>0</v>
      </c>
      <c r="T248" s="52">
        <v>0</v>
      </c>
      <c r="U248" s="52">
        <v>0</v>
      </c>
      <c r="V248" s="52">
        <v>0</v>
      </c>
      <c r="W248" s="52">
        <v>0</v>
      </c>
      <c r="X248" s="52">
        <v>0</v>
      </c>
      <c r="Y248" s="52">
        <v>0</v>
      </c>
      <c r="Z248" s="52">
        <v>0</v>
      </c>
      <c r="AA248" s="52">
        <v>0</v>
      </c>
      <c r="AB248" s="52">
        <v>0</v>
      </c>
      <c r="AC248" s="52">
        <v>0</v>
      </c>
      <c r="AD248" s="52">
        <v>0</v>
      </c>
      <c r="AE248" s="52">
        <v>0</v>
      </c>
      <c r="AF248" s="52">
        <v>0</v>
      </c>
      <c r="AG248" s="52">
        <v>0</v>
      </c>
      <c r="AH248" s="52">
        <v>0</v>
      </c>
      <c r="AI248" s="52">
        <v>0</v>
      </c>
      <c r="AJ248" s="52">
        <v>0</v>
      </c>
      <c r="AK248" s="52">
        <v>0</v>
      </c>
      <c r="AL248" s="52">
        <v>0</v>
      </c>
      <c r="AM248" s="52">
        <v>0</v>
      </c>
      <c r="AN248" s="52">
        <v>0</v>
      </c>
      <c r="AO248" s="52">
        <v>0</v>
      </c>
      <c r="AP248" s="52">
        <v>0</v>
      </c>
      <c r="AQ248" s="52">
        <v>0</v>
      </c>
      <c r="AR248" s="52">
        <v>0</v>
      </c>
      <c r="AS248" s="52">
        <v>0</v>
      </c>
      <c r="AT248" s="52">
        <v>0</v>
      </c>
      <c r="AU248" s="52">
        <v>0</v>
      </c>
      <c r="AV248" s="52">
        <v>0</v>
      </c>
      <c r="AW248" s="52">
        <v>0</v>
      </c>
      <c r="AX248" s="52">
        <v>0</v>
      </c>
      <c r="AY248" s="52">
        <v>0</v>
      </c>
      <c r="AZ248" s="52">
        <v>0</v>
      </c>
      <c r="BA248" s="52">
        <v>0</v>
      </c>
      <c r="BB248" s="52">
        <v>0</v>
      </c>
      <c r="BC248" s="52">
        <v>0</v>
      </c>
      <c r="BD248" s="52">
        <v>0</v>
      </c>
      <c r="BE248" s="52">
        <v>0</v>
      </c>
      <c r="BF248" s="52">
        <v>0</v>
      </c>
      <c r="BG248" s="52">
        <v>0</v>
      </c>
      <c r="BH248" s="52">
        <v>0</v>
      </c>
      <c r="BI248" s="52">
        <v>0</v>
      </c>
      <c r="BJ248" s="52">
        <v>0</v>
      </c>
      <c r="BK248" s="52">
        <v>0</v>
      </c>
      <c r="BL248" s="52">
        <v>0</v>
      </c>
      <c r="BM248" s="52">
        <v>0</v>
      </c>
      <c r="BN248" s="52">
        <v>0</v>
      </c>
      <c r="BO248" s="52">
        <v>0</v>
      </c>
      <c r="BP248" s="52">
        <v>0</v>
      </c>
      <c r="BQ248" s="52">
        <v>0</v>
      </c>
      <c r="BR248" s="52">
        <v>0</v>
      </c>
      <c r="BS248" s="52">
        <v>0</v>
      </c>
      <c r="BT248" s="52">
        <v>0</v>
      </c>
      <c r="BU248" s="52">
        <v>0</v>
      </c>
      <c r="BV248" s="52">
        <v>0</v>
      </c>
      <c r="BW248" s="52">
        <v>0</v>
      </c>
      <c r="BX248" s="52">
        <v>0</v>
      </c>
      <c r="BY248" s="52">
        <v>0</v>
      </c>
      <c r="BZ248" s="52">
        <v>0</v>
      </c>
      <c r="CA248" s="52">
        <v>0</v>
      </c>
      <c r="CB248" s="52">
        <v>0</v>
      </c>
      <c r="CC248" s="52">
        <v>0</v>
      </c>
      <c r="CD248" s="52">
        <v>0</v>
      </c>
      <c r="CE248" s="52">
        <v>0</v>
      </c>
      <c r="CF248" s="52">
        <v>0</v>
      </c>
      <c r="CG248" s="52">
        <v>0</v>
      </c>
      <c r="CH248" s="52">
        <v>0</v>
      </c>
      <c r="CI248" s="52">
        <v>0</v>
      </c>
      <c r="CJ248" s="52">
        <v>0</v>
      </c>
      <c r="CK248" s="52">
        <v>0</v>
      </c>
      <c r="CL248" s="52">
        <v>0</v>
      </c>
      <c r="CM248" s="52">
        <v>0</v>
      </c>
      <c r="CN248" s="52">
        <v>0</v>
      </c>
      <c r="CO248" s="52">
        <v>0</v>
      </c>
      <c r="CP248" s="52">
        <v>0</v>
      </c>
      <c r="CQ248" s="52">
        <v>0</v>
      </c>
      <c r="CR248" s="52">
        <v>0</v>
      </c>
      <c r="CS248" s="52">
        <v>0</v>
      </c>
      <c r="CT248" s="52">
        <v>0</v>
      </c>
      <c r="CU248" s="52">
        <v>0</v>
      </c>
      <c r="CV248" s="52">
        <v>0</v>
      </c>
      <c r="CW248" s="52">
        <v>0</v>
      </c>
      <c r="CX248" s="52">
        <v>0</v>
      </c>
      <c r="CY248" s="52">
        <v>0</v>
      </c>
      <c r="CZ248" s="52">
        <v>0</v>
      </c>
      <c r="DA248" s="52">
        <v>0</v>
      </c>
      <c r="DB248" s="52">
        <v>0</v>
      </c>
      <c r="DC248" s="52">
        <v>0</v>
      </c>
      <c r="DD248" s="52">
        <v>0</v>
      </c>
      <c r="DE248" s="52">
        <v>0</v>
      </c>
      <c r="DF248" s="52">
        <v>0</v>
      </c>
      <c r="DG248" s="52">
        <v>0</v>
      </c>
      <c r="DH248" s="52">
        <v>0</v>
      </c>
      <c r="DI248" s="52">
        <v>0</v>
      </c>
      <c r="DJ248" s="52">
        <v>0</v>
      </c>
      <c r="DK248" s="52">
        <v>0</v>
      </c>
      <c r="DL248" s="52">
        <v>0</v>
      </c>
      <c r="DM248" s="52">
        <v>0</v>
      </c>
      <c r="DN248" s="52">
        <v>0</v>
      </c>
      <c r="DO248" s="52">
        <v>0</v>
      </c>
      <c r="DP248" s="52">
        <v>0</v>
      </c>
      <c r="DQ248" s="52">
        <v>0</v>
      </c>
      <c r="DR248" s="52">
        <v>0</v>
      </c>
      <c r="DS248" s="52">
        <v>0</v>
      </c>
      <c r="DT248" s="52">
        <v>0</v>
      </c>
      <c r="DU248" s="52">
        <v>0</v>
      </c>
      <c r="DV248" s="52">
        <v>0</v>
      </c>
      <c r="DW248" s="52">
        <v>0</v>
      </c>
      <c r="DX248" s="52">
        <v>0</v>
      </c>
      <c r="DY248" s="52">
        <v>0</v>
      </c>
      <c r="DZ248" s="52">
        <v>0</v>
      </c>
      <c r="EA248" s="52">
        <v>0</v>
      </c>
      <c r="EB248" s="52">
        <v>0</v>
      </c>
      <c r="EC248" s="52">
        <v>0</v>
      </c>
      <c r="ED248" s="52">
        <v>0</v>
      </c>
      <c r="EE248" s="52">
        <v>0</v>
      </c>
      <c r="EF248" s="52">
        <v>0</v>
      </c>
      <c r="EG248" s="52">
        <v>0</v>
      </c>
      <c r="EH248" s="52">
        <v>0</v>
      </c>
      <c r="EI248" s="52">
        <v>0</v>
      </c>
      <c r="EJ248" s="52">
        <v>0</v>
      </c>
      <c r="EK248" s="52">
        <v>0</v>
      </c>
      <c r="EL248" s="52">
        <v>0</v>
      </c>
      <c r="EM248" s="52">
        <v>0</v>
      </c>
      <c r="EN248" s="52">
        <v>0</v>
      </c>
      <c r="EO248" s="52">
        <v>0</v>
      </c>
      <c r="EP248" s="52">
        <v>0</v>
      </c>
      <c r="EQ248" s="52">
        <v>0</v>
      </c>
      <c r="ER248" s="52">
        <v>0</v>
      </c>
      <c r="ES248" s="52">
        <v>0</v>
      </c>
      <c r="ET248" s="52">
        <v>0</v>
      </c>
      <c r="EU248" s="52">
        <v>0</v>
      </c>
      <c r="EV248" s="52">
        <v>0</v>
      </c>
      <c r="EW248" s="52">
        <v>68.625</v>
      </c>
      <c r="EX248" s="52">
        <v>67.875</v>
      </c>
      <c r="EY248" s="52">
        <v>67.011359999999996</v>
      </c>
      <c r="EZ248" s="52">
        <v>66.238640000000004</v>
      </c>
      <c r="FA248" s="52">
        <v>65.545460000000006</v>
      </c>
      <c r="FB248" s="52">
        <v>64.840909999999994</v>
      </c>
      <c r="FC248" s="52">
        <v>64.318179999999998</v>
      </c>
      <c r="FD248" s="52">
        <v>65.443179999999998</v>
      </c>
      <c r="FE248" s="52">
        <v>68.340909999999994</v>
      </c>
      <c r="FF248" s="52">
        <v>72.534090000000006</v>
      </c>
      <c r="FG248" s="52">
        <v>77.352270000000004</v>
      </c>
      <c r="FH248" s="52">
        <v>81.545460000000006</v>
      </c>
      <c r="FI248" s="52">
        <v>84.465909999999994</v>
      </c>
      <c r="FJ248" s="52">
        <v>86.352270000000004</v>
      </c>
      <c r="FK248" s="52">
        <v>87.556820000000002</v>
      </c>
      <c r="FL248" s="52">
        <v>88.056820000000002</v>
      </c>
      <c r="FM248" s="52">
        <v>87.386359999999996</v>
      </c>
      <c r="FN248" s="52">
        <v>85.818179999999998</v>
      </c>
      <c r="FO248" s="52">
        <v>82.681820000000002</v>
      </c>
      <c r="FP248" s="52">
        <v>78.284090000000006</v>
      </c>
      <c r="FQ248" s="52">
        <v>74.693179999999998</v>
      </c>
      <c r="FR248" s="52">
        <v>72.613640000000004</v>
      </c>
      <c r="FS248" s="52">
        <v>71.25</v>
      </c>
      <c r="FT248" s="52">
        <v>70</v>
      </c>
      <c r="FU248" s="52">
        <v>2</v>
      </c>
      <c r="FV248" s="52">
        <v>739.14649999999995</v>
      </c>
      <c r="FW248" s="52">
        <v>451.19040000000001</v>
      </c>
      <c r="FX248" s="52">
        <v>0</v>
      </c>
    </row>
    <row r="249" spans="1:180" x14ac:dyDescent="0.3">
      <c r="A249" t="s">
        <v>174</v>
      </c>
      <c r="B249" t="s">
        <v>252</v>
      </c>
      <c r="C249" t="s">
        <v>180</v>
      </c>
      <c r="D249" t="s">
        <v>224</v>
      </c>
      <c r="E249" t="s">
        <v>190</v>
      </c>
      <c r="F249" t="s">
        <v>230</v>
      </c>
      <c r="G249" t="s">
        <v>241</v>
      </c>
      <c r="H249" s="52">
        <v>6</v>
      </c>
      <c r="I249" s="52">
        <v>0</v>
      </c>
      <c r="J249" s="52">
        <v>0</v>
      </c>
      <c r="K249" s="52">
        <v>0</v>
      </c>
      <c r="L249" s="52">
        <v>0</v>
      </c>
      <c r="M249" s="52">
        <v>0</v>
      </c>
      <c r="N249" s="52">
        <v>0</v>
      </c>
      <c r="O249" s="52">
        <v>0</v>
      </c>
      <c r="P249" s="52">
        <v>0</v>
      </c>
      <c r="Q249" s="52">
        <v>0</v>
      </c>
      <c r="R249" s="52">
        <v>0</v>
      </c>
      <c r="S249" s="52">
        <v>0</v>
      </c>
      <c r="T249" s="52">
        <v>0</v>
      </c>
      <c r="U249" s="52">
        <v>0</v>
      </c>
      <c r="V249" s="52">
        <v>0</v>
      </c>
      <c r="W249" s="52">
        <v>0</v>
      </c>
      <c r="X249" s="52">
        <v>0</v>
      </c>
      <c r="Y249" s="52">
        <v>0</v>
      </c>
      <c r="Z249" s="52">
        <v>0</v>
      </c>
      <c r="AA249" s="52">
        <v>0</v>
      </c>
      <c r="AB249" s="52">
        <v>0</v>
      </c>
      <c r="AC249" s="52">
        <v>0</v>
      </c>
      <c r="AD249" s="52">
        <v>0</v>
      </c>
      <c r="AE249" s="52">
        <v>0</v>
      </c>
      <c r="AF249" s="52">
        <v>0</v>
      </c>
      <c r="AG249" s="52">
        <v>0</v>
      </c>
      <c r="AH249" s="52">
        <v>0</v>
      </c>
      <c r="AI249" s="52">
        <v>0</v>
      </c>
      <c r="AJ249" s="52">
        <v>0</v>
      </c>
      <c r="AK249" s="52">
        <v>0</v>
      </c>
      <c r="AL249" s="52">
        <v>0</v>
      </c>
      <c r="AM249" s="52">
        <v>0</v>
      </c>
      <c r="AN249" s="52">
        <v>0</v>
      </c>
      <c r="AO249" s="52">
        <v>0</v>
      </c>
      <c r="AP249" s="52">
        <v>0</v>
      </c>
      <c r="AQ249" s="52">
        <v>0</v>
      </c>
      <c r="AR249" s="52">
        <v>0</v>
      </c>
      <c r="AS249" s="52">
        <v>0</v>
      </c>
      <c r="AT249" s="52">
        <v>0</v>
      </c>
      <c r="AU249" s="52">
        <v>0</v>
      </c>
      <c r="AV249" s="52">
        <v>0</v>
      </c>
      <c r="AW249" s="52">
        <v>0</v>
      </c>
      <c r="AX249" s="52">
        <v>0</v>
      </c>
      <c r="AY249" s="52">
        <v>0</v>
      </c>
      <c r="AZ249" s="52">
        <v>0</v>
      </c>
      <c r="BA249" s="52">
        <v>0</v>
      </c>
      <c r="BB249" s="52">
        <v>0</v>
      </c>
      <c r="BC249" s="52">
        <v>0</v>
      </c>
      <c r="BD249" s="52">
        <v>0</v>
      </c>
      <c r="BE249" s="52">
        <v>0</v>
      </c>
      <c r="BF249" s="52">
        <v>0</v>
      </c>
      <c r="BG249" s="52">
        <v>0</v>
      </c>
      <c r="BH249" s="52">
        <v>0</v>
      </c>
      <c r="BI249" s="52">
        <v>0</v>
      </c>
      <c r="BJ249" s="52">
        <v>0</v>
      </c>
      <c r="BK249" s="52">
        <v>0</v>
      </c>
      <c r="BL249" s="52">
        <v>0</v>
      </c>
      <c r="BM249" s="52">
        <v>0</v>
      </c>
      <c r="BN249" s="52">
        <v>0</v>
      </c>
      <c r="BO249" s="52">
        <v>0</v>
      </c>
      <c r="BP249" s="52">
        <v>0</v>
      </c>
      <c r="BQ249" s="52">
        <v>0</v>
      </c>
      <c r="BR249" s="52">
        <v>0</v>
      </c>
      <c r="BS249" s="52">
        <v>0</v>
      </c>
      <c r="BT249" s="52">
        <v>0</v>
      </c>
      <c r="BU249" s="52">
        <v>0</v>
      </c>
      <c r="BV249" s="52">
        <v>0</v>
      </c>
      <c r="BW249" s="52">
        <v>0</v>
      </c>
      <c r="BX249" s="52">
        <v>0</v>
      </c>
      <c r="BY249" s="52">
        <v>0</v>
      </c>
      <c r="BZ249" s="52">
        <v>0</v>
      </c>
      <c r="CA249" s="52">
        <v>0</v>
      </c>
      <c r="CB249" s="52">
        <v>0</v>
      </c>
      <c r="CC249" s="52">
        <v>0</v>
      </c>
      <c r="CD249" s="52">
        <v>0</v>
      </c>
      <c r="CE249" s="52">
        <v>0</v>
      </c>
      <c r="CF249" s="52">
        <v>0</v>
      </c>
      <c r="CG249" s="52">
        <v>0</v>
      </c>
      <c r="CH249" s="52">
        <v>0</v>
      </c>
      <c r="CI249" s="52">
        <v>0</v>
      </c>
      <c r="CJ249" s="52">
        <v>0</v>
      </c>
      <c r="CK249" s="52">
        <v>0</v>
      </c>
      <c r="CL249" s="52">
        <v>0</v>
      </c>
      <c r="CM249" s="52">
        <v>0</v>
      </c>
      <c r="CN249" s="52">
        <v>0</v>
      </c>
      <c r="CO249" s="52">
        <v>0</v>
      </c>
      <c r="CP249" s="52">
        <v>0</v>
      </c>
      <c r="CQ249" s="52">
        <v>0</v>
      </c>
      <c r="CR249" s="52">
        <v>0</v>
      </c>
      <c r="CS249" s="52">
        <v>0</v>
      </c>
      <c r="CT249" s="52">
        <v>0</v>
      </c>
      <c r="CU249" s="52">
        <v>0</v>
      </c>
      <c r="CV249" s="52">
        <v>0</v>
      </c>
      <c r="CW249" s="52">
        <v>0</v>
      </c>
      <c r="CX249" s="52">
        <v>0</v>
      </c>
      <c r="CY249" s="52">
        <v>0</v>
      </c>
      <c r="CZ249" s="52">
        <v>0</v>
      </c>
      <c r="DA249" s="52">
        <v>0</v>
      </c>
      <c r="DB249" s="52">
        <v>0</v>
      </c>
      <c r="DC249" s="52">
        <v>0</v>
      </c>
      <c r="DD249" s="52">
        <v>0</v>
      </c>
      <c r="DE249" s="52">
        <v>0</v>
      </c>
      <c r="DF249" s="52">
        <v>0</v>
      </c>
      <c r="DG249" s="52">
        <v>0</v>
      </c>
      <c r="DH249" s="52">
        <v>0</v>
      </c>
      <c r="DI249" s="52">
        <v>0</v>
      </c>
      <c r="DJ249" s="52">
        <v>0</v>
      </c>
      <c r="DK249" s="52">
        <v>0</v>
      </c>
      <c r="DL249" s="52">
        <v>0</v>
      </c>
      <c r="DM249" s="52">
        <v>0</v>
      </c>
      <c r="DN249" s="52">
        <v>0</v>
      </c>
      <c r="DO249" s="52">
        <v>0</v>
      </c>
      <c r="DP249" s="52">
        <v>0</v>
      </c>
      <c r="DQ249" s="52">
        <v>0</v>
      </c>
      <c r="DR249" s="52">
        <v>0</v>
      </c>
      <c r="DS249" s="52">
        <v>0</v>
      </c>
      <c r="DT249" s="52">
        <v>0</v>
      </c>
      <c r="DU249" s="52">
        <v>0</v>
      </c>
      <c r="DV249" s="52">
        <v>0</v>
      </c>
      <c r="DW249" s="52">
        <v>0</v>
      </c>
      <c r="DX249" s="52">
        <v>0</v>
      </c>
      <c r="DY249" s="52">
        <v>0</v>
      </c>
      <c r="DZ249" s="52">
        <v>0</v>
      </c>
      <c r="EA249" s="52">
        <v>0</v>
      </c>
      <c r="EB249" s="52">
        <v>0</v>
      </c>
      <c r="EC249" s="52">
        <v>0</v>
      </c>
      <c r="ED249" s="52">
        <v>0</v>
      </c>
      <c r="EE249" s="52">
        <v>0</v>
      </c>
      <c r="EF249" s="52">
        <v>0</v>
      </c>
      <c r="EG249" s="52">
        <v>0</v>
      </c>
      <c r="EH249" s="52">
        <v>0</v>
      </c>
      <c r="EI249" s="52">
        <v>0</v>
      </c>
      <c r="EJ249" s="52">
        <v>0</v>
      </c>
      <c r="EK249" s="52">
        <v>0</v>
      </c>
      <c r="EL249" s="52">
        <v>0</v>
      </c>
      <c r="EM249" s="52">
        <v>0</v>
      </c>
      <c r="EN249" s="52">
        <v>0</v>
      </c>
      <c r="EO249" s="52">
        <v>0</v>
      </c>
      <c r="EP249" s="52">
        <v>0</v>
      </c>
      <c r="EQ249" s="52">
        <v>0</v>
      </c>
      <c r="ER249" s="52">
        <v>0</v>
      </c>
      <c r="ES249" s="52">
        <v>0</v>
      </c>
      <c r="ET249" s="52">
        <v>0</v>
      </c>
      <c r="EU249" s="52">
        <v>0</v>
      </c>
      <c r="EV249" s="52">
        <v>0</v>
      </c>
      <c r="EW249" s="52">
        <v>66.988100000000003</v>
      </c>
      <c r="EX249" s="52">
        <v>65.797619999999995</v>
      </c>
      <c r="EY249" s="52">
        <v>64.976190000000003</v>
      </c>
      <c r="EZ249" s="52">
        <v>64.047619999999995</v>
      </c>
      <c r="FA249" s="52">
        <v>63.380949999999999</v>
      </c>
      <c r="FB249" s="52">
        <v>62.75</v>
      </c>
      <c r="FC249" s="52">
        <v>62.26191</v>
      </c>
      <c r="FD249" s="52">
        <v>62.952379999999998</v>
      </c>
      <c r="FE249" s="52">
        <v>66.357140000000001</v>
      </c>
      <c r="FF249" s="52">
        <v>71.047619999999995</v>
      </c>
      <c r="FG249" s="52">
        <v>76.047619999999995</v>
      </c>
      <c r="FH249" s="52">
        <v>80.297619999999995</v>
      </c>
      <c r="FI249" s="52">
        <v>83</v>
      </c>
      <c r="FJ249" s="52">
        <v>84.547619999999995</v>
      </c>
      <c r="FK249" s="52">
        <v>85.404759999999996</v>
      </c>
      <c r="FL249" s="52">
        <v>85.5</v>
      </c>
      <c r="FM249" s="52">
        <v>84.690479999999994</v>
      </c>
      <c r="FN249" s="52">
        <v>82.690479999999994</v>
      </c>
      <c r="FO249" s="52">
        <v>79.261899999999997</v>
      </c>
      <c r="FP249" s="52">
        <v>74.928569999999993</v>
      </c>
      <c r="FQ249" s="52">
        <v>71.821430000000007</v>
      </c>
      <c r="FR249" s="52">
        <v>69.773809999999997</v>
      </c>
      <c r="FS249" s="52">
        <v>68.476190000000003</v>
      </c>
      <c r="FT249" s="52">
        <v>67.464290000000005</v>
      </c>
      <c r="FU249" s="52">
        <v>2</v>
      </c>
      <c r="FV249" s="52">
        <v>730.471</v>
      </c>
      <c r="FW249" s="52">
        <v>458.9606</v>
      </c>
      <c r="FX249" s="52">
        <v>0</v>
      </c>
    </row>
    <row r="250" spans="1:180" x14ac:dyDescent="0.3">
      <c r="A250" t="s">
        <v>174</v>
      </c>
      <c r="B250" t="s">
        <v>252</v>
      </c>
      <c r="C250" t="s">
        <v>180</v>
      </c>
      <c r="D250" t="s">
        <v>244</v>
      </c>
      <c r="E250" t="s">
        <v>188</v>
      </c>
      <c r="F250" t="s">
        <v>230</v>
      </c>
      <c r="G250" t="s">
        <v>241</v>
      </c>
      <c r="H250" s="52">
        <v>6</v>
      </c>
      <c r="I250" s="52">
        <v>0</v>
      </c>
      <c r="J250" s="52">
        <v>0</v>
      </c>
      <c r="K250" s="52">
        <v>0</v>
      </c>
      <c r="L250" s="52">
        <v>0</v>
      </c>
      <c r="M250" s="52">
        <v>0</v>
      </c>
      <c r="N250" s="52">
        <v>0</v>
      </c>
      <c r="O250" s="52">
        <v>0</v>
      </c>
      <c r="P250" s="52">
        <v>0</v>
      </c>
      <c r="Q250" s="52">
        <v>0</v>
      </c>
      <c r="R250" s="52">
        <v>0</v>
      </c>
      <c r="S250" s="52">
        <v>0</v>
      </c>
      <c r="T250" s="52">
        <v>0</v>
      </c>
      <c r="U250" s="52">
        <v>0</v>
      </c>
      <c r="V250" s="52">
        <v>0</v>
      </c>
      <c r="W250" s="52">
        <v>0</v>
      </c>
      <c r="X250" s="52">
        <v>0</v>
      </c>
      <c r="Y250" s="52">
        <v>0</v>
      </c>
      <c r="Z250" s="52">
        <v>0</v>
      </c>
      <c r="AA250" s="52">
        <v>0</v>
      </c>
      <c r="AB250" s="52">
        <v>0</v>
      </c>
      <c r="AC250" s="52">
        <v>0</v>
      </c>
      <c r="AD250" s="52">
        <v>0</v>
      </c>
      <c r="AE250" s="52">
        <v>0</v>
      </c>
      <c r="AF250" s="52">
        <v>0</v>
      </c>
      <c r="AG250" s="52">
        <v>0</v>
      </c>
      <c r="AH250" s="52">
        <v>0</v>
      </c>
      <c r="AI250" s="52">
        <v>0</v>
      </c>
      <c r="AJ250" s="52">
        <v>0</v>
      </c>
      <c r="AK250" s="52">
        <v>0</v>
      </c>
      <c r="AL250" s="52">
        <v>0</v>
      </c>
      <c r="AM250" s="52">
        <v>0</v>
      </c>
      <c r="AN250" s="52">
        <v>0</v>
      </c>
      <c r="AO250" s="52">
        <v>0</v>
      </c>
      <c r="AP250" s="52">
        <v>0</v>
      </c>
      <c r="AQ250" s="52">
        <v>0</v>
      </c>
      <c r="AR250" s="52">
        <v>0</v>
      </c>
      <c r="AS250" s="52">
        <v>0</v>
      </c>
      <c r="AT250" s="52">
        <v>0</v>
      </c>
      <c r="AU250" s="52">
        <v>0</v>
      </c>
      <c r="AV250" s="52">
        <v>0</v>
      </c>
      <c r="AW250" s="52">
        <v>0</v>
      </c>
      <c r="AX250" s="52">
        <v>0</v>
      </c>
      <c r="AY250" s="52">
        <v>0</v>
      </c>
      <c r="AZ250" s="52">
        <v>0</v>
      </c>
      <c r="BA250" s="52">
        <v>0</v>
      </c>
      <c r="BB250" s="52">
        <v>0</v>
      </c>
      <c r="BC250" s="52">
        <v>0</v>
      </c>
      <c r="BD250" s="52">
        <v>0</v>
      </c>
      <c r="BE250" s="52">
        <v>0</v>
      </c>
      <c r="BF250" s="52">
        <v>0</v>
      </c>
      <c r="BG250" s="52">
        <v>0</v>
      </c>
      <c r="BH250" s="52">
        <v>0</v>
      </c>
      <c r="BI250" s="52">
        <v>0</v>
      </c>
      <c r="BJ250" s="52">
        <v>0</v>
      </c>
      <c r="BK250" s="52">
        <v>0</v>
      </c>
      <c r="BL250" s="52">
        <v>0</v>
      </c>
      <c r="BM250" s="52">
        <v>0</v>
      </c>
      <c r="BN250" s="52">
        <v>0</v>
      </c>
      <c r="BO250" s="52">
        <v>0</v>
      </c>
      <c r="BP250" s="52">
        <v>0</v>
      </c>
      <c r="BQ250" s="52">
        <v>0</v>
      </c>
      <c r="BR250" s="52">
        <v>0</v>
      </c>
      <c r="BS250" s="52">
        <v>0</v>
      </c>
      <c r="BT250" s="52">
        <v>0</v>
      </c>
      <c r="BU250" s="52">
        <v>0</v>
      </c>
      <c r="BV250" s="52">
        <v>0</v>
      </c>
      <c r="BW250" s="52">
        <v>0</v>
      </c>
      <c r="BX250" s="52">
        <v>0</v>
      </c>
      <c r="BY250" s="52">
        <v>0</v>
      </c>
      <c r="BZ250" s="52">
        <v>0</v>
      </c>
      <c r="CA250" s="52">
        <v>0</v>
      </c>
      <c r="CB250" s="52">
        <v>0</v>
      </c>
      <c r="CC250" s="52">
        <v>0</v>
      </c>
      <c r="CD250" s="52">
        <v>0</v>
      </c>
      <c r="CE250" s="52">
        <v>0</v>
      </c>
      <c r="CF250" s="52">
        <v>0</v>
      </c>
      <c r="CG250" s="52">
        <v>0</v>
      </c>
      <c r="CH250" s="52">
        <v>0</v>
      </c>
      <c r="CI250" s="52">
        <v>0</v>
      </c>
      <c r="CJ250" s="52">
        <v>0</v>
      </c>
      <c r="CK250" s="52">
        <v>0</v>
      </c>
      <c r="CL250" s="52">
        <v>0</v>
      </c>
      <c r="CM250" s="52">
        <v>0</v>
      </c>
      <c r="CN250" s="52">
        <v>0</v>
      </c>
      <c r="CO250" s="52">
        <v>0</v>
      </c>
      <c r="CP250" s="52">
        <v>0</v>
      </c>
      <c r="CQ250" s="52">
        <v>0</v>
      </c>
      <c r="CR250" s="52">
        <v>0</v>
      </c>
      <c r="CS250" s="52">
        <v>0</v>
      </c>
      <c r="CT250" s="52">
        <v>0</v>
      </c>
      <c r="CU250" s="52">
        <v>0</v>
      </c>
      <c r="CV250" s="52">
        <v>0</v>
      </c>
      <c r="CW250" s="52">
        <v>0</v>
      </c>
      <c r="CX250" s="52">
        <v>0</v>
      </c>
      <c r="CY250" s="52">
        <v>0</v>
      </c>
      <c r="CZ250" s="52">
        <v>0</v>
      </c>
      <c r="DA250" s="52">
        <v>0</v>
      </c>
      <c r="DB250" s="52">
        <v>0</v>
      </c>
      <c r="DC250" s="52">
        <v>0</v>
      </c>
      <c r="DD250" s="52">
        <v>0</v>
      </c>
      <c r="DE250" s="52">
        <v>0</v>
      </c>
      <c r="DF250" s="52">
        <v>0</v>
      </c>
      <c r="DG250" s="52">
        <v>0</v>
      </c>
      <c r="DH250" s="52">
        <v>0</v>
      </c>
      <c r="DI250" s="52">
        <v>0</v>
      </c>
      <c r="DJ250" s="52">
        <v>0</v>
      </c>
      <c r="DK250" s="52">
        <v>0</v>
      </c>
      <c r="DL250" s="52">
        <v>0</v>
      </c>
      <c r="DM250" s="52">
        <v>0</v>
      </c>
      <c r="DN250" s="52">
        <v>0</v>
      </c>
      <c r="DO250" s="52">
        <v>0</v>
      </c>
      <c r="DP250" s="52">
        <v>0</v>
      </c>
      <c r="DQ250" s="52">
        <v>0</v>
      </c>
      <c r="DR250" s="52">
        <v>0</v>
      </c>
      <c r="DS250" s="52">
        <v>0</v>
      </c>
      <c r="DT250" s="52">
        <v>0</v>
      </c>
      <c r="DU250" s="52">
        <v>0</v>
      </c>
      <c r="DV250" s="52">
        <v>0</v>
      </c>
      <c r="DW250" s="52">
        <v>0</v>
      </c>
      <c r="DX250" s="52">
        <v>0</v>
      </c>
      <c r="DY250" s="52">
        <v>0</v>
      </c>
      <c r="DZ250" s="52">
        <v>0</v>
      </c>
      <c r="EA250" s="52">
        <v>0</v>
      </c>
      <c r="EB250" s="52">
        <v>0</v>
      </c>
      <c r="EC250" s="52">
        <v>0</v>
      </c>
      <c r="ED250" s="52">
        <v>0</v>
      </c>
      <c r="EE250" s="52">
        <v>0</v>
      </c>
      <c r="EF250" s="52">
        <v>0</v>
      </c>
      <c r="EG250" s="52">
        <v>0</v>
      </c>
      <c r="EH250" s="52">
        <v>0</v>
      </c>
      <c r="EI250" s="52">
        <v>0</v>
      </c>
      <c r="EJ250" s="52">
        <v>0</v>
      </c>
      <c r="EK250" s="52">
        <v>0</v>
      </c>
      <c r="EL250" s="52">
        <v>0</v>
      </c>
      <c r="EM250" s="52">
        <v>0</v>
      </c>
      <c r="EN250" s="52">
        <v>0</v>
      </c>
      <c r="EO250" s="52">
        <v>0</v>
      </c>
      <c r="EP250" s="52">
        <v>0</v>
      </c>
      <c r="EQ250" s="52">
        <v>0</v>
      </c>
      <c r="ER250" s="52">
        <v>0</v>
      </c>
      <c r="ES250" s="52">
        <v>0</v>
      </c>
      <c r="ET250" s="52">
        <v>0</v>
      </c>
      <c r="EU250" s="52">
        <v>0</v>
      </c>
      <c r="EV250" s="52">
        <v>0</v>
      </c>
      <c r="EW250" s="52">
        <v>71.45</v>
      </c>
      <c r="EX250" s="52">
        <v>69.875</v>
      </c>
      <c r="EY250" s="52">
        <v>68.474999999999994</v>
      </c>
      <c r="EZ250" s="52">
        <v>67.099999999999994</v>
      </c>
      <c r="FA250" s="52">
        <v>66.424999999999997</v>
      </c>
      <c r="FB250" s="52">
        <v>65.599999999999994</v>
      </c>
      <c r="FC250" s="52">
        <v>65.325000000000003</v>
      </c>
      <c r="FD250" s="52">
        <v>67.174999999999997</v>
      </c>
      <c r="FE250" s="52">
        <v>70.95</v>
      </c>
      <c r="FF250" s="52">
        <v>75.525000000000006</v>
      </c>
      <c r="FG250" s="52">
        <v>80.650000000000006</v>
      </c>
      <c r="FH250" s="52">
        <v>85.05</v>
      </c>
      <c r="FI250" s="52">
        <v>88.05</v>
      </c>
      <c r="FJ250" s="52">
        <v>90</v>
      </c>
      <c r="FK250" s="52">
        <v>91.125</v>
      </c>
      <c r="FL250" s="52">
        <v>91.275000000000006</v>
      </c>
      <c r="FM250" s="52">
        <v>90.5</v>
      </c>
      <c r="FN250" s="52">
        <v>88.85</v>
      </c>
      <c r="FO250" s="52">
        <v>85.825000000000003</v>
      </c>
      <c r="FP250" s="52">
        <v>81.400000000000006</v>
      </c>
      <c r="FQ250" s="52">
        <v>77.099999999999994</v>
      </c>
      <c r="FR250" s="52">
        <v>74.325000000000003</v>
      </c>
      <c r="FS250" s="52">
        <v>72.575000000000003</v>
      </c>
      <c r="FT250" s="52">
        <v>71.375</v>
      </c>
      <c r="FU250" s="52">
        <v>2</v>
      </c>
      <c r="FV250" s="52">
        <v>729.96140000000003</v>
      </c>
      <c r="FW250" s="52">
        <v>436.05</v>
      </c>
      <c r="FX250" s="52">
        <v>0</v>
      </c>
    </row>
    <row r="251" spans="1:180" x14ac:dyDescent="0.3">
      <c r="A251" t="s">
        <v>174</v>
      </c>
      <c r="B251" t="s">
        <v>252</v>
      </c>
      <c r="C251" t="s">
        <v>180</v>
      </c>
      <c r="D251" t="s">
        <v>244</v>
      </c>
      <c r="E251" t="s">
        <v>189</v>
      </c>
      <c r="F251" t="s">
        <v>231</v>
      </c>
      <c r="G251" t="s">
        <v>241</v>
      </c>
      <c r="H251" s="52">
        <v>10</v>
      </c>
      <c r="I251" s="52">
        <v>0</v>
      </c>
      <c r="J251" s="52">
        <v>0</v>
      </c>
      <c r="K251" s="52">
        <v>0</v>
      </c>
      <c r="L251" s="52">
        <v>0</v>
      </c>
      <c r="M251" s="52">
        <v>0</v>
      </c>
      <c r="N251" s="52">
        <v>0</v>
      </c>
      <c r="O251" s="52">
        <v>0</v>
      </c>
      <c r="P251" s="52">
        <v>0</v>
      </c>
      <c r="Q251" s="52">
        <v>0</v>
      </c>
      <c r="R251" s="52">
        <v>0</v>
      </c>
      <c r="S251" s="52">
        <v>0</v>
      </c>
      <c r="T251" s="52">
        <v>0</v>
      </c>
      <c r="U251" s="52">
        <v>0</v>
      </c>
      <c r="V251" s="52">
        <v>0</v>
      </c>
      <c r="W251" s="52">
        <v>0</v>
      </c>
      <c r="X251" s="52">
        <v>0</v>
      </c>
      <c r="Y251" s="52">
        <v>0</v>
      </c>
      <c r="Z251" s="52">
        <v>0</v>
      </c>
      <c r="AA251" s="52">
        <v>0</v>
      </c>
      <c r="AB251" s="52">
        <v>0</v>
      </c>
      <c r="AC251" s="52">
        <v>0</v>
      </c>
      <c r="AD251" s="52">
        <v>0</v>
      </c>
      <c r="AE251" s="52">
        <v>0</v>
      </c>
      <c r="AF251" s="52">
        <v>0</v>
      </c>
      <c r="AG251" s="52">
        <v>0</v>
      </c>
      <c r="AH251" s="52">
        <v>0</v>
      </c>
      <c r="AI251" s="52">
        <v>0</v>
      </c>
      <c r="AJ251" s="52">
        <v>0</v>
      </c>
      <c r="AK251" s="52">
        <v>0</v>
      </c>
      <c r="AL251" s="52">
        <v>0</v>
      </c>
      <c r="AM251" s="52">
        <v>0</v>
      </c>
      <c r="AN251" s="52">
        <v>0</v>
      </c>
      <c r="AO251" s="52">
        <v>0</v>
      </c>
      <c r="AP251" s="52">
        <v>0</v>
      </c>
      <c r="AQ251" s="52">
        <v>0</v>
      </c>
      <c r="AR251" s="52">
        <v>0</v>
      </c>
      <c r="AS251" s="52">
        <v>0</v>
      </c>
      <c r="AT251" s="52">
        <v>0</v>
      </c>
      <c r="AU251" s="52">
        <v>0</v>
      </c>
      <c r="AV251" s="52">
        <v>0</v>
      </c>
      <c r="AW251" s="52">
        <v>0</v>
      </c>
      <c r="AX251" s="52">
        <v>0</v>
      </c>
      <c r="AY251" s="52">
        <v>0</v>
      </c>
      <c r="AZ251" s="52">
        <v>0</v>
      </c>
      <c r="BA251" s="52">
        <v>0</v>
      </c>
      <c r="BB251" s="52">
        <v>0</v>
      </c>
      <c r="BC251" s="52">
        <v>0</v>
      </c>
      <c r="BD251" s="52">
        <v>0</v>
      </c>
      <c r="BE251" s="52">
        <v>0</v>
      </c>
      <c r="BF251" s="52">
        <v>0</v>
      </c>
      <c r="BG251" s="52">
        <v>0</v>
      </c>
      <c r="BH251" s="52">
        <v>0</v>
      </c>
      <c r="BI251" s="52">
        <v>0</v>
      </c>
      <c r="BJ251" s="52">
        <v>0</v>
      </c>
      <c r="BK251" s="52">
        <v>0</v>
      </c>
      <c r="BL251" s="52">
        <v>0</v>
      </c>
      <c r="BM251" s="52">
        <v>0</v>
      </c>
      <c r="BN251" s="52">
        <v>0</v>
      </c>
      <c r="BO251" s="52">
        <v>0</v>
      </c>
      <c r="BP251" s="52">
        <v>0</v>
      </c>
      <c r="BQ251" s="52">
        <v>0</v>
      </c>
      <c r="BR251" s="52">
        <v>0</v>
      </c>
      <c r="BS251" s="52">
        <v>0</v>
      </c>
      <c r="BT251" s="52">
        <v>0</v>
      </c>
      <c r="BU251" s="52">
        <v>0</v>
      </c>
      <c r="BV251" s="52">
        <v>0</v>
      </c>
      <c r="BW251" s="52">
        <v>0</v>
      </c>
      <c r="BX251" s="52">
        <v>0</v>
      </c>
      <c r="BY251" s="52">
        <v>0</v>
      </c>
      <c r="BZ251" s="52">
        <v>0</v>
      </c>
      <c r="CA251" s="52">
        <v>0</v>
      </c>
      <c r="CB251" s="52">
        <v>0</v>
      </c>
      <c r="CC251" s="52">
        <v>0</v>
      </c>
      <c r="CD251" s="52">
        <v>0</v>
      </c>
      <c r="CE251" s="52">
        <v>0</v>
      </c>
      <c r="CF251" s="52">
        <v>0</v>
      </c>
      <c r="CG251" s="52">
        <v>0</v>
      </c>
      <c r="CH251" s="52">
        <v>0</v>
      </c>
      <c r="CI251" s="52">
        <v>0</v>
      </c>
      <c r="CJ251" s="52">
        <v>0</v>
      </c>
      <c r="CK251" s="52">
        <v>0</v>
      </c>
      <c r="CL251" s="52">
        <v>0</v>
      </c>
      <c r="CM251" s="52">
        <v>0</v>
      </c>
      <c r="CN251" s="52">
        <v>0</v>
      </c>
      <c r="CO251" s="52">
        <v>0</v>
      </c>
      <c r="CP251" s="52">
        <v>0</v>
      </c>
      <c r="CQ251" s="52">
        <v>0</v>
      </c>
      <c r="CR251" s="52">
        <v>0</v>
      </c>
      <c r="CS251" s="52">
        <v>0</v>
      </c>
      <c r="CT251" s="52">
        <v>0</v>
      </c>
      <c r="CU251" s="52">
        <v>0</v>
      </c>
      <c r="CV251" s="52">
        <v>0</v>
      </c>
      <c r="CW251" s="52">
        <v>0</v>
      </c>
      <c r="CX251" s="52">
        <v>0</v>
      </c>
      <c r="CY251" s="52">
        <v>0</v>
      </c>
      <c r="CZ251" s="52">
        <v>0</v>
      </c>
      <c r="DA251" s="52">
        <v>0</v>
      </c>
      <c r="DB251" s="52">
        <v>0</v>
      </c>
      <c r="DC251" s="52">
        <v>0</v>
      </c>
      <c r="DD251" s="52">
        <v>0</v>
      </c>
      <c r="DE251" s="52">
        <v>0</v>
      </c>
      <c r="DF251" s="52">
        <v>0</v>
      </c>
      <c r="DG251" s="52">
        <v>0</v>
      </c>
      <c r="DH251" s="52">
        <v>0</v>
      </c>
      <c r="DI251" s="52">
        <v>0</v>
      </c>
      <c r="DJ251" s="52">
        <v>0</v>
      </c>
      <c r="DK251" s="52">
        <v>0</v>
      </c>
      <c r="DL251" s="52">
        <v>0</v>
      </c>
      <c r="DM251" s="52">
        <v>0</v>
      </c>
      <c r="DN251" s="52">
        <v>0</v>
      </c>
      <c r="DO251" s="52">
        <v>0</v>
      </c>
      <c r="DP251" s="52">
        <v>0</v>
      </c>
      <c r="DQ251" s="52">
        <v>0</v>
      </c>
      <c r="DR251" s="52">
        <v>0</v>
      </c>
      <c r="DS251" s="52">
        <v>0</v>
      </c>
      <c r="DT251" s="52">
        <v>0</v>
      </c>
      <c r="DU251" s="52">
        <v>0</v>
      </c>
      <c r="DV251" s="52">
        <v>0</v>
      </c>
      <c r="DW251" s="52">
        <v>0</v>
      </c>
      <c r="DX251" s="52">
        <v>0</v>
      </c>
      <c r="DY251" s="52">
        <v>0</v>
      </c>
      <c r="DZ251" s="52">
        <v>0</v>
      </c>
      <c r="EA251" s="52">
        <v>0</v>
      </c>
      <c r="EB251" s="52">
        <v>0</v>
      </c>
      <c r="EC251" s="52">
        <v>0</v>
      </c>
      <c r="ED251" s="52">
        <v>0</v>
      </c>
      <c r="EE251" s="52">
        <v>0</v>
      </c>
      <c r="EF251" s="52">
        <v>0</v>
      </c>
      <c r="EG251" s="52">
        <v>0</v>
      </c>
      <c r="EH251" s="52">
        <v>0</v>
      </c>
      <c r="EI251" s="52">
        <v>0</v>
      </c>
      <c r="EJ251" s="52">
        <v>0</v>
      </c>
      <c r="EK251" s="52">
        <v>0</v>
      </c>
      <c r="EL251" s="52">
        <v>0</v>
      </c>
      <c r="EM251" s="52">
        <v>0</v>
      </c>
      <c r="EN251" s="52">
        <v>0</v>
      </c>
      <c r="EO251" s="52">
        <v>0</v>
      </c>
      <c r="EP251" s="52">
        <v>0</v>
      </c>
      <c r="EQ251" s="52">
        <v>0</v>
      </c>
      <c r="ER251" s="52">
        <v>0</v>
      </c>
      <c r="ES251" s="52">
        <v>0</v>
      </c>
      <c r="ET251" s="52">
        <v>0</v>
      </c>
      <c r="EU251" s="52">
        <v>0</v>
      </c>
      <c r="EV251" s="52">
        <v>0</v>
      </c>
      <c r="EW251" s="52">
        <v>70.960319999999996</v>
      </c>
      <c r="EX251" s="52">
        <v>69.547619999999995</v>
      </c>
      <c r="EY251" s="52">
        <v>68.182540000000003</v>
      </c>
      <c r="EZ251" s="52">
        <v>67.095240000000004</v>
      </c>
      <c r="FA251" s="52">
        <v>66.460319999999996</v>
      </c>
      <c r="FB251" s="52">
        <v>65.190479999999994</v>
      </c>
      <c r="FC251" s="52">
        <v>64.349209999999999</v>
      </c>
      <c r="FD251" s="52">
        <v>66.047619999999995</v>
      </c>
      <c r="FE251" s="52">
        <v>70.682540000000003</v>
      </c>
      <c r="FF251" s="52">
        <v>75.753969999999995</v>
      </c>
      <c r="FG251" s="52">
        <v>80.29365</v>
      </c>
      <c r="FH251" s="52">
        <v>83.587299999999999</v>
      </c>
      <c r="FI251" s="52">
        <v>86.44444</v>
      </c>
      <c r="FJ251" s="52">
        <v>88.888890000000004</v>
      </c>
      <c r="FK251" s="52">
        <v>91.222219999999993</v>
      </c>
      <c r="FL251" s="52">
        <v>92.70635</v>
      </c>
      <c r="FM251" s="52">
        <v>93.436509999999998</v>
      </c>
      <c r="FN251" s="52">
        <v>92.857140000000001</v>
      </c>
      <c r="FO251" s="52">
        <v>90.404759999999996</v>
      </c>
      <c r="FP251" s="52">
        <v>85.341269999999994</v>
      </c>
      <c r="FQ251" s="52">
        <v>79.642859999999999</v>
      </c>
      <c r="FR251" s="52">
        <v>75.722219999999993</v>
      </c>
      <c r="FS251" s="52">
        <v>73.396829999999994</v>
      </c>
      <c r="FT251" s="52">
        <v>71.55556</v>
      </c>
      <c r="FU251" s="52">
        <v>7</v>
      </c>
      <c r="FV251" s="52">
        <v>2478.1019999999999</v>
      </c>
      <c r="FW251" s="52">
        <v>635.70950000000005</v>
      </c>
      <c r="FX251" s="52">
        <v>0</v>
      </c>
    </row>
    <row r="252" spans="1:180" x14ac:dyDescent="0.3">
      <c r="A252" t="s">
        <v>174</v>
      </c>
      <c r="B252" t="s">
        <v>252</v>
      </c>
      <c r="C252" t="s">
        <v>180</v>
      </c>
      <c r="D252" t="s">
        <v>244</v>
      </c>
      <c r="E252" t="s">
        <v>188</v>
      </c>
      <c r="F252" t="s">
        <v>231</v>
      </c>
      <c r="G252" t="s">
        <v>241</v>
      </c>
      <c r="H252" s="52">
        <v>10</v>
      </c>
      <c r="I252" s="52">
        <v>0</v>
      </c>
      <c r="J252" s="52">
        <v>0</v>
      </c>
      <c r="K252" s="52">
        <v>0</v>
      </c>
      <c r="L252" s="52">
        <v>0</v>
      </c>
      <c r="M252" s="52">
        <v>0</v>
      </c>
      <c r="N252" s="52">
        <v>0</v>
      </c>
      <c r="O252" s="52">
        <v>0</v>
      </c>
      <c r="P252" s="52">
        <v>0</v>
      </c>
      <c r="Q252" s="52">
        <v>0</v>
      </c>
      <c r="R252" s="52">
        <v>0</v>
      </c>
      <c r="S252" s="52">
        <v>0</v>
      </c>
      <c r="T252" s="52">
        <v>0</v>
      </c>
      <c r="U252" s="52">
        <v>0</v>
      </c>
      <c r="V252" s="52">
        <v>0</v>
      </c>
      <c r="W252" s="52">
        <v>0</v>
      </c>
      <c r="X252" s="52">
        <v>0</v>
      </c>
      <c r="Y252" s="52">
        <v>0</v>
      </c>
      <c r="Z252" s="52">
        <v>0</v>
      </c>
      <c r="AA252" s="52">
        <v>0</v>
      </c>
      <c r="AB252" s="52">
        <v>0</v>
      </c>
      <c r="AC252" s="52">
        <v>0</v>
      </c>
      <c r="AD252" s="52">
        <v>0</v>
      </c>
      <c r="AE252" s="52">
        <v>0</v>
      </c>
      <c r="AF252" s="52">
        <v>0</v>
      </c>
      <c r="AG252" s="52">
        <v>0</v>
      </c>
      <c r="AH252" s="52">
        <v>0</v>
      </c>
      <c r="AI252" s="52">
        <v>0</v>
      </c>
      <c r="AJ252" s="52">
        <v>0</v>
      </c>
      <c r="AK252" s="52">
        <v>0</v>
      </c>
      <c r="AL252" s="52">
        <v>0</v>
      </c>
      <c r="AM252" s="52">
        <v>0</v>
      </c>
      <c r="AN252" s="52">
        <v>0</v>
      </c>
      <c r="AO252" s="52">
        <v>0</v>
      </c>
      <c r="AP252" s="52">
        <v>0</v>
      </c>
      <c r="AQ252" s="52">
        <v>0</v>
      </c>
      <c r="AR252" s="52">
        <v>0</v>
      </c>
      <c r="AS252" s="52">
        <v>0</v>
      </c>
      <c r="AT252" s="52">
        <v>0</v>
      </c>
      <c r="AU252" s="52">
        <v>0</v>
      </c>
      <c r="AV252" s="52">
        <v>0</v>
      </c>
      <c r="AW252" s="52">
        <v>0</v>
      </c>
      <c r="AX252" s="52">
        <v>0</v>
      </c>
      <c r="AY252" s="52">
        <v>0</v>
      </c>
      <c r="AZ252" s="52">
        <v>0</v>
      </c>
      <c r="BA252" s="52">
        <v>0</v>
      </c>
      <c r="BB252" s="52">
        <v>0</v>
      </c>
      <c r="BC252" s="52">
        <v>0</v>
      </c>
      <c r="BD252" s="52">
        <v>0</v>
      </c>
      <c r="BE252" s="52">
        <v>0</v>
      </c>
      <c r="BF252" s="52">
        <v>0</v>
      </c>
      <c r="BG252" s="52">
        <v>0</v>
      </c>
      <c r="BH252" s="52">
        <v>0</v>
      </c>
      <c r="BI252" s="52">
        <v>0</v>
      </c>
      <c r="BJ252" s="52">
        <v>0</v>
      </c>
      <c r="BK252" s="52">
        <v>0</v>
      </c>
      <c r="BL252" s="52">
        <v>0</v>
      </c>
      <c r="BM252" s="52">
        <v>0</v>
      </c>
      <c r="BN252" s="52">
        <v>0</v>
      </c>
      <c r="BO252" s="52">
        <v>0</v>
      </c>
      <c r="BP252" s="52">
        <v>0</v>
      </c>
      <c r="BQ252" s="52">
        <v>0</v>
      </c>
      <c r="BR252" s="52">
        <v>0</v>
      </c>
      <c r="BS252" s="52">
        <v>0</v>
      </c>
      <c r="BT252" s="52">
        <v>0</v>
      </c>
      <c r="BU252" s="52">
        <v>0</v>
      </c>
      <c r="BV252" s="52">
        <v>0</v>
      </c>
      <c r="BW252" s="52">
        <v>0</v>
      </c>
      <c r="BX252" s="52">
        <v>0</v>
      </c>
      <c r="BY252" s="52">
        <v>0</v>
      </c>
      <c r="BZ252" s="52">
        <v>0</v>
      </c>
      <c r="CA252" s="52">
        <v>0</v>
      </c>
      <c r="CB252" s="52">
        <v>0</v>
      </c>
      <c r="CC252" s="52">
        <v>0</v>
      </c>
      <c r="CD252" s="52">
        <v>0</v>
      </c>
      <c r="CE252" s="52">
        <v>0</v>
      </c>
      <c r="CF252" s="52">
        <v>0</v>
      </c>
      <c r="CG252" s="52">
        <v>0</v>
      </c>
      <c r="CH252" s="52">
        <v>0</v>
      </c>
      <c r="CI252" s="52">
        <v>0</v>
      </c>
      <c r="CJ252" s="52">
        <v>0</v>
      </c>
      <c r="CK252" s="52">
        <v>0</v>
      </c>
      <c r="CL252" s="52">
        <v>0</v>
      </c>
      <c r="CM252" s="52">
        <v>0</v>
      </c>
      <c r="CN252" s="52">
        <v>0</v>
      </c>
      <c r="CO252" s="52">
        <v>0</v>
      </c>
      <c r="CP252" s="52">
        <v>0</v>
      </c>
      <c r="CQ252" s="52">
        <v>0</v>
      </c>
      <c r="CR252" s="52">
        <v>0</v>
      </c>
      <c r="CS252" s="52">
        <v>0</v>
      </c>
      <c r="CT252" s="52">
        <v>0</v>
      </c>
      <c r="CU252" s="52">
        <v>0</v>
      </c>
      <c r="CV252" s="52">
        <v>0</v>
      </c>
      <c r="CW252" s="52">
        <v>0</v>
      </c>
      <c r="CX252" s="52">
        <v>0</v>
      </c>
      <c r="CY252" s="52">
        <v>0</v>
      </c>
      <c r="CZ252" s="52">
        <v>0</v>
      </c>
      <c r="DA252" s="52">
        <v>0</v>
      </c>
      <c r="DB252" s="52">
        <v>0</v>
      </c>
      <c r="DC252" s="52">
        <v>0</v>
      </c>
      <c r="DD252" s="52">
        <v>0</v>
      </c>
      <c r="DE252" s="52">
        <v>0</v>
      </c>
      <c r="DF252" s="52">
        <v>0</v>
      </c>
      <c r="DG252" s="52">
        <v>0</v>
      </c>
      <c r="DH252" s="52">
        <v>0</v>
      </c>
      <c r="DI252" s="52">
        <v>0</v>
      </c>
      <c r="DJ252" s="52">
        <v>0</v>
      </c>
      <c r="DK252" s="52">
        <v>0</v>
      </c>
      <c r="DL252" s="52">
        <v>0</v>
      </c>
      <c r="DM252" s="52">
        <v>0</v>
      </c>
      <c r="DN252" s="52">
        <v>0</v>
      </c>
      <c r="DO252" s="52">
        <v>0</v>
      </c>
      <c r="DP252" s="52">
        <v>0</v>
      </c>
      <c r="DQ252" s="52">
        <v>0</v>
      </c>
      <c r="DR252" s="52">
        <v>0</v>
      </c>
      <c r="DS252" s="52">
        <v>0</v>
      </c>
      <c r="DT252" s="52">
        <v>0</v>
      </c>
      <c r="DU252" s="52">
        <v>0</v>
      </c>
      <c r="DV252" s="52">
        <v>0</v>
      </c>
      <c r="DW252" s="52">
        <v>0</v>
      </c>
      <c r="DX252" s="52">
        <v>0</v>
      </c>
      <c r="DY252" s="52">
        <v>0</v>
      </c>
      <c r="DZ252" s="52">
        <v>0</v>
      </c>
      <c r="EA252" s="52">
        <v>0</v>
      </c>
      <c r="EB252" s="52">
        <v>0</v>
      </c>
      <c r="EC252" s="52">
        <v>0</v>
      </c>
      <c r="ED252" s="52">
        <v>0</v>
      </c>
      <c r="EE252" s="52">
        <v>0</v>
      </c>
      <c r="EF252" s="52">
        <v>0</v>
      </c>
      <c r="EG252" s="52">
        <v>0</v>
      </c>
      <c r="EH252" s="52">
        <v>0</v>
      </c>
      <c r="EI252" s="52">
        <v>0</v>
      </c>
      <c r="EJ252" s="52">
        <v>0</v>
      </c>
      <c r="EK252" s="52">
        <v>0</v>
      </c>
      <c r="EL252" s="52">
        <v>0</v>
      </c>
      <c r="EM252" s="52">
        <v>0</v>
      </c>
      <c r="EN252" s="52">
        <v>0</v>
      </c>
      <c r="EO252" s="52">
        <v>0</v>
      </c>
      <c r="EP252" s="52">
        <v>0</v>
      </c>
      <c r="EQ252" s="52">
        <v>0</v>
      </c>
      <c r="ER252" s="52">
        <v>0</v>
      </c>
      <c r="ES252" s="52">
        <v>0</v>
      </c>
      <c r="ET252" s="52">
        <v>0</v>
      </c>
      <c r="EU252" s="52">
        <v>0</v>
      </c>
      <c r="EV252" s="52">
        <v>0</v>
      </c>
      <c r="EW252" s="52">
        <v>74.764279999999999</v>
      </c>
      <c r="EX252" s="52">
        <v>73.150000000000006</v>
      </c>
      <c r="EY252" s="52">
        <v>71.849999999999994</v>
      </c>
      <c r="EZ252" s="52">
        <v>70.692859999999996</v>
      </c>
      <c r="FA252" s="52">
        <v>69.321430000000007</v>
      </c>
      <c r="FB252" s="52">
        <v>67.75</v>
      </c>
      <c r="FC252" s="52">
        <v>67.8</v>
      </c>
      <c r="FD252" s="52">
        <v>71.171419999999998</v>
      </c>
      <c r="FE252" s="52">
        <v>76.478570000000005</v>
      </c>
      <c r="FF252" s="52">
        <v>81.31429</v>
      </c>
      <c r="FG252" s="52">
        <v>84.964290000000005</v>
      </c>
      <c r="FH252" s="52">
        <v>87.842860000000002</v>
      </c>
      <c r="FI252" s="52">
        <v>90.364289999999997</v>
      </c>
      <c r="FJ252" s="52">
        <v>92.9</v>
      </c>
      <c r="FK252" s="52">
        <v>95.107140000000001</v>
      </c>
      <c r="FL252" s="52">
        <v>97.021429999999995</v>
      </c>
      <c r="FM252" s="52">
        <v>98.042850000000001</v>
      </c>
      <c r="FN252" s="52">
        <v>97.778570000000002</v>
      </c>
      <c r="FO252" s="52">
        <v>96.171419999999998</v>
      </c>
      <c r="FP252" s="52">
        <v>92.5</v>
      </c>
      <c r="FQ252" s="52">
        <v>86.607140000000001</v>
      </c>
      <c r="FR252" s="52">
        <v>81.614289999999997</v>
      </c>
      <c r="FS252" s="52">
        <v>78.778570000000002</v>
      </c>
      <c r="FT252" s="52">
        <v>76.407139999999998</v>
      </c>
      <c r="FU252" s="52">
        <v>7</v>
      </c>
      <c r="FV252" s="52">
        <v>2387.902</v>
      </c>
      <c r="FW252" s="52">
        <v>660.34550000000002</v>
      </c>
      <c r="FX252" s="52">
        <v>0</v>
      </c>
    </row>
    <row r="253" spans="1:180" x14ac:dyDescent="0.3">
      <c r="A253" t="s">
        <v>174</v>
      </c>
      <c r="B253" t="s">
        <v>252</v>
      </c>
      <c r="C253" t="s">
        <v>180</v>
      </c>
      <c r="D253" t="s">
        <v>224</v>
      </c>
      <c r="E253" t="s">
        <v>189</v>
      </c>
      <c r="F253" t="s">
        <v>231</v>
      </c>
      <c r="G253" t="s">
        <v>241</v>
      </c>
      <c r="H253" s="52">
        <v>10</v>
      </c>
      <c r="I253" s="52">
        <v>0</v>
      </c>
      <c r="J253" s="52">
        <v>0</v>
      </c>
      <c r="K253" s="52">
        <v>0</v>
      </c>
      <c r="L253" s="52">
        <v>0</v>
      </c>
      <c r="M253" s="52">
        <v>0</v>
      </c>
      <c r="N253" s="52">
        <v>0</v>
      </c>
      <c r="O253" s="52">
        <v>0</v>
      </c>
      <c r="P253" s="52">
        <v>0</v>
      </c>
      <c r="Q253" s="52">
        <v>0</v>
      </c>
      <c r="R253" s="52">
        <v>0</v>
      </c>
      <c r="S253" s="52">
        <v>0</v>
      </c>
      <c r="T253" s="52">
        <v>0</v>
      </c>
      <c r="U253" s="52">
        <v>0</v>
      </c>
      <c r="V253" s="52">
        <v>0</v>
      </c>
      <c r="W253" s="52">
        <v>0</v>
      </c>
      <c r="X253" s="52">
        <v>0</v>
      </c>
      <c r="Y253" s="52">
        <v>0</v>
      </c>
      <c r="Z253" s="52">
        <v>0</v>
      </c>
      <c r="AA253" s="52">
        <v>0</v>
      </c>
      <c r="AB253" s="52">
        <v>0</v>
      </c>
      <c r="AC253" s="52">
        <v>0</v>
      </c>
      <c r="AD253" s="52">
        <v>0</v>
      </c>
      <c r="AE253" s="52">
        <v>0</v>
      </c>
      <c r="AF253" s="52">
        <v>0</v>
      </c>
      <c r="AG253" s="52">
        <v>0</v>
      </c>
      <c r="AH253" s="52">
        <v>0</v>
      </c>
      <c r="AI253" s="52">
        <v>0</v>
      </c>
      <c r="AJ253" s="52">
        <v>0</v>
      </c>
      <c r="AK253" s="52">
        <v>0</v>
      </c>
      <c r="AL253" s="52">
        <v>0</v>
      </c>
      <c r="AM253" s="52">
        <v>0</v>
      </c>
      <c r="AN253" s="52">
        <v>0</v>
      </c>
      <c r="AO253" s="52">
        <v>0</v>
      </c>
      <c r="AP253" s="52">
        <v>0</v>
      </c>
      <c r="AQ253" s="52">
        <v>0</v>
      </c>
      <c r="AR253" s="52">
        <v>0</v>
      </c>
      <c r="AS253" s="52">
        <v>0</v>
      </c>
      <c r="AT253" s="52">
        <v>0</v>
      </c>
      <c r="AU253" s="52">
        <v>0</v>
      </c>
      <c r="AV253" s="52">
        <v>0</v>
      </c>
      <c r="AW253" s="52">
        <v>0</v>
      </c>
      <c r="AX253" s="52">
        <v>0</v>
      </c>
      <c r="AY253" s="52">
        <v>0</v>
      </c>
      <c r="AZ253" s="52">
        <v>0</v>
      </c>
      <c r="BA253" s="52">
        <v>0</v>
      </c>
      <c r="BB253" s="52">
        <v>0</v>
      </c>
      <c r="BC253" s="52">
        <v>0</v>
      </c>
      <c r="BD253" s="52">
        <v>0</v>
      </c>
      <c r="BE253" s="52">
        <v>0</v>
      </c>
      <c r="BF253" s="52">
        <v>0</v>
      </c>
      <c r="BG253" s="52">
        <v>0</v>
      </c>
      <c r="BH253" s="52">
        <v>0</v>
      </c>
      <c r="BI253" s="52">
        <v>0</v>
      </c>
      <c r="BJ253" s="52">
        <v>0</v>
      </c>
      <c r="BK253" s="52">
        <v>0</v>
      </c>
      <c r="BL253" s="52">
        <v>0</v>
      </c>
      <c r="BM253" s="52">
        <v>0</v>
      </c>
      <c r="BN253" s="52">
        <v>0</v>
      </c>
      <c r="BO253" s="52">
        <v>0</v>
      </c>
      <c r="BP253" s="52">
        <v>0</v>
      </c>
      <c r="BQ253" s="52">
        <v>0</v>
      </c>
      <c r="BR253" s="52">
        <v>0</v>
      </c>
      <c r="BS253" s="52">
        <v>0</v>
      </c>
      <c r="BT253" s="52">
        <v>0</v>
      </c>
      <c r="BU253" s="52">
        <v>0</v>
      </c>
      <c r="BV253" s="52">
        <v>0</v>
      </c>
      <c r="BW253" s="52">
        <v>0</v>
      </c>
      <c r="BX253" s="52">
        <v>0</v>
      </c>
      <c r="BY253" s="52">
        <v>0</v>
      </c>
      <c r="BZ253" s="52">
        <v>0</v>
      </c>
      <c r="CA253" s="52">
        <v>0</v>
      </c>
      <c r="CB253" s="52">
        <v>0</v>
      </c>
      <c r="CC253" s="52">
        <v>0</v>
      </c>
      <c r="CD253" s="52">
        <v>0</v>
      </c>
      <c r="CE253" s="52">
        <v>0</v>
      </c>
      <c r="CF253" s="52">
        <v>0</v>
      </c>
      <c r="CG253" s="52">
        <v>0</v>
      </c>
      <c r="CH253" s="52">
        <v>0</v>
      </c>
      <c r="CI253" s="52">
        <v>0</v>
      </c>
      <c r="CJ253" s="52">
        <v>0</v>
      </c>
      <c r="CK253" s="52">
        <v>0</v>
      </c>
      <c r="CL253" s="52">
        <v>0</v>
      </c>
      <c r="CM253" s="52">
        <v>0</v>
      </c>
      <c r="CN253" s="52">
        <v>0</v>
      </c>
      <c r="CO253" s="52">
        <v>0</v>
      </c>
      <c r="CP253" s="52">
        <v>0</v>
      </c>
      <c r="CQ253" s="52">
        <v>0</v>
      </c>
      <c r="CR253" s="52">
        <v>0</v>
      </c>
      <c r="CS253" s="52">
        <v>0</v>
      </c>
      <c r="CT253" s="52">
        <v>0</v>
      </c>
      <c r="CU253" s="52">
        <v>0</v>
      </c>
      <c r="CV253" s="52">
        <v>0</v>
      </c>
      <c r="CW253" s="52">
        <v>0</v>
      </c>
      <c r="CX253" s="52">
        <v>0</v>
      </c>
      <c r="CY253" s="52">
        <v>0</v>
      </c>
      <c r="CZ253" s="52">
        <v>0</v>
      </c>
      <c r="DA253" s="52">
        <v>0</v>
      </c>
      <c r="DB253" s="52">
        <v>0</v>
      </c>
      <c r="DC253" s="52">
        <v>0</v>
      </c>
      <c r="DD253" s="52">
        <v>0</v>
      </c>
      <c r="DE253" s="52">
        <v>0</v>
      </c>
      <c r="DF253" s="52">
        <v>0</v>
      </c>
      <c r="DG253" s="52">
        <v>0</v>
      </c>
      <c r="DH253" s="52">
        <v>0</v>
      </c>
      <c r="DI253" s="52">
        <v>0</v>
      </c>
      <c r="DJ253" s="52">
        <v>0</v>
      </c>
      <c r="DK253" s="52">
        <v>0</v>
      </c>
      <c r="DL253" s="52">
        <v>0</v>
      </c>
      <c r="DM253" s="52">
        <v>0</v>
      </c>
      <c r="DN253" s="52">
        <v>0</v>
      </c>
      <c r="DO253" s="52">
        <v>0</v>
      </c>
      <c r="DP253" s="52">
        <v>0</v>
      </c>
      <c r="DQ253" s="52">
        <v>0</v>
      </c>
      <c r="DR253" s="52">
        <v>0</v>
      </c>
      <c r="DS253" s="52">
        <v>0</v>
      </c>
      <c r="DT253" s="52">
        <v>0</v>
      </c>
      <c r="DU253" s="52">
        <v>0</v>
      </c>
      <c r="DV253" s="52">
        <v>0</v>
      </c>
      <c r="DW253" s="52">
        <v>0</v>
      </c>
      <c r="DX253" s="52">
        <v>0</v>
      </c>
      <c r="DY253" s="52">
        <v>0</v>
      </c>
      <c r="DZ253" s="52">
        <v>0</v>
      </c>
      <c r="EA253" s="52">
        <v>0</v>
      </c>
      <c r="EB253" s="52">
        <v>0</v>
      </c>
      <c r="EC253" s="52">
        <v>0</v>
      </c>
      <c r="ED253" s="52">
        <v>0</v>
      </c>
      <c r="EE253" s="52">
        <v>0</v>
      </c>
      <c r="EF253" s="52">
        <v>0</v>
      </c>
      <c r="EG253" s="52">
        <v>0</v>
      </c>
      <c r="EH253" s="52">
        <v>0</v>
      </c>
      <c r="EI253" s="52">
        <v>0</v>
      </c>
      <c r="EJ253" s="52">
        <v>0</v>
      </c>
      <c r="EK253" s="52">
        <v>0</v>
      </c>
      <c r="EL253" s="52">
        <v>0</v>
      </c>
      <c r="EM253" s="52">
        <v>0</v>
      </c>
      <c r="EN253" s="52">
        <v>0</v>
      </c>
      <c r="EO253" s="52">
        <v>0</v>
      </c>
      <c r="EP253" s="52">
        <v>0</v>
      </c>
      <c r="EQ253" s="52">
        <v>0</v>
      </c>
      <c r="ER253" s="52">
        <v>0</v>
      </c>
      <c r="ES253" s="52">
        <v>0</v>
      </c>
      <c r="ET253" s="52">
        <v>0</v>
      </c>
      <c r="EU253" s="52">
        <v>0</v>
      </c>
      <c r="EV253" s="52">
        <v>0</v>
      </c>
      <c r="EW253" s="52">
        <v>69.311689999999999</v>
      </c>
      <c r="EX253" s="52">
        <v>68.123369999999994</v>
      </c>
      <c r="EY253" s="52">
        <v>66.899349999999998</v>
      </c>
      <c r="EZ253" s="52">
        <v>65.461039999999997</v>
      </c>
      <c r="FA253" s="52">
        <v>64.240260000000006</v>
      </c>
      <c r="FB253" s="52">
        <v>63.103900000000003</v>
      </c>
      <c r="FC253" s="52">
        <v>62.551949999999998</v>
      </c>
      <c r="FD253" s="52">
        <v>65.077920000000006</v>
      </c>
      <c r="FE253" s="52">
        <v>70.392859999999999</v>
      </c>
      <c r="FF253" s="52">
        <v>75.555189999999996</v>
      </c>
      <c r="FG253" s="52">
        <v>79.66883</v>
      </c>
      <c r="FH253" s="52">
        <v>83.032470000000004</v>
      </c>
      <c r="FI253" s="52">
        <v>85.633120000000005</v>
      </c>
      <c r="FJ253" s="52">
        <v>88.175319999999999</v>
      </c>
      <c r="FK253" s="52">
        <v>90.172079999999994</v>
      </c>
      <c r="FL253" s="52">
        <v>91.493510000000001</v>
      </c>
      <c r="FM253" s="52">
        <v>92.240260000000006</v>
      </c>
      <c r="FN253" s="52">
        <v>91.931820000000002</v>
      </c>
      <c r="FO253" s="52">
        <v>89.707790000000003</v>
      </c>
      <c r="FP253" s="52">
        <v>84.91883</v>
      </c>
      <c r="FQ253" s="52">
        <v>78.961039999999997</v>
      </c>
      <c r="FR253" s="52">
        <v>75.113640000000004</v>
      </c>
      <c r="FS253" s="52">
        <v>72.818179999999998</v>
      </c>
      <c r="FT253" s="52">
        <v>70.844149999999999</v>
      </c>
      <c r="FU253" s="52">
        <v>7</v>
      </c>
      <c r="FV253" s="52">
        <v>2478.1019999999999</v>
      </c>
      <c r="FW253" s="52">
        <v>635.70950000000005</v>
      </c>
      <c r="FX253" s="52">
        <v>0</v>
      </c>
    </row>
    <row r="254" spans="1:180" x14ac:dyDescent="0.3">
      <c r="A254" t="s">
        <v>174</v>
      </c>
      <c r="B254" t="s">
        <v>252</v>
      </c>
      <c r="C254" t="s">
        <v>180</v>
      </c>
      <c r="D254" t="s">
        <v>224</v>
      </c>
      <c r="E254" t="s">
        <v>187</v>
      </c>
      <c r="F254" t="s">
        <v>231</v>
      </c>
      <c r="G254" t="s">
        <v>241</v>
      </c>
      <c r="H254" s="52">
        <v>10</v>
      </c>
      <c r="I254" s="52">
        <v>0</v>
      </c>
      <c r="J254" s="52">
        <v>0</v>
      </c>
      <c r="K254" s="52">
        <v>0</v>
      </c>
      <c r="L254" s="52">
        <v>0</v>
      </c>
      <c r="M254" s="52">
        <v>0</v>
      </c>
      <c r="N254" s="52">
        <v>0</v>
      </c>
      <c r="O254" s="52">
        <v>0</v>
      </c>
      <c r="P254" s="52">
        <v>0</v>
      </c>
      <c r="Q254" s="52">
        <v>0</v>
      </c>
      <c r="R254" s="52">
        <v>0</v>
      </c>
      <c r="S254" s="52">
        <v>0</v>
      </c>
      <c r="T254" s="52">
        <v>0</v>
      </c>
      <c r="U254" s="52">
        <v>0</v>
      </c>
      <c r="V254" s="52">
        <v>0</v>
      </c>
      <c r="W254" s="52">
        <v>0</v>
      </c>
      <c r="X254" s="52">
        <v>0</v>
      </c>
      <c r="Y254" s="52">
        <v>0</v>
      </c>
      <c r="Z254" s="52">
        <v>0</v>
      </c>
      <c r="AA254" s="52">
        <v>0</v>
      </c>
      <c r="AB254" s="52">
        <v>0</v>
      </c>
      <c r="AC254" s="52">
        <v>0</v>
      </c>
      <c r="AD254" s="52">
        <v>0</v>
      </c>
      <c r="AE254" s="52">
        <v>0</v>
      </c>
      <c r="AF254" s="52">
        <v>0</v>
      </c>
      <c r="AG254" s="52">
        <v>0</v>
      </c>
      <c r="AH254" s="52">
        <v>0</v>
      </c>
      <c r="AI254" s="52">
        <v>0</v>
      </c>
      <c r="AJ254" s="52">
        <v>0</v>
      </c>
      <c r="AK254" s="52">
        <v>0</v>
      </c>
      <c r="AL254" s="52">
        <v>0</v>
      </c>
      <c r="AM254" s="52">
        <v>0</v>
      </c>
      <c r="AN254" s="52">
        <v>0</v>
      </c>
      <c r="AO254" s="52">
        <v>0</v>
      </c>
      <c r="AP254" s="52">
        <v>0</v>
      </c>
      <c r="AQ254" s="52">
        <v>0</v>
      </c>
      <c r="AR254" s="52">
        <v>0</v>
      </c>
      <c r="AS254" s="52">
        <v>0</v>
      </c>
      <c r="AT254" s="52">
        <v>0</v>
      </c>
      <c r="AU254" s="52">
        <v>0</v>
      </c>
      <c r="AV254" s="52">
        <v>0</v>
      </c>
      <c r="AW254" s="52">
        <v>0</v>
      </c>
      <c r="AX254" s="52">
        <v>0</v>
      </c>
      <c r="AY254" s="52">
        <v>0</v>
      </c>
      <c r="AZ254" s="52">
        <v>0</v>
      </c>
      <c r="BA254" s="52">
        <v>0</v>
      </c>
      <c r="BB254" s="52">
        <v>0</v>
      </c>
      <c r="BC254" s="52">
        <v>0</v>
      </c>
      <c r="BD254" s="52">
        <v>0</v>
      </c>
      <c r="BE254" s="52">
        <v>0</v>
      </c>
      <c r="BF254" s="52">
        <v>0</v>
      </c>
      <c r="BG254" s="52">
        <v>0</v>
      </c>
      <c r="BH254" s="52">
        <v>0</v>
      </c>
      <c r="BI254" s="52">
        <v>0</v>
      </c>
      <c r="BJ254" s="52">
        <v>0</v>
      </c>
      <c r="BK254" s="52">
        <v>0</v>
      </c>
      <c r="BL254" s="52">
        <v>0</v>
      </c>
      <c r="BM254" s="52">
        <v>0</v>
      </c>
      <c r="BN254" s="52">
        <v>0</v>
      </c>
      <c r="BO254" s="52">
        <v>0</v>
      </c>
      <c r="BP254" s="52">
        <v>0</v>
      </c>
      <c r="BQ254" s="52">
        <v>0</v>
      </c>
      <c r="BR254" s="52">
        <v>0</v>
      </c>
      <c r="BS254" s="52">
        <v>0</v>
      </c>
      <c r="BT254" s="52">
        <v>0</v>
      </c>
      <c r="BU254" s="52">
        <v>0</v>
      </c>
      <c r="BV254" s="52">
        <v>0</v>
      </c>
      <c r="BW254" s="52">
        <v>0</v>
      </c>
      <c r="BX254" s="52">
        <v>0</v>
      </c>
      <c r="BY254" s="52">
        <v>0</v>
      </c>
      <c r="BZ254" s="52">
        <v>0</v>
      </c>
      <c r="CA254" s="52">
        <v>0</v>
      </c>
      <c r="CB254" s="52">
        <v>0</v>
      </c>
      <c r="CC254" s="52">
        <v>0</v>
      </c>
      <c r="CD254" s="52">
        <v>0</v>
      </c>
      <c r="CE254" s="52">
        <v>0</v>
      </c>
      <c r="CF254" s="52">
        <v>0</v>
      </c>
      <c r="CG254" s="52">
        <v>0</v>
      </c>
      <c r="CH254" s="52">
        <v>0</v>
      </c>
      <c r="CI254" s="52">
        <v>0</v>
      </c>
      <c r="CJ254" s="52">
        <v>0</v>
      </c>
      <c r="CK254" s="52">
        <v>0</v>
      </c>
      <c r="CL254" s="52">
        <v>0</v>
      </c>
      <c r="CM254" s="52">
        <v>0</v>
      </c>
      <c r="CN254" s="52">
        <v>0</v>
      </c>
      <c r="CO254" s="52">
        <v>0</v>
      </c>
      <c r="CP254" s="52">
        <v>0</v>
      </c>
      <c r="CQ254" s="52">
        <v>0</v>
      </c>
      <c r="CR254" s="52">
        <v>0</v>
      </c>
      <c r="CS254" s="52">
        <v>0</v>
      </c>
      <c r="CT254" s="52">
        <v>0</v>
      </c>
      <c r="CU254" s="52">
        <v>0</v>
      </c>
      <c r="CV254" s="52">
        <v>0</v>
      </c>
      <c r="CW254" s="52">
        <v>0</v>
      </c>
      <c r="CX254" s="52">
        <v>0</v>
      </c>
      <c r="CY254" s="52">
        <v>0</v>
      </c>
      <c r="CZ254" s="52">
        <v>0</v>
      </c>
      <c r="DA254" s="52">
        <v>0</v>
      </c>
      <c r="DB254" s="52">
        <v>0</v>
      </c>
      <c r="DC254" s="52">
        <v>0</v>
      </c>
      <c r="DD254" s="52">
        <v>0</v>
      </c>
      <c r="DE254" s="52">
        <v>0</v>
      </c>
      <c r="DF254" s="52">
        <v>0</v>
      </c>
      <c r="DG254" s="52">
        <v>0</v>
      </c>
      <c r="DH254" s="52">
        <v>0</v>
      </c>
      <c r="DI254" s="52">
        <v>0</v>
      </c>
      <c r="DJ254" s="52">
        <v>0</v>
      </c>
      <c r="DK254" s="52">
        <v>0</v>
      </c>
      <c r="DL254" s="52">
        <v>0</v>
      </c>
      <c r="DM254" s="52">
        <v>0</v>
      </c>
      <c r="DN254" s="52">
        <v>0</v>
      </c>
      <c r="DO254" s="52">
        <v>0</v>
      </c>
      <c r="DP254" s="52">
        <v>0</v>
      </c>
      <c r="DQ254" s="52">
        <v>0</v>
      </c>
      <c r="DR254" s="52">
        <v>0</v>
      </c>
      <c r="DS254" s="52">
        <v>0</v>
      </c>
      <c r="DT254" s="52">
        <v>0</v>
      </c>
      <c r="DU254" s="52">
        <v>0</v>
      </c>
      <c r="DV254" s="52">
        <v>0</v>
      </c>
      <c r="DW254" s="52">
        <v>0</v>
      </c>
      <c r="DX254" s="52">
        <v>0</v>
      </c>
      <c r="DY254" s="52">
        <v>0</v>
      </c>
      <c r="DZ254" s="52">
        <v>0</v>
      </c>
      <c r="EA254" s="52">
        <v>0</v>
      </c>
      <c r="EB254" s="52">
        <v>0</v>
      </c>
      <c r="EC254" s="52">
        <v>0</v>
      </c>
      <c r="ED254" s="52">
        <v>0</v>
      </c>
      <c r="EE254" s="52">
        <v>0</v>
      </c>
      <c r="EF254" s="52">
        <v>0</v>
      </c>
      <c r="EG254" s="52">
        <v>0</v>
      </c>
      <c r="EH254" s="52">
        <v>0</v>
      </c>
      <c r="EI254" s="52">
        <v>0</v>
      </c>
      <c r="EJ254" s="52">
        <v>0</v>
      </c>
      <c r="EK254" s="52">
        <v>0</v>
      </c>
      <c r="EL254" s="52">
        <v>0</v>
      </c>
      <c r="EM254" s="52">
        <v>0</v>
      </c>
      <c r="EN254" s="52">
        <v>0</v>
      </c>
      <c r="EO254" s="52">
        <v>0</v>
      </c>
      <c r="EP254" s="52">
        <v>0</v>
      </c>
      <c r="EQ254" s="52">
        <v>0</v>
      </c>
      <c r="ER254" s="52">
        <v>0</v>
      </c>
      <c r="ES254" s="52">
        <v>0</v>
      </c>
      <c r="ET254" s="52">
        <v>0</v>
      </c>
      <c r="EU254" s="52">
        <v>0</v>
      </c>
      <c r="EV254" s="52">
        <v>0</v>
      </c>
      <c r="EW254" s="52">
        <v>67.438310000000001</v>
      </c>
      <c r="EX254" s="52">
        <v>65.902600000000007</v>
      </c>
      <c r="EY254" s="52">
        <v>64.545460000000006</v>
      </c>
      <c r="EZ254" s="52">
        <v>63.301949999999998</v>
      </c>
      <c r="FA254" s="52">
        <v>62.0974</v>
      </c>
      <c r="FB254" s="52">
        <v>61</v>
      </c>
      <c r="FC254" s="52">
        <v>61.756489999999999</v>
      </c>
      <c r="FD254" s="52">
        <v>65.626630000000006</v>
      </c>
      <c r="FE254" s="52">
        <v>70.279219999999995</v>
      </c>
      <c r="FF254" s="52">
        <v>74.266239999999996</v>
      </c>
      <c r="FG254" s="52">
        <v>77.516239999999996</v>
      </c>
      <c r="FH254" s="52">
        <v>80.266239999999996</v>
      </c>
      <c r="FI254" s="52">
        <v>82.91234</v>
      </c>
      <c r="FJ254" s="52">
        <v>85.237009999999998</v>
      </c>
      <c r="FK254" s="52">
        <v>87.211039999999997</v>
      </c>
      <c r="FL254" s="52">
        <v>88.785709999999995</v>
      </c>
      <c r="FM254" s="52">
        <v>89.522729999999996</v>
      </c>
      <c r="FN254" s="52">
        <v>89.360389999999995</v>
      </c>
      <c r="FO254" s="52">
        <v>87.928569999999993</v>
      </c>
      <c r="FP254" s="52">
        <v>84.535709999999995</v>
      </c>
      <c r="FQ254" s="52">
        <v>78.931820000000002</v>
      </c>
      <c r="FR254" s="52">
        <v>74.305189999999996</v>
      </c>
      <c r="FS254" s="52">
        <v>71.051950000000005</v>
      </c>
      <c r="FT254" s="52">
        <v>68.967529999999996</v>
      </c>
      <c r="FU254" s="52">
        <v>7</v>
      </c>
      <c r="FV254" s="52">
        <v>2202.1689999999999</v>
      </c>
      <c r="FW254" s="52">
        <v>597.06050000000005</v>
      </c>
      <c r="FX254" s="52">
        <v>0</v>
      </c>
    </row>
    <row r="255" spans="1:180" x14ac:dyDescent="0.3">
      <c r="A255" t="s">
        <v>174</v>
      </c>
      <c r="B255" t="s">
        <v>252</v>
      </c>
      <c r="C255" t="s">
        <v>180</v>
      </c>
      <c r="D255" t="s">
        <v>224</v>
      </c>
      <c r="E255" t="s">
        <v>188</v>
      </c>
      <c r="F255" t="s">
        <v>231</v>
      </c>
      <c r="G255" t="s">
        <v>241</v>
      </c>
      <c r="H255" s="52">
        <v>10</v>
      </c>
      <c r="I255" s="52">
        <v>0</v>
      </c>
      <c r="J255" s="52">
        <v>0</v>
      </c>
      <c r="K255" s="52">
        <v>0</v>
      </c>
      <c r="L255" s="52">
        <v>0</v>
      </c>
      <c r="M255" s="52">
        <v>0</v>
      </c>
      <c r="N255" s="52">
        <v>0</v>
      </c>
      <c r="O255" s="52">
        <v>0</v>
      </c>
      <c r="P255" s="52">
        <v>0</v>
      </c>
      <c r="Q255" s="52">
        <v>0</v>
      </c>
      <c r="R255" s="52">
        <v>0</v>
      </c>
      <c r="S255" s="52">
        <v>0</v>
      </c>
      <c r="T255" s="52">
        <v>0</v>
      </c>
      <c r="U255" s="52">
        <v>0</v>
      </c>
      <c r="V255" s="52">
        <v>0</v>
      </c>
      <c r="W255" s="52">
        <v>0</v>
      </c>
      <c r="X255" s="52">
        <v>0</v>
      </c>
      <c r="Y255" s="52">
        <v>0</v>
      </c>
      <c r="Z255" s="52">
        <v>0</v>
      </c>
      <c r="AA255" s="52">
        <v>0</v>
      </c>
      <c r="AB255" s="52">
        <v>0</v>
      </c>
      <c r="AC255" s="52">
        <v>0</v>
      </c>
      <c r="AD255" s="52">
        <v>0</v>
      </c>
      <c r="AE255" s="52">
        <v>0</v>
      </c>
      <c r="AF255" s="52">
        <v>0</v>
      </c>
      <c r="AG255" s="52">
        <v>0</v>
      </c>
      <c r="AH255" s="52">
        <v>0</v>
      </c>
      <c r="AI255" s="52">
        <v>0</v>
      </c>
      <c r="AJ255" s="52">
        <v>0</v>
      </c>
      <c r="AK255" s="52">
        <v>0</v>
      </c>
      <c r="AL255" s="52">
        <v>0</v>
      </c>
      <c r="AM255" s="52">
        <v>0</v>
      </c>
      <c r="AN255" s="52">
        <v>0</v>
      </c>
      <c r="AO255" s="52">
        <v>0</v>
      </c>
      <c r="AP255" s="52">
        <v>0</v>
      </c>
      <c r="AQ255" s="52">
        <v>0</v>
      </c>
      <c r="AR255" s="52">
        <v>0</v>
      </c>
      <c r="AS255" s="52">
        <v>0</v>
      </c>
      <c r="AT255" s="52">
        <v>0</v>
      </c>
      <c r="AU255" s="52">
        <v>0</v>
      </c>
      <c r="AV255" s="52">
        <v>0</v>
      </c>
      <c r="AW255" s="52">
        <v>0</v>
      </c>
      <c r="AX255" s="52">
        <v>0</v>
      </c>
      <c r="AY255" s="52">
        <v>0</v>
      </c>
      <c r="AZ255" s="52">
        <v>0</v>
      </c>
      <c r="BA255" s="52">
        <v>0</v>
      </c>
      <c r="BB255" s="52">
        <v>0</v>
      </c>
      <c r="BC255" s="52">
        <v>0</v>
      </c>
      <c r="BD255" s="52">
        <v>0</v>
      </c>
      <c r="BE255" s="52">
        <v>0</v>
      </c>
      <c r="BF255" s="52">
        <v>0</v>
      </c>
      <c r="BG255" s="52">
        <v>0</v>
      </c>
      <c r="BH255" s="52">
        <v>0</v>
      </c>
      <c r="BI255" s="52">
        <v>0</v>
      </c>
      <c r="BJ255" s="52">
        <v>0</v>
      </c>
      <c r="BK255" s="52">
        <v>0</v>
      </c>
      <c r="BL255" s="52">
        <v>0</v>
      </c>
      <c r="BM255" s="52">
        <v>0</v>
      </c>
      <c r="BN255" s="52">
        <v>0</v>
      </c>
      <c r="BO255" s="52">
        <v>0</v>
      </c>
      <c r="BP255" s="52">
        <v>0</v>
      </c>
      <c r="BQ255" s="52">
        <v>0</v>
      </c>
      <c r="BR255" s="52">
        <v>0</v>
      </c>
      <c r="BS255" s="52">
        <v>0</v>
      </c>
      <c r="BT255" s="52">
        <v>0</v>
      </c>
      <c r="BU255" s="52">
        <v>0</v>
      </c>
      <c r="BV255" s="52">
        <v>0</v>
      </c>
      <c r="BW255" s="52">
        <v>0</v>
      </c>
      <c r="BX255" s="52">
        <v>0</v>
      </c>
      <c r="BY255" s="52">
        <v>0</v>
      </c>
      <c r="BZ255" s="52">
        <v>0</v>
      </c>
      <c r="CA255" s="52">
        <v>0</v>
      </c>
      <c r="CB255" s="52">
        <v>0</v>
      </c>
      <c r="CC255" s="52">
        <v>0</v>
      </c>
      <c r="CD255" s="52">
        <v>0</v>
      </c>
      <c r="CE255" s="52">
        <v>0</v>
      </c>
      <c r="CF255" s="52">
        <v>0</v>
      </c>
      <c r="CG255" s="52">
        <v>0</v>
      </c>
      <c r="CH255" s="52">
        <v>0</v>
      </c>
      <c r="CI255" s="52">
        <v>0</v>
      </c>
      <c r="CJ255" s="52">
        <v>0</v>
      </c>
      <c r="CK255" s="52">
        <v>0</v>
      </c>
      <c r="CL255" s="52">
        <v>0</v>
      </c>
      <c r="CM255" s="52">
        <v>0</v>
      </c>
      <c r="CN255" s="52">
        <v>0</v>
      </c>
      <c r="CO255" s="52">
        <v>0</v>
      </c>
      <c r="CP255" s="52">
        <v>0</v>
      </c>
      <c r="CQ255" s="52">
        <v>0</v>
      </c>
      <c r="CR255" s="52">
        <v>0</v>
      </c>
      <c r="CS255" s="52">
        <v>0</v>
      </c>
      <c r="CT255" s="52">
        <v>0</v>
      </c>
      <c r="CU255" s="52">
        <v>0</v>
      </c>
      <c r="CV255" s="52">
        <v>0</v>
      </c>
      <c r="CW255" s="52">
        <v>0</v>
      </c>
      <c r="CX255" s="52">
        <v>0</v>
      </c>
      <c r="CY255" s="52">
        <v>0</v>
      </c>
      <c r="CZ255" s="52">
        <v>0</v>
      </c>
      <c r="DA255" s="52">
        <v>0</v>
      </c>
      <c r="DB255" s="52">
        <v>0</v>
      </c>
      <c r="DC255" s="52">
        <v>0</v>
      </c>
      <c r="DD255" s="52">
        <v>0</v>
      </c>
      <c r="DE255" s="52">
        <v>0</v>
      </c>
      <c r="DF255" s="52">
        <v>0</v>
      </c>
      <c r="DG255" s="52">
        <v>0</v>
      </c>
      <c r="DH255" s="52">
        <v>0</v>
      </c>
      <c r="DI255" s="52">
        <v>0</v>
      </c>
      <c r="DJ255" s="52">
        <v>0</v>
      </c>
      <c r="DK255" s="52">
        <v>0</v>
      </c>
      <c r="DL255" s="52">
        <v>0</v>
      </c>
      <c r="DM255" s="52">
        <v>0</v>
      </c>
      <c r="DN255" s="52">
        <v>0</v>
      </c>
      <c r="DO255" s="52">
        <v>0</v>
      </c>
      <c r="DP255" s="52">
        <v>0</v>
      </c>
      <c r="DQ255" s="52">
        <v>0</v>
      </c>
      <c r="DR255" s="52">
        <v>0</v>
      </c>
      <c r="DS255" s="52">
        <v>0</v>
      </c>
      <c r="DT255" s="52">
        <v>0</v>
      </c>
      <c r="DU255" s="52">
        <v>0</v>
      </c>
      <c r="DV255" s="52">
        <v>0</v>
      </c>
      <c r="DW255" s="52">
        <v>0</v>
      </c>
      <c r="DX255" s="52">
        <v>0</v>
      </c>
      <c r="DY255" s="52">
        <v>0</v>
      </c>
      <c r="DZ255" s="52">
        <v>0</v>
      </c>
      <c r="EA255" s="52">
        <v>0</v>
      </c>
      <c r="EB255" s="52">
        <v>0</v>
      </c>
      <c r="EC255" s="52">
        <v>0</v>
      </c>
      <c r="ED255" s="52">
        <v>0</v>
      </c>
      <c r="EE255" s="52">
        <v>0</v>
      </c>
      <c r="EF255" s="52">
        <v>0</v>
      </c>
      <c r="EG255" s="52">
        <v>0</v>
      </c>
      <c r="EH255" s="52">
        <v>0</v>
      </c>
      <c r="EI255" s="52">
        <v>0</v>
      </c>
      <c r="EJ255" s="52">
        <v>0</v>
      </c>
      <c r="EK255" s="52">
        <v>0</v>
      </c>
      <c r="EL255" s="52">
        <v>0</v>
      </c>
      <c r="EM255" s="52">
        <v>0</v>
      </c>
      <c r="EN255" s="52">
        <v>0</v>
      </c>
      <c r="EO255" s="52">
        <v>0</v>
      </c>
      <c r="EP255" s="52">
        <v>0</v>
      </c>
      <c r="EQ255" s="52">
        <v>0</v>
      </c>
      <c r="ER255" s="52">
        <v>0</v>
      </c>
      <c r="ES255" s="52">
        <v>0</v>
      </c>
      <c r="ET255" s="52">
        <v>0</v>
      </c>
      <c r="EU255" s="52">
        <v>0</v>
      </c>
      <c r="EV255" s="52">
        <v>0</v>
      </c>
      <c r="EW255" s="52">
        <v>71.863950000000003</v>
      </c>
      <c r="EX255" s="52">
        <v>70.095240000000004</v>
      </c>
      <c r="EY255" s="52">
        <v>68.846940000000004</v>
      </c>
      <c r="EZ255" s="52">
        <v>67.503399999999999</v>
      </c>
      <c r="FA255" s="52">
        <v>66.227890000000002</v>
      </c>
      <c r="FB255" s="52">
        <v>65.241489999999999</v>
      </c>
      <c r="FC255" s="52">
        <v>65.302719999999994</v>
      </c>
      <c r="FD255" s="52">
        <v>69.044219999999996</v>
      </c>
      <c r="FE255" s="52">
        <v>74.472790000000003</v>
      </c>
      <c r="FF255" s="52">
        <v>78.710880000000003</v>
      </c>
      <c r="FG255" s="52">
        <v>82.068020000000004</v>
      </c>
      <c r="FH255" s="52">
        <v>85.2483</v>
      </c>
      <c r="FI255" s="52">
        <v>87.993189999999998</v>
      </c>
      <c r="FJ255" s="52">
        <v>90.581630000000004</v>
      </c>
      <c r="FK255" s="52">
        <v>92.782309999999995</v>
      </c>
      <c r="FL255" s="52">
        <v>94.581630000000004</v>
      </c>
      <c r="FM255" s="52">
        <v>95.554419999999993</v>
      </c>
      <c r="FN255" s="52">
        <v>95.61224</v>
      </c>
      <c r="FO255" s="52">
        <v>94.132649999999998</v>
      </c>
      <c r="FP255" s="52">
        <v>90.561229999999995</v>
      </c>
      <c r="FQ255" s="52">
        <v>84.513599999999997</v>
      </c>
      <c r="FR255" s="52">
        <v>79.370750000000001</v>
      </c>
      <c r="FS255" s="52">
        <v>76.146259999999998</v>
      </c>
      <c r="FT255" s="52">
        <v>73.935370000000006</v>
      </c>
      <c r="FU255" s="52">
        <v>7</v>
      </c>
      <c r="FV255" s="52">
        <v>2387.902</v>
      </c>
      <c r="FW255" s="52">
        <v>660.34550000000002</v>
      </c>
      <c r="FX255" s="52">
        <v>0</v>
      </c>
    </row>
    <row r="256" spans="1:180" x14ac:dyDescent="0.3">
      <c r="A256" t="s">
        <v>174</v>
      </c>
      <c r="B256" t="s">
        <v>252</v>
      </c>
      <c r="C256" t="s">
        <v>180</v>
      </c>
      <c r="D256" t="s">
        <v>244</v>
      </c>
      <c r="E256" t="s">
        <v>190</v>
      </c>
      <c r="F256" t="s">
        <v>231</v>
      </c>
      <c r="G256" t="s">
        <v>241</v>
      </c>
      <c r="H256" s="52">
        <v>10</v>
      </c>
      <c r="I256" s="52">
        <v>0</v>
      </c>
      <c r="J256" s="52">
        <v>0</v>
      </c>
      <c r="K256" s="52">
        <v>0</v>
      </c>
      <c r="L256" s="52">
        <v>0</v>
      </c>
      <c r="M256" s="52">
        <v>0</v>
      </c>
      <c r="N256" s="52">
        <v>0</v>
      </c>
      <c r="O256" s="52">
        <v>0</v>
      </c>
      <c r="P256" s="52">
        <v>0</v>
      </c>
      <c r="Q256" s="52">
        <v>0</v>
      </c>
      <c r="R256" s="52">
        <v>0</v>
      </c>
      <c r="S256" s="52">
        <v>0</v>
      </c>
      <c r="T256" s="52">
        <v>0</v>
      </c>
      <c r="U256" s="52">
        <v>0</v>
      </c>
      <c r="V256" s="52">
        <v>0</v>
      </c>
      <c r="W256" s="52">
        <v>0</v>
      </c>
      <c r="X256" s="52">
        <v>0</v>
      </c>
      <c r="Y256" s="52">
        <v>0</v>
      </c>
      <c r="Z256" s="52">
        <v>0</v>
      </c>
      <c r="AA256" s="52">
        <v>0</v>
      </c>
      <c r="AB256" s="52">
        <v>0</v>
      </c>
      <c r="AC256" s="52">
        <v>0</v>
      </c>
      <c r="AD256" s="52">
        <v>0</v>
      </c>
      <c r="AE256" s="52">
        <v>0</v>
      </c>
      <c r="AF256" s="52">
        <v>0</v>
      </c>
      <c r="AG256" s="52">
        <v>0</v>
      </c>
      <c r="AH256" s="52">
        <v>0</v>
      </c>
      <c r="AI256" s="52">
        <v>0</v>
      </c>
      <c r="AJ256" s="52">
        <v>0</v>
      </c>
      <c r="AK256" s="52">
        <v>0</v>
      </c>
      <c r="AL256" s="52">
        <v>0</v>
      </c>
      <c r="AM256" s="52">
        <v>0</v>
      </c>
      <c r="AN256" s="52">
        <v>0</v>
      </c>
      <c r="AO256" s="52">
        <v>0</v>
      </c>
      <c r="AP256" s="52">
        <v>0</v>
      </c>
      <c r="AQ256" s="52">
        <v>0</v>
      </c>
      <c r="AR256" s="52">
        <v>0</v>
      </c>
      <c r="AS256" s="52">
        <v>0</v>
      </c>
      <c r="AT256" s="52">
        <v>0</v>
      </c>
      <c r="AU256" s="52">
        <v>0</v>
      </c>
      <c r="AV256" s="52">
        <v>0</v>
      </c>
      <c r="AW256" s="52">
        <v>0</v>
      </c>
      <c r="AX256" s="52">
        <v>0</v>
      </c>
      <c r="AY256" s="52">
        <v>0</v>
      </c>
      <c r="AZ256" s="52">
        <v>0</v>
      </c>
      <c r="BA256" s="52">
        <v>0</v>
      </c>
      <c r="BB256" s="52">
        <v>0</v>
      </c>
      <c r="BC256" s="52">
        <v>0</v>
      </c>
      <c r="BD256" s="52">
        <v>0</v>
      </c>
      <c r="BE256" s="52">
        <v>0</v>
      </c>
      <c r="BF256" s="52">
        <v>0</v>
      </c>
      <c r="BG256" s="52">
        <v>0</v>
      </c>
      <c r="BH256" s="52">
        <v>0</v>
      </c>
      <c r="BI256" s="52">
        <v>0</v>
      </c>
      <c r="BJ256" s="52">
        <v>0</v>
      </c>
      <c r="BK256" s="52">
        <v>0</v>
      </c>
      <c r="BL256" s="52">
        <v>0</v>
      </c>
      <c r="BM256" s="52">
        <v>0</v>
      </c>
      <c r="BN256" s="52">
        <v>0</v>
      </c>
      <c r="BO256" s="52">
        <v>0</v>
      </c>
      <c r="BP256" s="52">
        <v>0</v>
      </c>
      <c r="BQ256" s="52">
        <v>0</v>
      </c>
      <c r="BR256" s="52">
        <v>0</v>
      </c>
      <c r="BS256" s="52">
        <v>0</v>
      </c>
      <c r="BT256" s="52">
        <v>0</v>
      </c>
      <c r="BU256" s="52">
        <v>0</v>
      </c>
      <c r="BV256" s="52">
        <v>0</v>
      </c>
      <c r="BW256" s="52">
        <v>0</v>
      </c>
      <c r="BX256" s="52">
        <v>0</v>
      </c>
      <c r="BY256" s="52">
        <v>0</v>
      </c>
      <c r="BZ256" s="52">
        <v>0</v>
      </c>
      <c r="CA256" s="52">
        <v>0</v>
      </c>
      <c r="CB256" s="52">
        <v>0</v>
      </c>
      <c r="CC256" s="52">
        <v>0</v>
      </c>
      <c r="CD256" s="52">
        <v>0</v>
      </c>
      <c r="CE256" s="52">
        <v>0</v>
      </c>
      <c r="CF256" s="52">
        <v>0</v>
      </c>
      <c r="CG256" s="52">
        <v>0</v>
      </c>
      <c r="CH256" s="52">
        <v>0</v>
      </c>
      <c r="CI256" s="52">
        <v>0</v>
      </c>
      <c r="CJ256" s="52">
        <v>0</v>
      </c>
      <c r="CK256" s="52">
        <v>0</v>
      </c>
      <c r="CL256" s="52">
        <v>0</v>
      </c>
      <c r="CM256" s="52">
        <v>0</v>
      </c>
      <c r="CN256" s="52">
        <v>0</v>
      </c>
      <c r="CO256" s="52">
        <v>0</v>
      </c>
      <c r="CP256" s="52">
        <v>0</v>
      </c>
      <c r="CQ256" s="52">
        <v>0</v>
      </c>
      <c r="CR256" s="52">
        <v>0</v>
      </c>
      <c r="CS256" s="52">
        <v>0</v>
      </c>
      <c r="CT256" s="52">
        <v>0</v>
      </c>
      <c r="CU256" s="52">
        <v>0</v>
      </c>
      <c r="CV256" s="52">
        <v>0</v>
      </c>
      <c r="CW256" s="52">
        <v>0</v>
      </c>
      <c r="CX256" s="52">
        <v>0</v>
      </c>
      <c r="CY256" s="52">
        <v>0</v>
      </c>
      <c r="CZ256" s="52">
        <v>0</v>
      </c>
      <c r="DA256" s="52">
        <v>0</v>
      </c>
      <c r="DB256" s="52">
        <v>0</v>
      </c>
      <c r="DC256" s="52">
        <v>0</v>
      </c>
      <c r="DD256" s="52">
        <v>0</v>
      </c>
      <c r="DE256" s="52">
        <v>0</v>
      </c>
      <c r="DF256" s="52">
        <v>0</v>
      </c>
      <c r="DG256" s="52">
        <v>0</v>
      </c>
      <c r="DH256" s="52">
        <v>0</v>
      </c>
      <c r="DI256" s="52">
        <v>0</v>
      </c>
      <c r="DJ256" s="52">
        <v>0</v>
      </c>
      <c r="DK256" s="52">
        <v>0</v>
      </c>
      <c r="DL256" s="52">
        <v>0</v>
      </c>
      <c r="DM256" s="52">
        <v>0</v>
      </c>
      <c r="DN256" s="52">
        <v>0</v>
      </c>
      <c r="DO256" s="52">
        <v>0</v>
      </c>
      <c r="DP256" s="52">
        <v>0</v>
      </c>
      <c r="DQ256" s="52">
        <v>0</v>
      </c>
      <c r="DR256" s="52">
        <v>0</v>
      </c>
      <c r="DS256" s="52">
        <v>0</v>
      </c>
      <c r="DT256" s="52">
        <v>0</v>
      </c>
      <c r="DU256" s="52">
        <v>0</v>
      </c>
      <c r="DV256" s="52">
        <v>0</v>
      </c>
      <c r="DW256" s="52">
        <v>0</v>
      </c>
      <c r="DX256" s="52">
        <v>0</v>
      </c>
      <c r="DY256" s="52">
        <v>0</v>
      </c>
      <c r="DZ256" s="52">
        <v>0</v>
      </c>
      <c r="EA256" s="52">
        <v>0</v>
      </c>
      <c r="EB256" s="52">
        <v>0</v>
      </c>
      <c r="EC256" s="52">
        <v>0</v>
      </c>
      <c r="ED256" s="52">
        <v>0</v>
      </c>
      <c r="EE256" s="52">
        <v>0</v>
      </c>
      <c r="EF256" s="52">
        <v>0</v>
      </c>
      <c r="EG256" s="52">
        <v>0</v>
      </c>
      <c r="EH256" s="52">
        <v>0</v>
      </c>
      <c r="EI256" s="52">
        <v>0</v>
      </c>
      <c r="EJ256" s="52">
        <v>0</v>
      </c>
      <c r="EK256" s="52">
        <v>0</v>
      </c>
      <c r="EL256" s="52">
        <v>0</v>
      </c>
      <c r="EM256" s="52">
        <v>0</v>
      </c>
      <c r="EN256" s="52">
        <v>0</v>
      </c>
      <c r="EO256" s="52">
        <v>0</v>
      </c>
      <c r="EP256" s="52">
        <v>0</v>
      </c>
      <c r="EQ256" s="52">
        <v>0</v>
      </c>
      <c r="ER256" s="52">
        <v>0</v>
      </c>
      <c r="ES256" s="52">
        <v>0</v>
      </c>
      <c r="ET256" s="52">
        <v>0</v>
      </c>
      <c r="EU256" s="52">
        <v>0</v>
      </c>
      <c r="EV256" s="52">
        <v>0</v>
      </c>
      <c r="EW256" s="52">
        <v>65.563490000000002</v>
      </c>
      <c r="EX256" s="52">
        <v>64.341269999999994</v>
      </c>
      <c r="EY256" s="52">
        <v>63.103180000000002</v>
      </c>
      <c r="EZ256" s="52">
        <v>62.05556</v>
      </c>
      <c r="FA256" s="52">
        <v>61.26191</v>
      </c>
      <c r="FB256" s="52">
        <v>60.047620000000002</v>
      </c>
      <c r="FC256" s="52">
        <v>59.325400000000002</v>
      </c>
      <c r="FD256" s="52">
        <v>60.992060000000002</v>
      </c>
      <c r="FE256" s="52">
        <v>66.619050000000001</v>
      </c>
      <c r="FF256" s="52">
        <v>72.309520000000006</v>
      </c>
      <c r="FG256" s="52">
        <v>77.174610000000001</v>
      </c>
      <c r="FH256" s="52">
        <v>80.277780000000007</v>
      </c>
      <c r="FI256" s="52">
        <v>83.087299999999999</v>
      </c>
      <c r="FJ256" s="52">
        <v>85.626980000000003</v>
      </c>
      <c r="FK256" s="52">
        <v>87.507930000000002</v>
      </c>
      <c r="FL256" s="52">
        <v>88.507930000000002</v>
      </c>
      <c r="FM256" s="52">
        <v>88.912700000000001</v>
      </c>
      <c r="FN256" s="52">
        <v>87.746030000000005</v>
      </c>
      <c r="FO256" s="52">
        <v>84.198409999999996</v>
      </c>
      <c r="FP256" s="52">
        <v>78.166659999999993</v>
      </c>
      <c r="FQ256" s="52">
        <v>73.373019999999997</v>
      </c>
      <c r="FR256" s="52">
        <v>70.452380000000005</v>
      </c>
      <c r="FS256" s="52">
        <v>68.595240000000004</v>
      </c>
      <c r="FT256" s="52">
        <v>66.952380000000005</v>
      </c>
      <c r="FU256" s="52">
        <v>7</v>
      </c>
      <c r="FV256" s="52">
        <v>2397.2170000000001</v>
      </c>
      <c r="FW256" s="52">
        <v>625.94539999999995</v>
      </c>
      <c r="FX256" s="52">
        <v>0</v>
      </c>
    </row>
    <row r="257" spans="1:180" x14ac:dyDescent="0.3">
      <c r="A257" t="s">
        <v>174</v>
      </c>
      <c r="B257" t="s">
        <v>252</v>
      </c>
      <c r="C257" t="s">
        <v>180</v>
      </c>
      <c r="D257" t="s">
        <v>244</v>
      </c>
      <c r="E257" t="s">
        <v>187</v>
      </c>
      <c r="F257" t="s">
        <v>231</v>
      </c>
      <c r="G257" t="s">
        <v>241</v>
      </c>
      <c r="H257" s="52">
        <v>10</v>
      </c>
      <c r="I257" s="52">
        <v>0</v>
      </c>
      <c r="J257" s="52">
        <v>0</v>
      </c>
      <c r="K257" s="52">
        <v>0</v>
      </c>
      <c r="L257" s="52">
        <v>0</v>
      </c>
      <c r="M257" s="52">
        <v>0</v>
      </c>
      <c r="N257" s="52">
        <v>0</v>
      </c>
      <c r="O257" s="52">
        <v>0</v>
      </c>
      <c r="P257" s="52">
        <v>0</v>
      </c>
      <c r="Q257" s="52">
        <v>0</v>
      </c>
      <c r="R257" s="52">
        <v>0</v>
      </c>
      <c r="S257" s="52">
        <v>0</v>
      </c>
      <c r="T257" s="52">
        <v>0</v>
      </c>
      <c r="U257" s="52">
        <v>0</v>
      </c>
      <c r="V257" s="52">
        <v>0</v>
      </c>
      <c r="W257" s="52">
        <v>0</v>
      </c>
      <c r="X257" s="52">
        <v>0</v>
      </c>
      <c r="Y257" s="52">
        <v>0</v>
      </c>
      <c r="Z257" s="52">
        <v>0</v>
      </c>
      <c r="AA257" s="52">
        <v>0</v>
      </c>
      <c r="AB257" s="52">
        <v>0</v>
      </c>
      <c r="AC257" s="52">
        <v>0</v>
      </c>
      <c r="AD257" s="52">
        <v>0</v>
      </c>
      <c r="AE257" s="52">
        <v>0</v>
      </c>
      <c r="AF257" s="52">
        <v>0</v>
      </c>
      <c r="AG257" s="52">
        <v>0</v>
      </c>
      <c r="AH257" s="52">
        <v>0</v>
      </c>
      <c r="AI257" s="52">
        <v>0</v>
      </c>
      <c r="AJ257" s="52">
        <v>0</v>
      </c>
      <c r="AK257" s="52">
        <v>0</v>
      </c>
      <c r="AL257" s="52">
        <v>0</v>
      </c>
      <c r="AM257" s="52">
        <v>0</v>
      </c>
      <c r="AN257" s="52">
        <v>0</v>
      </c>
      <c r="AO257" s="52">
        <v>0</v>
      </c>
      <c r="AP257" s="52">
        <v>0</v>
      </c>
      <c r="AQ257" s="52">
        <v>0</v>
      </c>
      <c r="AR257" s="52">
        <v>0</v>
      </c>
      <c r="AS257" s="52">
        <v>0</v>
      </c>
      <c r="AT257" s="52">
        <v>0</v>
      </c>
      <c r="AU257" s="52">
        <v>0</v>
      </c>
      <c r="AV257" s="52">
        <v>0</v>
      </c>
      <c r="AW257" s="52">
        <v>0</v>
      </c>
      <c r="AX257" s="52">
        <v>0</v>
      </c>
      <c r="AY257" s="52">
        <v>0</v>
      </c>
      <c r="AZ257" s="52">
        <v>0</v>
      </c>
      <c r="BA257" s="52">
        <v>0</v>
      </c>
      <c r="BB257" s="52">
        <v>0</v>
      </c>
      <c r="BC257" s="52">
        <v>0</v>
      </c>
      <c r="BD257" s="52">
        <v>0</v>
      </c>
      <c r="BE257" s="52">
        <v>0</v>
      </c>
      <c r="BF257" s="52">
        <v>0</v>
      </c>
      <c r="BG257" s="52">
        <v>0</v>
      </c>
      <c r="BH257" s="52">
        <v>0</v>
      </c>
      <c r="BI257" s="52">
        <v>0</v>
      </c>
      <c r="BJ257" s="52">
        <v>0</v>
      </c>
      <c r="BK257" s="52">
        <v>0</v>
      </c>
      <c r="BL257" s="52">
        <v>0</v>
      </c>
      <c r="BM257" s="52">
        <v>0</v>
      </c>
      <c r="BN257" s="52">
        <v>0</v>
      </c>
      <c r="BO257" s="52">
        <v>0</v>
      </c>
      <c r="BP257" s="52">
        <v>0</v>
      </c>
      <c r="BQ257" s="52">
        <v>0</v>
      </c>
      <c r="BR257" s="52">
        <v>0</v>
      </c>
      <c r="BS257" s="52">
        <v>0</v>
      </c>
      <c r="BT257" s="52">
        <v>0</v>
      </c>
      <c r="BU257" s="52">
        <v>0</v>
      </c>
      <c r="BV257" s="52">
        <v>0</v>
      </c>
      <c r="BW257" s="52">
        <v>0</v>
      </c>
      <c r="BX257" s="52">
        <v>0</v>
      </c>
      <c r="BY257" s="52">
        <v>0</v>
      </c>
      <c r="BZ257" s="52">
        <v>0</v>
      </c>
      <c r="CA257" s="52">
        <v>0</v>
      </c>
      <c r="CB257" s="52">
        <v>0</v>
      </c>
      <c r="CC257" s="52">
        <v>0</v>
      </c>
      <c r="CD257" s="52">
        <v>0</v>
      </c>
      <c r="CE257" s="52">
        <v>0</v>
      </c>
      <c r="CF257" s="52">
        <v>0</v>
      </c>
      <c r="CG257" s="52">
        <v>0</v>
      </c>
      <c r="CH257" s="52">
        <v>0</v>
      </c>
      <c r="CI257" s="52">
        <v>0</v>
      </c>
      <c r="CJ257" s="52">
        <v>0</v>
      </c>
      <c r="CK257" s="52">
        <v>0</v>
      </c>
      <c r="CL257" s="52">
        <v>0</v>
      </c>
      <c r="CM257" s="52">
        <v>0</v>
      </c>
      <c r="CN257" s="52">
        <v>0</v>
      </c>
      <c r="CO257" s="52">
        <v>0</v>
      </c>
      <c r="CP257" s="52">
        <v>0</v>
      </c>
      <c r="CQ257" s="52">
        <v>0</v>
      </c>
      <c r="CR257" s="52">
        <v>0</v>
      </c>
      <c r="CS257" s="52">
        <v>0</v>
      </c>
      <c r="CT257" s="52">
        <v>0</v>
      </c>
      <c r="CU257" s="52">
        <v>0</v>
      </c>
      <c r="CV257" s="52">
        <v>0</v>
      </c>
      <c r="CW257" s="52">
        <v>0</v>
      </c>
      <c r="CX257" s="52">
        <v>0</v>
      </c>
      <c r="CY257" s="52">
        <v>0</v>
      </c>
      <c r="CZ257" s="52">
        <v>0</v>
      </c>
      <c r="DA257" s="52">
        <v>0</v>
      </c>
      <c r="DB257" s="52">
        <v>0</v>
      </c>
      <c r="DC257" s="52">
        <v>0</v>
      </c>
      <c r="DD257" s="52">
        <v>0</v>
      </c>
      <c r="DE257" s="52">
        <v>0</v>
      </c>
      <c r="DF257" s="52">
        <v>0</v>
      </c>
      <c r="DG257" s="52">
        <v>0</v>
      </c>
      <c r="DH257" s="52">
        <v>0</v>
      </c>
      <c r="DI257" s="52">
        <v>0</v>
      </c>
      <c r="DJ257" s="52">
        <v>0</v>
      </c>
      <c r="DK257" s="52">
        <v>0</v>
      </c>
      <c r="DL257" s="52">
        <v>0</v>
      </c>
      <c r="DM257" s="52">
        <v>0</v>
      </c>
      <c r="DN257" s="52">
        <v>0</v>
      </c>
      <c r="DO257" s="52">
        <v>0</v>
      </c>
      <c r="DP257" s="52">
        <v>0</v>
      </c>
      <c r="DQ257" s="52">
        <v>0</v>
      </c>
      <c r="DR257" s="52">
        <v>0</v>
      </c>
      <c r="DS257" s="52">
        <v>0</v>
      </c>
      <c r="DT257" s="52">
        <v>0</v>
      </c>
      <c r="DU257" s="52">
        <v>0</v>
      </c>
      <c r="DV257" s="52">
        <v>0</v>
      </c>
      <c r="DW257" s="52">
        <v>0</v>
      </c>
      <c r="DX257" s="52">
        <v>0</v>
      </c>
      <c r="DY257" s="52">
        <v>0</v>
      </c>
      <c r="DZ257" s="52">
        <v>0</v>
      </c>
      <c r="EA257" s="52">
        <v>0</v>
      </c>
      <c r="EB257" s="52">
        <v>0</v>
      </c>
      <c r="EC257" s="52">
        <v>0</v>
      </c>
      <c r="ED257" s="52">
        <v>0</v>
      </c>
      <c r="EE257" s="52">
        <v>0</v>
      </c>
      <c r="EF257" s="52">
        <v>0</v>
      </c>
      <c r="EG257" s="52">
        <v>0</v>
      </c>
      <c r="EH257" s="52">
        <v>0</v>
      </c>
      <c r="EI257" s="52">
        <v>0</v>
      </c>
      <c r="EJ257" s="52">
        <v>0</v>
      </c>
      <c r="EK257" s="52">
        <v>0</v>
      </c>
      <c r="EL257" s="52">
        <v>0</v>
      </c>
      <c r="EM257" s="52">
        <v>0</v>
      </c>
      <c r="EN257" s="52">
        <v>0</v>
      </c>
      <c r="EO257" s="52">
        <v>0</v>
      </c>
      <c r="EP257" s="52">
        <v>0</v>
      </c>
      <c r="EQ257" s="52">
        <v>0</v>
      </c>
      <c r="ER257" s="52">
        <v>0</v>
      </c>
      <c r="ES257" s="52">
        <v>0</v>
      </c>
      <c r="ET257" s="52">
        <v>0</v>
      </c>
      <c r="EU257" s="52">
        <v>0</v>
      </c>
      <c r="EV257" s="52">
        <v>0</v>
      </c>
      <c r="EW257" s="52">
        <v>71.142859999999999</v>
      </c>
      <c r="EX257" s="52">
        <v>69.767859999999999</v>
      </c>
      <c r="EY257" s="52">
        <v>68.696430000000007</v>
      </c>
      <c r="EZ257" s="52">
        <v>67.178569999999993</v>
      </c>
      <c r="FA257" s="52">
        <v>65.535709999999995</v>
      </c>
      <c r="FB257" s="52">
        <v>64.348209999999995</v>
      </c>
      <c r="FC257" s="52">
        <v>64.839290000000005</v>
      </c>
      <c r="FD257" s="52">
        <v>69.241069999999993</v>
      </c>
      <c r="FE257" s="52">
        <v>74.508930000000007</v>
      </c>
      <c r="FF257" s="52">
        <v>78.348209999999995</v>
      </c>
      <c r="FG257" s="52">
        <v>82.026790000000005</v>
      </c>
      <c r="FH257" s="52">
        <v>84.8125</v>
      </c>
      <c r="FI257" s="52">
        <v>87.571430000000007</v>
      </c>
      <c r="FJ257" s="52">
        <v>89.848209999999995</v>
      </c>
      <c r="FK257" s="52">
        <v>92.044640000000001</v>
      </c>
      <c r="FL257" s="52">
        <v>93.428569999999993</v>
      </c>
      <c r="FM257" s="52">
        <v>94.401790000000005</v>
      </c>
      <c r="FN257" s="52">
        <v>94.169640000000001</v>
      </c>
      <c r="FO257" s="52">
        <v>93.053569999999993</v>
      </c>
      <c r="FP257" s="52">
        <v>89.428569999999993</v>
      </c>
      <c r="FQ257" s="52">
        <v>83.125</v>
      </c>
      <c r="FR257" s="52">
        <v>78.383930000000007</v>
      </c>
      <c r="FS257" s="52">
        <v>75.473209999999995</v>
      </c>
      <c r="FT257" s="52">
        <v>72.964290000000005</v>
      </c>
      <c r="FU257" s="52">
        <v>7</v>
      </c>
      <c r="FV257" s="52">
        <v>2202.1689999999999</v>
      </c>
      <c r="FW257" s="52">
        <v>597.06050000000005</v>
      </c>
      <c r="FX257" s="52">
        <v>0</v>
      </c>
    </row>
    <row r="258" spans="1:180" x14ac:dyDescent="0.3">
      <c r="A258" t="s">
        <v>174</v>
      </c>
      <c r="B258" t="s">
        <v>252</v>
      </c>
      <c r="C258" t="s">
        <v>180</v>
      </c>
      <c r="D258" t="s">
        <v>224</v>
      </c>
      <c r="E258" t="s">
        <v>190</v>
      </c>
      <c r="F258" t="s">
        <v>231</v>
      </c>
      <c r="G258" t="s">
        <v>241</v>
      </c>
      <c r="H258" s="52">
        <v>10</v>
      </c>
      <c r="I258" s="52">
        <v>0</v>
      </c>
      <c r="J258" s="52">
        <v>0</v>
      </c>
      <c r="K258" s="52">
        <v>0</v>
      </c>
      <c r="L258" s="52">
        <v>0</v>
      </c>
      <c r="M258" s="52">
        <v>0</v>
      </c>
      <c r="N258" s="52">
        <v>0</v>
      </c>
      <c r="O258" s="52">
        <v>0</v>
      </c>
      <c r="P258" s="52">
        <v>0</v>
      </c>
      <c r="Q258" s="52">
        <v>0</v>
      </c>
      <c r="R258" s="52">
        <v>0</v>
      </c>
      <c r="S258" s="52">
        <v>0</v>
      </c>
      <c r="T258" s="52">
        <v>0</v>
      </c>
      <c r="U258" s="52">
        <v>0</v>
      </c>
      <c r="V258" s="52">
        <v>0</v>
      </c>
      <c r="W258" s="52">
        <v>0</v>
      </c>
      <c r="X258" s="52">
        <v>0</v>
      </c>
      <c r="Y258" s="52">
        <v>0</v>
      </c>
      <c r="Z258" s="52">
        <v>0</v>
      </c>
      <c r="AA258" s="52">
        <v>0</v>
      </c>
      <c r="AB258" s="52">
        <v>0</v>
      </c>
      <c r="AC258" s="52">
        <v>0</v>
      </c>
      <c r="AD258" s="52">
        <v>0</v>
      </c>
      <c r="AE258" s="52">
        <v>0</v>
      </c>
      <c r="AF258" s="52">
        <v>0</v>
      </c>
      <c r="AG258" s="52">
        <v>0</v>
      </c>
      <c r="AH258" s="52">
        <v>0</v>
      </c>
      <c r="AI258" s="52">
        <v>0</v>
      </c>
      <c r="AJ258" s="52">
        <v>0</v>
      </c>
      <c r="AK258" s="52">
        <v>0</v>
      </c>
      <c r="AL258" s="52">
        <v>0</v>
      </c>
      <c r="AM258" s="52">
        <v>0</v>
      </c>
      <c r="AN258" s="52">
        <v>0</v>
      </c>
      <c r="AO258" s="52">
        <v>0</v>
      </c>
      <c r="AP258" s="52">
        <v>0</v>
      </c>
      <c r="AQ258" s="52">
        <v>0</v>
      </c>
      <c r="AR258" s="52">
        <v>0</v>
      </c>
      <c r="AS258" s="52">
        <v>0</v>
      </c>
      <c r="AT258" s="52">
        <v>0</v>
      </c>
      <c r="AU258" s="52">
        <v>0</v>
      </c>
      <c r="AV258" s="52">
        <v>0</v>
      </c>
      <c r="AW258" s="52">
        <v>0</v>
      </c>
      <c r="AX258" s="52">
        <v>0</v>
      </c>
      <c r="AY258" s="52">
        <v>0</v>
      </c>
      <c r="AZ258" s="52">
        <v>0</v>
      </c>
      <c r="BA258" s="52">
        <v>0</v>
      </c>
      <c r="BB258" s="52">
        <v>0</v>
      </c>
      <c r="BC258" s="52">
        <v>0</v>
      </c>
      <c r="BD258" s="52">
        <v>0</v>
      </c>
      <c r="BE258" s="52">
        <v>0</v>
      </c>
      <c r="BF258" s="52">
        <v>0</v>
      </c>
      <c r="BG258" s="52">
        <v>0</v>
      </c>
      <c r="BH258" s="52">
        <v>0</v>
      </c>
      <c r="BI258" s="52">
        <v>0</v>
      </c>
      <c r="BJ258" s="52">
        <v>0</v>
      </c>
      <c r="BK258" s="52">
        <v>0</v>
      </c>
      <c r="BL258" s="52">
        <v>0</v>
      </c>
      <c r="BM258" s="52">
        <v>0</v>
      </c>
      <c r="BN258" s="52">
        <v>0</v>
      </c>
      <c r="BO258" s="52">
        <v>0</v>
      </c>
      <c r="BP258" s="52">
        <v>0</v>
      </c>
      <c r="BQ258" s="52">
        <v>0</v>
      </c>
      <c r="BR258" s="52">
        <v>0</v>
      </c>
      <c r="BS258" s="52">
        <v>0</v>
      </c>
      <c r="BT258" s="52">
        <v>0</v>
      </c>
      <c r="BU258" s="52">
        <v>0</v>
      </c>
      <c r="BV258" s="52">
        <v>0</v>
      </c>
      <c r="BW258" s="52">
        <v>0</v>
      </c>
      <c r="BX258" s="52">
        <v>0</v>
      </c>
      <c r="BY258" s="52">
        <v>0</v>
      </c>
      <c r="BZ258" s="52">
        <v>0</v>
      </c>
      <c r="CA258" s="52">
        <v>0</v>
      </c>
      <c r="CB258" s="52">
        <v>0</v>
      </c>
      <c r="CC258" s="52">
        <v>0</v>
      </c>
      <c r="CD258" s="52">
        <v>0</v>
      </c>
      <c r="CE258" s="52">
        <v>0</v>
      </c>
      <c r="CF258" s="52">
        <v>0</v>
      </c>
      <c r="CG258" s="52">
        <v>0</v>
      </c>
      <c r="CH258" s="52">
        <v>0</v>
      </c>
      <c r="CI258" s="52">
        <v>0</v>
      </c>
      <c r="CJ258" s="52">
        <v>0</v>
      </c>
      <c r="CK258" s="52">
        <v>0</v>
      </c>
      <c r="CL258" s="52">
        <v>0</v>
      </c>
      <c r="CM258" s="52">
        <v>0</v>
      </c>
      <c r="CN258" s="52">
        <v>0</v>
      </c>
      <c r="CO258" s="52">
        <v>0</v>
      </c>
      <c r="CP258" s="52">
        <v>0</v>
      </c>
      <c r="CQ258" s="52">
        <v>0</v>
      </c>
      <c r="CR258" s="52">
        <v>0</v>
      </c>
      <c r="CS258" s="52">
        <v>0</v>
      </c>
      <c r="CT258" s="52">
        <v>0</v>
      </c>
      <c r="CU258" s="52">
        <v>0</v>
      </c>
      <c r="CV258" s="52">
        <v>0</v>
      </c>
      <c r="CW258" s="52">
        <v>0</v>
      </c>
      <c r="CX258" s="52">
        <v>0</v>
      </c>
      <c r="CY258" s="52">
        <v>0</v>
      </c>
      <c r="CZ258" s="52">
        <v>0</v>
      </c>
      <c r="DA258" s="52">
        <v>0</v>
      </c>
      <c r="DB258" s="52">
        <v>0</v>
      </c>
      <c r="DC258" s="52">
        <v>0</v>
      </c>
      <c r="DD258" s="52">
        <v>0</v>
      </c>
      <c r="DE258" s="52">
        <v>0</v>
      </c>
      <c r="DF258" s="52">
        <v>0</v>
      </c>
      <c r="DG258" s="52">
        <v>0</v>
      </c>
      <c r="DH258" s="52">
        <v>0</v>
      </c>
      <c r="DI258" s="52">
        <v>0</v>
      </c>
      <c r="DJ258" s="52">
        <v>0</v>
      </c>
      <c r="DK258" s="52">
        <v>0</v>
      </c>
      <c r="DL258" s="52">
        <v>0</v>
      </c>
      <c r="DM258" s="52">
        <v>0</v>
      </c>
      <c r="DN258" s="52">
        <v>0</v>
      </c>
      <c r="DO258" s="52">
        <v>0</v>
      </c>
      <c r="DP258" s="52">
        <v>0</v>
      </c>
      <c r="DQ258" s="52">
        <v>0</v>
      </c>
      <c r="DR258" s="52">
        <v>0</v>
      </c>
      <c r="DS258" s="52">
        <v>0</v>
      </c>
      <c r="DT258" s="52">
        <v>0</v>
      </c>
      <c r="DU258" s="52">
        <v>0</v>
      </c>
      <c r="DV258" s="52">
        <v>0</v>
      </c>
      <c r="DW258" s="52">
        <v>0</v>
      </c>
      <c r="DX258" s="52">
        <v>0</v>
      </c>
      <c r="DY258" s="52">
        <v>0</v>
      </c>
      <c r="DZ258" s="52">
        <v>0</v>
      </c>
      <c r="EA258" s="52">
        <v>0</v>
      </c>
      <c r="EB258" s="52">
        <v>0</v>
      </c>
      <c r="EC258" s="52">
        <v>0</v>
      </c>
      <c r="ED258" s="52">
        <v>0</v>
      </c>
      <c r="EE258" s="52">
        <v>0</v>
      </c>
      <c r="EF258" s="52">
        <v>0</v>
      </c>
      <c r="EG258" s="52">
        <v>0</v>
      </c>
      <c r="EH258" s="52">
        <v>0</v>
      </c>
      <c r="EI258" s="52">
        <v>0</v>
      </c>
      <c r="EJ258" s="52">
        <v>0</v>
      </c>
      <c r="EK258" s="52">
        <v>0</v>
      </c>
      <c r="EL258" s="52">
        <v>0</v>
      </c>
      <c r="EM258" s="52">
        <v>0</v>
      </c>
      <c r="EN258" s="52">
        <v>0</v>
      </c>
      <c r="EO258" s="52">
        <v>0</v>
      </c>
      <c r="EP258" s="52">
        <v>0</v>
      </c>
      <c r="EQ258" s="52">
        <v>0</v>
      </c>
      <c r="ER258" s="52">
        <v>0</v>
      </c>
      <c r="ES258" s="52">
        <v>0</v>
      </c>
      <c r="ET258" s="52">
        <v>0</v>
      </c>
      <c r="EU258" s="52">
        <v>0</v>
      </c>
      <c r="EV258" s="52">
        <v>0</v>
      </c>
      <c r="EW258" s="52">
        <v>65.391159999999999</v>
      </c>
      <c r="EX258" s="52">
        <v>63.938769999999998</v>
      </c>
      <c r="EY258" s="52">
        <v>62.823129999999999</v>
      </c>
      <c r="EZ258" s="52">
        <v>61.697279999999999</v>
      </c>
      <c r="FA258" s="52">
        <v>60.51361</v>
      </c>
      <c r="FB258" s="52">
        <v>59.744900000000001</v>
      </c>
      <c r="FC258" s="52">
        <v>59.098640000000003</v>
      </c>
      <c r="FD258" s="52">
        <v>60.700679999999998</v>
      </c>
      <c r="FE258" s="52">
        <v>66.261899999999997</v>
      </c>
      <c r="FF258" s="52">
        <v>72.693879999999993</v>
      </c>
      <c r="FG258" s="52">
        <v>77.391159999999999</v>
      </c>
      <c r="FH258" s="52">
        <v>80.772109999999998</v>
      </c>
      <c r="FI258" s="52">
        <v>83.540819999999997</v>
      </c>
      <c r="FJ258" s="52">
        <v>85.823130000000006</v>
      </c>
      <c r="FK258" s="52">
        <v>87.724490000000003</v>
      </c>
      <c r="FL258" s="52">
        <v>89.030609999999996</v>
      </c>
      <c r="FM258" s="52">
        <v>89.380949999999999</v>
      </c>
      <c r="FN258" s="52">
        <v>88.040819999999997</v>
      </c>
      <c r="FO258" s="52">
        <v>84.119050000000001</v>
      </c>
      <c r="FP258" s="52">
        <v>77.928569999999993</v>
      </c>
      <c r="FQ258" s="52">
        <v>73.224490000000003</v>
      </c>
      <c r="FR258" s="52">
        <v>70.020409999999998</v>
      </c>
      <c r="FS258" s="52">
        <v>67.7483</v>
      </c>
      <c r="FT258" s="52">
        <v>66.224490000000003</v>
      </c>
      <c r="FU258" s="52">
        <v>7</v>
      </c>
      <c r="FV258" s="52">
        <v>2397.2170000000001</v>
      </c>
      <c r="FW258" s="52">
        <v>625.94539999999995</v>
      </c>
      <c r="FX258" s="52">
        <v>0</v>
      </c>
    </row>
    <row r="259" spans="1:180" x14ac:dyDescent="0.3">
      <c r="A259" t="s">
        <v>174</v>
      </c>
      <c r="B259" t="s">
        <v>252</v>
      </c>
      <c r="C259" t="s">
        <v>180</v>
      </c>
      <c r="D259" t="s">
        <v>224</v>
      </c>
      <c r="E259" t="s">
        <v>187</v>
      </c>
      <c r="F259" t="s">
        <v>232</v>
      </c>
      <c r="G259" t="s">
        <v>241</v>
      </c>
      <c r="H259" s="52">
        <v>5</v>
      </c>
      <c r="I259" s="52">
        <v>0</v>
      </c>
      <c r="J259" s="52">
        <v>0</v>
      </c>
      <c r="K259" s="52">
        <v>0</v>
      </c>
      <c r="L259" s="52">
        <v>0</v>
      </c>
      <c r="M259" s="52">
        <v>0</v>
      </c>
      <c r="N259" s="52">
        <v>0</v>
      </c>
      <c r="O259" s="52">
        <v>0</v>
      </c>
      <c r="P259" s="52">
        <v>0</v>
      </c>
      <c r="Q259" s="52">
        <v>0</v>
      </c>
      <c r="R259" s="52">
        <v>0</v>
      </c>
      <c r="S259" s="52">
        <v>0</v>
      </c>
      <c r="T259" s="52">
        <v>0</v>
      </c>
      <c r="U259" s="52">
        <v>0</v>
      </c>
      <c r="V259" s="52">
        <v>0</v>
      </c>
      <c r="W259" s="52">
        <v>0</v>
      </c>
      <c r="X259" s="52">
        <v>0</v>
      </c>
      <c r="Y259" s="52">
        <v>0</v>
      </c>
      <c r="Z259" s="52">
        <v>0</v>
      </c>
      <c r="AA259" s="52">
        <v>0</v>
      </c>
      <c r="AB259" s="52">
        <v>0</v>
      </c>
      <c r="AC259" s="52">
        <v>0</v>
      </c>
      <c r="AD259" s="52">
        <v>0</v>
      </c>
      <c r="AE259" s="52">
        <v>0</v>
      </c>
      <c r="AF259" s="52">
        <v>0</v>
      </c>
      <c r="AG259" s="52">
        <v>0</v>
      </c>
      <c r="AH259" s="52">
        <v>0</v>
      </c>
      <c r="AI259" s="52">
        <v>0</v>
      </c>
      <c r="AJ259" s="52">
        <v>0</v>
      </c>
      <c r="AK259" s="52">
        <v>0</v>
      </c>
      <c r="AL259" s="52">
        <v>0</v>
      </c>
      <c r="AM259" s="52">
        <v>0</v>
      </c>
      <c r="AN259" s="52">
        <v>0</v>
      </c>
      <c r="AO259" s="52">
        <v>0</v>
      </c>
      <c r="AP259" s="52">
        <v>0</v>
      </c>
      <c r="AQ259" s="52">
        <v>0</v>
      </c>
      <c r="AR259" s="52">
        <v>0</v>
      </c>
      <c r="AS259" s="52">
        <v>0</v>
      </c>
      <c r="AT259" s="52">
        <v>0</v>
      </c>
      <c r="AU259" s="52">
        <v>0</v>
      </c>
      <c r="AV259" s="52">
        <v>0</v>
      </c>
      <c r="AW259" s="52">
        <v>0</v>
      </c>
      <c r="AX259" s="52">
        <v>0</v>
      </c>
      <c r="AY259" s="52">
        <v>0</v>
      </c>
      <c r="AZ259" s="52">
        <v>0</v>
      </c>
      <c r="BA259" s="52">
        <v>0</v>
      </c>
      <c r="BB259" s="52">
        <v>0</v>
      </c>
      <c r="BC259" s="52">
        <v>0</v>
      </c>
      <c r="BD259" s="52">
        <v>0</v>
      </c>
      <c r="BE259" s="52">
        <v>0</v>
      </c>
      <c r="BF259" s="52">
        <v>0</v>
      </c>
      <c r="BG259" s="52">
        <v>0</v>
      </c>
      <c r="BH259" s="52">
        <v>0</v>
      </c>
      <c r="BI259" s="52">
        <v>0</v>
      </c>
      <c r="BJ259" s="52">
        <v>0</v>
      </c>
      <c r="BK259" s="52">
        <v>0</v>
      </c>
      <c r="BL259" s="52">
        <v>0</v>
      </c>
      <c r="BM259" s="52">
        <v>0</v>
      </c>
      <c r="BN259" s="52">
        <v>0</v>
      </c>
      <c r="BO259" s="52">
        <v>0</v>
      </c>
      <c r="BP259" s="52">
        <v>0</v>
      </c>
      <c r="BQ259" s="52">
        <v>0</v>
      </c>
      <c r="BR259" s="52">
        <v>0</v>
      </c>
      <c r="BS259" s="52">
        <v>0</v>
      </c>
      <c r="BT259" s="52">
        <v>0</v>
      </c>
      <c r="BU259" s="52">
        <v>0</v>
      </c>
      <c r="BV259" s="52">
        <v>0</v>
      </c>
      <c r="BW259" s="52">
        <v>0</v>
      </c>
      <c r="BX259" s="52">
        <v>0</v>
      </c>
      <c r="BY259" s="52">
        <v>0</v>
      </c>
      <c r="BZ259" s="52">
        <v>0</v>
      </c>
      <c r="CA259" s="52">
        <v>0</v>
      </c>
      <c r="CB259" s="52">
        <v>0</v>
      </c>
      <c r="CC259" s="52">
        <v>0</v>
      </c>
      <c r="CD259" s="52">
        <v>0</v>
      </c>
      <c r="CE259" s="52">
        <v>0</v>
      </c>
      <c r="CF259" s="52">
        <v>0</v>
      </c>
      <c r="CG259" s="52">
        <v>0</v>
      </c>
      <c r="CH259" s="52">
        <v>0</v>
      </c>
      <c r="CI259" s="52">
        <v>0</v>
      </c>
      <c r="CJ259" s="52">
        <v>0</v>
      </c>
      <c r="CK259" s="52">
        <v>0</v>
      </c>
      <c r="CL259" s="52">
        <v>0</v>
      </c>
      <c r="CM259" s="52">
        <v>0</v>
      </c>
      <c r="CN259" s="52">
        <v>0</v>
      </c>
      <c r="CO259" s="52">
        <v>0</v>
      </c>
      <c r="CP259" s="52">
        <v>0</v>
      </c>
      <c r="CQ259" s="52">
        <v>0</v>
      </c>
      <c r="CR259" s="52">
        <v>0</v>
      </c>
      <c r="CS259" s="52">
        <v>0</v>
      </c>
      <c r="CT259" s="52">
        <v>0</v>
      </c>
      <c r="CU259" s="52">
        <v>0</v>
      </c>
      <c r="CV259" s="52">
        <v>0</v>
      </c>
      <c r="CW259" s="52">
        <v>0</v>
      </c>
      <c r="CX259" s="52">
        <v>0</v>
      </c>
      <c r="CY259" s="52">
        <v>0</v>
      </c>
      <c r="CZ259" s="52">
        <v>0</v>
      </c>
      <c r="DA259" s="52">
        <v>0</v>
      </c>
      <c r="DB259" s="52">
        <v>0</v>
      </c>
      <c r="DC259" s="52">
        <v>0</v>
      </c>
      <c r="DD259" s="52">
        <v>0</v>
      </c>
      <c r="DE259" s="52">
        <v>0</v>
      </c>
      <c r="DF259" s="52">
        <v>0</v>
      </c>
      <c r="DG259" s="52">
        <v>0</v>
      </c>
      <c r="DH259" s="52">
        <v>0</v>
      </c>
      <c r="DI259" s="52">
        <v>0</v>
      </c>
      <c r="DJ259" s="52">
        <v>0</v>
      </c>
      <c r="DK259" s="52">
        <v>0</v>
      </c>
      <c r="DL259" s="52">
        <v>0</v>
      </c>
      <c r="DM259" s="52">
        <v>0</v>
      </c>
      <c r="DN259" s="52">
        <v>0</v>
      </c>
      <c r="DO259" s="52">
        <v>0</v>
      </c>
      <c r="DP259" s="52">
        <v>0</v>
      </c>
      <c r="DQ259" s="52">
        <v>0</v>
      </c>
      <c r="DR259" s="52">
        <v>0</v>
      </c>
      <c r="DS259" s="52">
        <v>0</v>
      </c>
      <c r="DT259" s="52">
        <v>0</v>
      </c>
      <c r="DU259" s="52">
        <v>0</v>
      </c>
      <c r="DV259" s="52">
        <v>0</v>
      </c>
      <c r="DW259" s="52">
        <v>0</v>
      </c>
      <c r="DX259" s="52">
        <v>0</v>
      </c>
      <c r="DY259" s="52">
        <v>0</v>
      </c>
      <c r="DZ259" s="52">
        <v>0</v>
      </c>
      <c r="EA259" s="52">
        <v>0</v>
      </c>
      <c r="EB259" s="52">
        <v>0</v>
      </c>
      <c r="EC259" s="52">
        <v>0</v>
      </c>
      <c r="ED259" s="52">
        <v>0</v>
      </c>
      <c r="EE259" s="52">
        <v>0</v>
      </c>
      <c r="EF259" s="52">
        <v>0</v>
      </c>
      <c r="EG259" s="52">
        <v>0</v>
      </c>
      <c r="EH259" s="52">
        <v>0</v>
      </c>
      <c r="EI259" s="52">
        <v>0</v>
      </c>
      <c r="EJ259" s="52">
        <v>0</v>
      </c>
      <c r="EK259" s="52">
        <v>0</v>
      </c>
      <c r="EL259" s="52">
        <v>0</v>
      </c>
      <c r="EM259" s="52">
        <v>0</v>
      </c>
      <c r="EN259" s="52">
        <v>0</v>
      </c>
      <c r="EO259" s="52">
        <v>0</v>
      </c>
      <c r="EP259" s="52">
        <v>0</v>
      </c>
      <c r="EQ259" s="52">
        <v>0</v>
      </c>
      <c r="ER259" s="52">
        <v>0</v>
      </c>
      <c r="ES259" s="52">
        <v>0</v>
      </c>
      <c r="ET259" s="52">
        <v>0</v>
      </c>
      <c r="EU259" s="52">
        <v>0</v>
      </c>
      <c r="EV259" s="52">
        <v>0</v>
      </c>
      <c r="EW259" s="52">
        <v>67.636359999999996</v>
      </c>
      <c r="EX259" s="52">
        <v>66.477270000000004</v>
      </c>
      <c r="EY259" s="52">
        <v>65.409090000000006</v>
      </c>
      <c r="EZ259" s="52">
        <v>64.409090000000006</v>
      </c>
      <c r="FA259" s="52">
        <v>63.545459999999999</v>
      </c>
      <c r="FB259" s="52">
        <v>62.659089999999999</v>
      </c>
      <c r="FC259" s="52">
        <v>62.659089999999999</v>
      </c>
      <c r="FD259" s="52">
        <v>64.931820000000002</v>
      </c>
      <c r="FE259" s="52">
        <v>68.022729999999996</v>
      </c>
      <c r="FF259" s="52">
        <v>71.318179999999998</v>
      </c>
      <c r="FG259" s="52">
        <v>74.659090000000006</v>
      </c>
      <c r="FH259" s="52">
        <v>77.818179999999998</v>
      </c>
      <c r="FI259" s="52">
        <v>80.863640000000004</v>
      </c>
      <c r="FJ259" s="52">
        <v>83.659090000000006</v>
      </c>
      <c r="FK259" s="52">
        <v>85.545460000000006</v>
      </c>
      <c r="FL259" s="52">
        <v>86.659090000000006</v>
      </c>
      <c r="FM259" s="52">
        <v>86.863640000000004</v>
      </c>
      <c r="FN259" s="52">
        <v>86.090909999999994</v>
      </c>
      <c r="FO259" s="52">
        <v>84.386359999999996</v>
      </c>
      <c r="FP259" s="52">
        <v>81.159090000000006</v>
      </c>
      <c r="FQ259" s="52">
        <v>76.613640000000004</v>
      </c>
      <c r="FR259" s="52">
        <v>73.340909999999994</v>
      </c>
      <c r="FS259" s="52">
        <v>71.113640000000004</v>
      </c>
      <c r="FT259" s="52">
        <v>69.363640000000004</v>
      </c>
      <c r="FU259" s="52">
        <v>3</v>
      </c>
      <c r="FV259" s="52">
        <v>480.2414</v>
      </c>
      <c r="FW259" s="52">
        <v>277.36669999999998</v>
      </c>
      <c r="FX259" s="52">
        <v>0</v>
      </c>
    </row>
    <row r="260" spans="1:180" x14ac:dyDescent="0.3">
      <c r="A260" t="s">
        <v>174</v>
      </c>
      <c r="B260" t="s">
        <v>252</v>
      </c>
      <c r="C260" t="s">
        <v>180</v>
      </c>
      <c r="D260" t="s">
        <v>244</v>
      </c>
      <c r="E260" t="s">
        <v>190</v>
      </c>
      <c r="F260" t="s">
        <v>232</v>
      </c>
      <c r="G260" t="s">
        <v>241</v>
      </c>
      <c r="H260" s="52">
        <v>5</v>
      </c>
      <c r="I260" s="52">
        <v>0</v>
      </c>
      <c r="J260" s="52">
        <v>0</v>
      </c>
      <c r="K260" s="52">
        <v>0</v>
      </c>
      <c r="L260" s="52">
        <v>0</v>
      </c>
      <c r="M260" s="52">
        <v>0</v>
      </c>
      <c r="N260" s="52">
        <v>0</v>
      </c>
      <c r="O260" s="52">
        <v>0</v>
      </c>
      <c r="P260" s="52">
        <v>0</v>
      </c>
      <c r="Q260" s="52">
        <v>0</v>
      </c>
      <c r="R260" s="52">
        <v>0</v>
      </c>
      <c r="S260" s="52">
        <v>0</v>
      </c>
      <c r="T260" s="52">
        <v>0</v>
      </c>
      <c r="U260" s="52">
        <v>0</v>
      </c>
      <c r="V260" s="52">
        <v>0</v>
      </c>
      <c r="W260" s="52">
        <v>0</v>
      </c>
      <c r="X260" s="52">
        <v>0</v>
      </c>
      <c r="Y260" s="52">
        <v>0</v>
      </c>
      <c r="Z260" s="52">
        <v>0</v>
      </c>
      <c r="AA260" s="52">
        <v>0</v>
      </c>
      <c r="AB260" s="52">
        <v>0</v>
      </c>
      <c r="AC260" s="52">
        <v>0</v>
      </c>
      <c r="AD260" s="52">
        <v>0</v>
      </c>
      <c r="AE260" s="52">
        <v>0</v>
      </c>
      <c r="AF260" s="52">
        <v>0</v>
      </c>
      <c r="AG260" s="52">
        <v>0</v>
      </c>
      <c r="AH260" s="52">
        <v>0</v>
      </c>
      <c r="AI260" s="52">
        <v>0</v>
      </c>
      <c r="AJ260" s="52">
        <v>0</v>
      </c>
      <c r="AK260" s="52">
        <v>0</v>
      </c>
      <c r="AL260" s="52">
        <v>0</v>
      </c>
      <c r="AM260" s="52">
        <v>0</v>
      </c>
      <c r="AN260" s="52">
        <v>0</v>
      </c>
      <c r="AO260" s="52">
        <v>0</v>
      </c>
      <c r="AP260" s="52">
        <v>0</v>
      </c>
      <c r="AQ260" s="52">
        <v>0</v>
      </c>
      <c r="AR260" s="52">
        <v>0</v>
      </c>
      <c r="AS260" s="52">
        <v>0</v>
      </c>
      <c r="AT260" s="52">
        <v>0</v>
      </c>
      <c r="AU260" s="52">
        <v>0</v>
      </c>
      <c r="AV260" s="52">
        <v>0</v>
      </c>
      <c r="AW260" s="52">
        <v>0</v>
      </c>
      <c r="AX260" s="52">
        <v>0</v>
      </c>
      <c r="AY260" s="52">
        <v>0</v>
      </c>
      <c r="AZ260" s="52">
        <v>0</v>
      </c>
      <c r="BA260" s="52">
        <v>0</v>
      </c>
      <c r="BB260" s="52">
        <v>0</v>
      </c>
      <c r="BC260" s="52">
        <v>0</v>
      </c>
      <c r="BD260" s="52">
        <v>0</v>
      </c>
      <c r="BE260" s="52">
        <v>0</v>
      </c>
      <c r="BF260" s="52">
        <v>0</v>
      </c>
      <c r="BG260" s="52">
        <v>0</v>
      </c>
      <c r="BH260" s="52">
        <v>0</v>
      </c>
      <c r="BI260" s="52">
        <v>0</v>
      </c>
      <c r="BJ260" s="52">
        <v>0</v>
      </c>
      <c r="BK260" s="52">
        <v>0</v>
      </c>
      <c r="BL260" s="52">
        <v>0</v>
      </c>
      <c r="BM260" s="52">
        <v>0</v>
      </c>
      <c r="BN260" s="52">
        <v>0</v>
      </c>
      <c r="BO260" s="52">
        <v>0</v>
      </c>
      <c r="BP260" s="52">
        <v>0</v>
      </c>
      <c r="BQ260" s="52">
        <v>0</v>
      </c>
      <c r="BR260" s="52">
        <v>0</v>
      </c>
      <c r="BS260" s="52">
        <v>0</v>
      </c>
      <c r="BT260" s="52">
        <v>0</v>
      </c>
      <c r="BU260" s="52">
        <v>0</v>
      </c>
      <c r="BV260" s="52">
        <v>0</v>
      </c>
      <c r="BW260" s="52">
        <v>0</v>
      </c>
      <c r="BX260" s="52">
        <v>0</v>
      </c>
      <c r="BY260" s="52">
        <v>0</v>
      </c>
      <c r="BZ260" s="52">
        <v>0</v>
      </c>
      <c r="CA260" s="52">
        <v>0</v>
      </c>
      <c r="CB260" s="52">
        <v>0</v>
      </c>
      <c r="CC260" s="52">
        <v>0</v>
      </c>
      <c r="CD260" s="52">
        <v>0</v>
      </c>
      <c r="CE260" s="52">
        <v>0</v>
      </c>
      <c r="CF260" s="52">
        <v>0</v>
      </c>
      <c r="CG260" s="52">
        <v>0</v>
      </c>
      <c r="CH260" s="52">
        <v>0</v>
      </c>
      <c r="CI260" s="52">
        <v>0</v>
      </c>
      <c r="CJ260" s="52">
        <v>0</v>
      </c>
      <c r="CK260" s="52">
        <v>0</v>
      </c>
      <c r="CL260" s="52">
        <v>0</v>
      </c>
      <c r="CM260" s="52">
        <v>0</v>
      </c>
      <c r="CN260" s="52">
        <v>0</v>
      </c>
      <c r="CO260" s="52">
        <v>0</v>
      </c>
      <c r="CP260" s="52">
        <v>0</v>
      </c>
      <c r="CQ260" s="52">
        <v>0</v>
      </c>
      <c r="CR260" s="52">
        <v>0</v>
      </c>
      <c r="CS260" s="52">
        <v>0</v>
      </c>
      <c r="CT260" s="52">
        <v>0</v>
      </c>
      <c r="CU260" s="52">
        <v>0</v>
      </c>
      <c r="CV260" s="52">
        <v>0</v>
      </c>
      <c r="CW260" s="52">
        <v>0</v>
      </c>
      <c r="CX260" s="52">
        <v>0</v>
      </c>
      <c r="CY260" s="52">
        <v>0</v>
      </c>
      <c r="CZ260" s="52">
        <v>0</v>
      </c>
      <c r="DA260" s="52">
        <v>0</v>
      </c>
      <c r="DB260" s="52">
        <v>0</v>
      </c>
      <c r="DC260" s="52">
        <v>0</v>
      </c>
      <c r="DD260" s="52">
        <v>0</v>
      </c>
      <c r="DE260" s="52">
        <v>0</v>
      </c>
      <c r="DF260" s="52">
        <v>0</v>
      </c>
      <c r="DG260" s="52">
        <v>0</v>
      </c>
      <c r="DH260" s="52">
        <v>0</v>
      </c>
      <c r="DI260" s="52">
        <v>0</v>
      </c>
      <c r="DJ260" s="52">
        <v>0</v>
      </c>
      <c r="DK260" s="52">
        <v>0</v>
      </c>
      <c r="DL260" s="52">
        <v>0</v>
      </c>
      <c r="DM260" s="52">
        <v>0</v>
      </c>
      <c r="DN260" s="52">
        <v>0</v>
      </c>
      <c r="DO260" s="52">
        <v>0</v>
      </c>
      <c r="DP260" s="52">
        <v>0</v>
      </c>
      <c r="DQ260" s="52">
        <v>0</v>
      </c>
      <c r="DR260" s="52">
        <v>0</v>
      </c>
      <c r="DS260" s="52">
        <v>0</v>
      </c>
      <c r="DT260" s="52">
        <v>0</v>
      </c>
      <c r="DU260" s="52">
        <v>0</v>
      </c>
      <c r="DV260" s="52">
        <v>0</v>
      </c>
      <c r="DW260" s="52">
        <v>0</v>
      </c>
      <c r="DX260" s="52">
        <v>0</v>
      </c>
      <c r="DY260" s="52">
        <v>0</v>
      </c>
      <c r="DZ260" s="52">
        <v>0</v>
      </c>
      <c r="EA260" s="52">
        <v>0</v>
      </c>
      <c r="EB260" s="52">
        <v>0</v>
      </c>
      <c r="EC260" s="52">
        <v>0</v>
      </c>
      <c r="ED260" s="52">
        <v>0</v>
      </c>
      <c r="EE260" s="52">
        <v>0</v>
      </c>
      <c r="EF260" s="52">
        <v>0</v>
      </c>
      <c r="EG260" s="52">
        <v>0</v>
      </c>
      <c r="EH260" s="52">
        <v>0</v>
      </c>
      <c r="EI260" s="52">
        <v>0</v>
      </c>
      <c r="EJ260" s="52">
        <v>0</v>
      </c>
      <c r="EK260" s="52">
        <v>0</v>
      </c>
      <c r="EL260" s="52">
        <v>0</v>
      </c>
      <c r="EM260" s="52">
        <v>0</v>
      </c>
      <c r="EN260" s="52">
        <v>0</v>
      </c>
      <c r="EO260" s="52">
        <v>0</v>
      </c>
      <c r="EP260" s="52">
        <v>0</v>
      </c>
      <c r="EQ260" s="52">
        <v>0</v>
      </c>
      <c r="ER260" s="52">
        <v>0</v>
      </c>
      <c r="ES260" s="52">
        <v>0</v>
      </c>
      <c r="ET260" s="52">
        <v>0</v>
      </c>
      <c r="EU260" s="52">
        <v>0</v>
      </c>
      <c r="EV260" s="52">
        <v>0</v>
      </c>
      <c r="EW260" s="52">
        <v>69.333340000000007</v>
      </c>
      <c r="EX260" s="52">
        <v>68.222219999999993</v>
      </c>
      <c r="EY260" s="52">
        <v>67.05556</v>
      </c>
      <c r="EZ260" s="52">
        <v>66.111109999999996</v>
      </c>
      <c r="FA260" s="52">
        <v>65.222219999999993</v>
      </c>
      <c r="FB260" s="52">
        <v>64.111109999999996</v>
      </c>
      <c r="FC260" s="52">
        <v>63.27778</v>
      </c>
      <c r="FD260" s="52">
        <v>63.888890000000004</v>
      </c>
      <c r="FE260" s="52">
        <v>66.722219999999993</v>
      </c>
      <c r="FF260" s="52">
        <v>70.388890000000004</v>
      </c>
      <c r="FG260" s="52">
        <v>73.777780000000007</v>
      </c>
      <c r="FH260" s="52">
        <v>77.222219999999993</v>
      </c>
      <c r="FI260" s="52">
        <v>80.94444</v>
      </c>
      <c r="FJ260" s="52">
        <v>84.166659999999993</v>
      </c>
      <c r="FK260" s="52">
        <v>86.55556</v>
      </c>
      <c r="FL260" s="52">
        <v>88</v>
      </c>
      <c r="FM260" s="52">
        <v>88.5</v>
      </c>
      <c r="FN260" s="52">
        <v>87.722219999999993</v>
      </c>
      <c r="FO260" s="52">
        <v>85.611109999999996</v>
      </c>
      <c r="FP260" s="52">
        <v>81.55556</v>
      </c>
      <c r="FQ260" s="52">
        <v>77.666659999999993</v>
      </c>
      <c r="FR260" s="52">
        <v>74.94444</v>
      </c>
      <c r="FS260" s="52">
        <v>73.222219999999993</v>
      </c>
      <c r="FT260" s="52">
        <v>71.55556</v>
      </c>
      <c r="FU260" s="52">
        <v>3</v>
      </c>
      <c r="FV260" s="52">
        <v>559.05700000000002</v>
      </c>
      <c r="FW260" s="52">
        <v>287.25040000000001</v>
      </c>
      <c r="FX260" s="52">
        <v>0</v>
      </c>
    </row>
    <row r="261" spans="1:180" x14ac:dyDescent="0.3">
      <c r="A261" t="s">
        <v>174</v>
      </c>
      <c r="B261" t="s">
        <v>252</v>
      </c>
      <c r="C261" t="s">
        <v>180</v>
      </c>
      <c r="D261" t="s">
        <v>244</v>
      </c>
      <c r="E261" t="s">
        <v>187</v>
      </c>
      <c r="F261" t="s">
        <v>232</v>
      </c>
      <c r="G261" t="s">
        <v>241</v>
      </c>
      <c r="H261" s="52">
        <v>5</v>
      </c>
      <c r="I261" s="52">
        <v>0</v>
      </c>
      <c r="J261" s="52">
        <v>0</v>
      </c>
      <c r="K261" s="52">
        <v>0</v>
      </c>
      <c r="L261" s="52">
        <v>0</v>
      </c>
      <c r="M261" s="52">
        <v>0</v>
      </c>
      <c r="N261" s="52">
        <v>0</v>
      </c>
      <c r="O261" s="52">
        <v>0</v>
      </c>
      <c r="P261" s="52">
        <v>0</v>
      </c>
      <c r="Q261" s="52">
        <v>0</v>
      </c>
      <c r="R261" s="52">
        <v>0</v>
      </c>
      <c r="S261" s="52">
        <v>0</v>
      </c>
      <c r="T261" s="52">
        <v>0</v>
      </c>
      <c r="U261" s="52">
        <v>0</v>
      </c>
      <c r="V261" s="52">
        <v>0</v>
      </c>
      <c r="W261" s="52">
        <v>0</v>
      </c>
      <c r="X261" s="52">
        <v>0</v>
      </c>
      <c r="Y261" s="52">
        <v>0</v>
      </c>
      <c r="Z261" s="52">
        <v>0</v>
      </c>
      <c r="AA261" s="52">
        <v>0</v>
      </c>
      <c r="AB261" s="52">
        <v>0</v>
      </c>
      <c r="AC261" s="52">
        <v>0</v>
      </c>
      <c r="AD261" s="52">
        <v>0</v>
      </c>
      <c r="AE261" s="52">
        <v>0</v>
      </c>
      <c r="AF261" s="52">
        <v>0</v>
      </c>
      <c r="AG261" s="52">
        <v>0</v>
      </c>
      <c r="AH261" s="52">
        <v>0</v>
      </c>
      <c r="AI261" s="52">
        <v>0</v>
      </c>
      <c r="AJ261" s="52">
        <v>0</v>
      </c>
      <c r="AK261" s="52">
        <v>0</v>
      </c>
      <c r="AL261" s="52">
        <v>0</v>
      </c>
      <c r="AM261" s="52">
        <v>0</v>
      </c>
      <c r="AN261" s="52">
        <v>0</v>
      </c>
      <c r="AO261" s="52">
        <v>0</v>
      </c>
      <c r="AP261" s="52">
        <v>0</v>
      </c>
      <c r="AQ261" s="52">
        <v>0</v>
      </c>
      <c r="AR261" s="52">
        <v>0</v>
      </c>
      <c r="AS261" s="52">
        <v>0</v>
      </c>
      <c r="AT261" s="52">
        <v>0</v>
      </c>
      <c r="AU261" s="52">
        <v>0</v>
      </c>
      <c r="AV261" s="52">
        <v>0</v>
      </c>
      <c r="AW261" s="52">
        <v>0</v>
      </c>
      <c r="AX261" s="52">
        <v>0</v>
      </c>
      <c r="AY261" s="52">
        <v>0</v>
      </c>
      <c r="AZ261" s="52">
        <v>0</v>
      </c>
      <c r="BA261" s="52">
        <v>0</v>
      </c>
      <c r="BB261" s="52">
        <v>0</v>
      </c>
      <c r="BC261" s="52">
        <v>0</v>
      </c>
      <c r="BD261" s="52">
        <v>0</v>
      </c>
      <c r="BE261" s="52">
        <v>0</v>
      </c>
      <c r="BF261" s="52">
        <v>0</v>
      </c>
      <c r="BG261" s="52">
        <v>0</v>
      </c>
      <c r="BH261" s="52">
        <v>0</v>
      </c>
      <c r="BI261" s="52">
        <v>0</v>
      </c>
      <c r="BJ261" s="52">
        <v>0</v>
      </c>
      <c r="BK261" s="52">
        <v>0</v>
      </c>
      <c r="BL261" s="52">
        <v>0</v>
      </c>
      <c r="BM261" s="52">
        <v>0</v>
      </c>
      <c r="BN261" s="52">
        <v>0</v>
      </c>
      <c r="BO261" s="52">
        <v>0</v>
      </c>
      <c r="BP261" s="52">
        <v>0</v>
      </c>
      <c r="BQ261" s="52">
        <v>0</v>
      </c>
      <c r="BR261" s="52">
        <v>0</v>
      </c>
      <c r="BS261" s="52">
        <v>0</v>
      </c>
      <c r="BT261" s="52">
        <v>0</v>
      </c>
      <c r="BU261" s="52">
        <v>0</v>
      </c>
      <c r="BV261" s="52">
        <v>0</v>
      </c>
      <c r="BW261" s="52">
        <v>0</v>
      </c>
      <c r="BX261" s="52">
        <v>0</v>
      </c>
      <c r="BY261" s="52">
        <v>0</v>
      </c>
      <c r="BZ261" s="52">
        <v>0</v>
      </c>
      <c r="CA261" s="52">
        <v>0</v>
      </c>
      <c r="CB261" s="52">
        <v>0</v>
      </c>
      <c r="CC261" s="52">
        <v>0</v>
      </c>
      <c r="CD261" s="52">
        <v>0</v>
      </c>
      <c r="CE261" s="52">
        <v>0</v>
      </c>
      <c r="CF261" s="52">
        <v>0</v>
      </c>
      <c r="CG261" s="52">
        <v>0</v>
      </c>
      <c r="CH261" s="52">
        <v>0</v>
      </c>
      <c r="CI261" s="52">
        <v>0</v>
      </c>
      <c r="CJ261" s="52">
        <v>0</v>
      </c>
      <c r="CK261" s="52">
        <v>0</v>
      </c>
      <c r="CL261" s="52">
        <v>0</v>
      </c>
      <c r="CM261" s="52">
        <v>0</v>
      </c>
      <c r="CN261" s="52">
        <v>0</v>
      </c>
      <c r="CO261" s="52">
        <v>0</v>
      </c>
      <c r="CP261" s="52">
        <v>0</v>
      </c>
      <c r="CQ261" s="52">
        <v>0</v>
      </c>
      <c r="CR261" s="52">
        <v>0</v>
      </c>
      <c r="CS261" s="52">
        <v>0</v>
      </c>
      <c r="CT261" s="52">
        <v>0</v>
      </c>
      <c r="CU261" s="52">
        <v>0</v>
      </c>
      <c r="CV261" s="52">
        <v>0</v>
      </c>
      <c r="CW261" s="52">
        <v>0</v>
      </c>
      <c r="CX261" s="52">
        <v>0</v>
      </c>
      <c r="CY261" s="52">
        <v>0</v>
      </c>
      <c r="CZ261" s="52">
        <v>0</v>
      </c>
      <c r="DA261" s="52">
        <v>0</v>
      </c>
      <c r="DB261" s="52">
        <v>0</v>
      </c>
      <c r="DC261" s="52">
        <v>0</v>
      </c>
      <c r="DD261" s="52">
        <v>0</v>
      </c>
      <c r="DE261" s="52">
        <v>0</v>
      </c>
      <c r="DF261" s="52">
        <v>0</v>
      </c>
      <c r="DG261" s="52">
        <v>0</v>
      </c>
      <c r="DH261" s="52">
        <v>0</v>
      </c>
      <c r="DI261" s="52">
        <v>0</v>
      </c>
      <c r="DJ261" s="52">
        <v>0</v>
      </c>
      <c r="DK261" s="52">
        <v>0</v>
      </c>
      <c r="DL261" s="52">
        <v>0</v>
      </c>
      <c r="DM261" s="52">
        <v>0</v>
      </c>
      <c r="DN261" s="52">
        <v>0</v>
      </c>
      <c r="DO261" s="52">
        <v>0</v>
      </c>
      <c r="DP261" s="52">
        <v>0</v>
      </c>
      <c r="DQ261" s="52">
        <v>0</v>
      </c>
      <c r="DR261" s="52">
        <v>0</v>
      </c>
      <c r="DS261" s="52">
        <v>0</v>
      </c>
      <c r="DT261" s="52">
        <v>0</v>
      </c>
      <c r="DU261" s="52">
        <v>0</v>
      </c>
      <c r="DV261" s="52">
        <v>0</v>
      </c>
      <c r="DW261" s="52">
        <v>0</v>
      </c>
      <c r="DX261" s="52">
        <v>0</v>
      </c>
      <c r="DY261" s="52">
        <v>0</v>
      </c>
      <c r="DZ261" s="52">
        <v>0</v>
      </c>
      <c r="EA261" s="52">
        <v>0</v>
      </c>
      <c r="EB261" s="52">
        <v>0</v>
      </c>
      <c r="EC261" s="52">
        <v>0</v>
      </c>
      <c r="ED261" s="52">
        <v>0</v>
      </c>
      <c r="EE261" s="52">
        <v>0</v>
      </c>
      <c r="EF261" s="52">
        <v>0</v>
      </c>
      <c r="EG261" s="52">
        <v>0</v>
      </c>
      <c r="EH261" s="52">
        <v>0</v>
      </c>
      <c r="EI261" s="52">
        <v>0</v>
      </c>
      <c r="EJ261" s="52">
        <v>0</v>
      </c>
      <c r="EK261" s="52">
        <v>0</v>
      </c>
      <c r="EL261" s="52">
        <v>0</v>
      </c>
      <c r="EM261" s="52">
        <v>0</v>
      </c>
      <c r="EN261" s="52">
        <v>0</v>
      </c>
      <c r="EO261" s="52">
        <v>0</v>
      </c>
      <c r="EP261" s="52">
        <v>0</v>
      </c>
      <c r="EQ261" s="52">
        <v>0</v>
      </c>
      <c r="ER261" s="52">
        <v>0</v>
      </c>
      <c r="ES261" s="52">
        <v>0</v>
      </c>
      <c r="ET261" s="52">
        <v>0</v>
      </c>
      <c r="EU261" s="52">
        <v>0</v>
      </c>
      <c r="EV261" s="52">
        <v>0</v>
      </c>
      <c r="EW261" s="52">
        <v>71.3125</v>
      </c>
      <c r="EX261" s="52">
        <v>70.125</v>
      </c>
      <c r="EY261" s="52">
        <v>68.75</v>
      </c>
      <c r="EZ261" s="52">
        <v>67.5</v>
      </c>
      <c r="FA261" s="52">
        <v>66.0625</v>
      </c>
      <c r="FB261" s="52">
        <v>65</v>
      </c>
      <c r="FC261" s="52">
        <v>64.625</v>
      </c>
      <c r="FD261" s="52">
        <v>66.4375</v>
      </c>
      <c r="FE261" s="52">
        <v>69.625</v>
      </c>
      <c r="FF261" s="52">
        <v>73.125</v>
      </c>
      <c r="FG261" s="52">
        <v>76.6875</v>
      </c>
      <c r="FH261" s="52">
        <v>80.5</v>
      </c>
      <c r="FI261" s="52">
        <v>83.75</v>
      </c>
      <c r="FJ261" s="52">
        <v>86.6875</v>
      </c>
      <c r="FK261" s="52">
        <v>89.5</v>
      </c>
      <c r="FL261" s="52">
        <v>91.25</v>
      </c>
      <c r="FM261" s="52">
        <v>91.4375</v>
      </c>
      <c r="FN261" s="52">
        <v>90.375</v>
      </c>
      <c r="FO261" s="52">
        <v>88.1875</v>
      </c>
      <c r="FP261" s="52">
        <v>85.0625</v>
      </c>
      <c r="FQ261" s="52">
        <v>80.3125</v>
      </c>
      <c r="FR261" s="52">
        <v>76.4375</v>
      </c>
      <c r="FS261" s="52">
        <v>73.375</v>
      </c>
      <c r="FT261" s="52">
        <v>71.0625</v>
      </c>
      <c r="FU261" s="52">
        <v>3</v>
      </c>
      <c r="FV261" s="52">
        <v>480.2414</v>
      </c>
      <c r="FW261" s="52">
        <v>277.36669999999998</v>
      </c>
      <c r="FX261" s="52">
        <v>0</v>
      </c>
    </row>
    <row r="262" spans="1:180" x14ac:dyDescent="0.3">
      <c r="A262" t="s">
        <v>174</v>
      </c>
      <c r="B262" t="s">
        <v>252</v>
      </c>
      <c r="C262" t="s">
        <v>180</v>
      </c>
      <c r="D262" t="s">
        <v>224</v>
      </c>
      <c r="E262" t="s">
        <v>190</v>
      </c>
      <c r="F262" t="s">
        <v>232</v>
      </c>
      <c r="G262" t="s">
        <v>241</v>
      </c>
      <c r="H262" s="52">
        <v>5</v>
      </c>
      <c r="I262" s="52">
        <v>0</v>
      </c>
      <c r="J262" s="52">
        <v>0</v>
      </c>
      <c r="K262" s="52">
        <v>0</v>
      </c>
      <c r="L262" s="52">
        <v>0</v>
      </c>
      <c r="M262" s="52">
        <v>0</v>
      </c>
      <c r="N262" s="52">
        <v>0</v>
      </c>
      <c r="O262" s="52">
        <v>0</v>
      </c>
      <c r="P262" s="52">
        <v>0</v>
      </c>
      <c r="Q262" s="52">
        <v>0</v>
      </c>
      <c r="R262" s="52">
        <v>0</v>
      </c>
      <c r="S262" s="52">
        <v>0</v>
      </c>
      <c r="T262" s="52">
        <v>0</v>
      </c>
      <c r="U262" s="52">
        <v>0</v>
      </c>
      <c r="V262" s="52">
        <v>0</v>
      </c>
      <c r="W262" s="52">
        <v>0</v>
      </c>
      <c r="X262" s="52">
        <v>0</v>
      </c>
      <c r="Y262" s="52">
        <v>0</v>
      </c>
      <c r="Z262" s="52">
        <v>0</v>
      </c>
      <c r="AA262" s="52">
        <v>0</v>
      </c>
      <c r="AB262" s="52">
        <v>0</v>
      </c>
      <c r="AC262" s="52">
        <v>0</v>
      </c>
      <c r="AD262" s="52">
        <v>0</v>
      </c>
      <c r="AE262" s="52">
        <v>0</v>
      </c>
      <c r="AF262" s="52">
        <v>0</v>
      </c>
      <c r="AG262" s="52">
        <v>0</v>
      </c>
      <c r="AH262" s="52">
        <v>0</v>
      </c>
      <c r="AI262" s="52">
        <v>0</v>
      </c>
      <c r="AJ262" s="52">
        <v>0</v>
      </c>
      <c r="AK262" s="52">
        <v>0</v>
      </c>
      <c r="AL262" s="52">
        <v>0</v>
      </c>
      <c r="AM262" s="52">
        <v>0</v>
      </c>
      <c r="AN262" s="52">
        <v>0</v>
      </c>
      <c r="AO262" s="52">
        <v>0</v>
      </c>
      <c r="AP262" s="52">
        <v>0</v>
      </c>
      <c r="AQ262" s="52">
        <v>0</v>
      </c>
      <c r="AR262" s="52">
        <v>0</v>
      </c>
      <c r="AS262" s="52">
        <v>0</v>
      </c>
      <c r="AT262" s="52">
        <v>0</v>
      </c>
      <c r="AU262" s="52">
        <v>0</v>
      </c>
      <c r="AV262" s="52">
        <v>0</v>
      </c>
      <c r="AW262" s="52">
        <v>0</v>
      </c>
      <c r="AX262" s="52">
        <v>0</v>
      </c>
      <c r="AY262" s="52">
        <v>0</v>
      </c>
      <c r="AZ262" s="52">
        <v>0</v>
      </c>
      <c r="BA262" s="52">
        <v>0</v>
      </c>
      <c r="BB262" s="52">
        <v>0</v>
      </c>
      <c r="BC262" s="52">
        <v>0</v>
      </c>
      <c r="BD262" s="52">
        <v>0</v>
      </c>
      <c r="BE262" s="52">
        <v>0</v>
      </c>
      <c r="BF262" s="52">
        <v>0</v>
      </c>
      <c r="BG262" s="52">
        <v>0</v>
      </c>
      <c r="BH262" s="52">
        <v>0</v>
      </c>
      <c r="BI262" s="52">
        <v>0</v>
      </c>
      <c r="BJ262" s="52">
        <v>0</v>
      </c>
      <c r="BK262" s="52">
        <v>0</v>
      </c>
      <c r="BL262" s="52">
        <v>0</v>
      </c>
      <c r="BM262" s="52">
        <v>0</v>
      </c>
      <c r="BN262" s="52">
        <v>0</v>
      </c>
      <c r="BO262" s="52">
        <v>0</v>
      </c>
      <c r="BP262" s="52">
        <v>0</v>
      </c>
      <c r="BQ262" s="52">
        <v>0</v>
      </c>
      <c r="BR262" s="52">
        <v>0</v>
      </c>
      <c r="BS262" s="52">
        <v>0</v>
      </c>
      <c r="BT262" s="52">
        <v>0</v>
      </c>
      <c r="BU262" s="52">
        <v>0</v>
      </c>
      <c r="BV262" s="52">
        <v>0</v>
      </c>
      <c r="BW262" s="52">
        <v>0</v>
      </c>
      <c r="BX262" s="52">
        <v>0</v>
      </c>
      <c r="BY262" s="52">
        <v>0</v>
      </c>
      <c r="BZ262" s="52">
        <v>0</v>
      </c>
      <c r="CA262" s="52">
        <v>0</v>
      </c>
      <c r="CB262" s="52">
        <v>0</v>
      </c>
      <c r="CC262" s="52">
        <v>0</v>
      </c>
      <c r="CD262" s="52">
        <v>0</v>
      </c>
      <c r="CE262" s="52">
        <v>0</v>
      </c>
      <c r="CF262" s="52">
        <v>0</v>
      </c>
      <c r="CG262" s="52">
        <v>0</v>
      </c>
      <c r="CH262" s="52">
        <v>0</v>
      </c>
      <c r="CI262" s="52">
        <v>0</v>
      </c>
      <c r="CJ262" s="52">
        <v>0</v>
      </c>
      <c r="CK262" s="52">
        <v>0</v>
      </c>
      <c r="CL262" s="52">
        <v>0</v>
      </c>
      <c r="CM262" s="52">
        <v>0</v>
      </c>
      <c r="CN262" s="52">
        <v>0</v>
      </c>
      <c r="CO262" s="52">
        <v>0</v>
      </c>
      <c r="CP262" s="52">
        <v>0</v>
      </c>
      <c r="CQ262" s="52">
        <v>0</v>
      </c>
      <c r="CR262" s="52">
        <v>0</v>
      </c>
      <c r="CS262" s="52">
        <v>0</v>
      </c>
      <c r="CT262" s="52">
        <v>0</v>
      </c>
      <c r="CU262" s="52">
        <v>0</v>
      </c>
      <c r="CV262" s="52">
        <v>0</v>
      </c>
      <c r="CW262" s="52">
        <v>0</v>
      </c>
      <c r="CX262" s="52">
        <v>0</v>
      </c>
      <c r="CY262" s="52">
        <v>0</v>
      </c>
      <c r="CZ262" s="52">
        <v>0</v>
      </c>
      <c r="DA262" s="52">
        <v>0</v>
      </c>
      <c r="DB262" s="52">
        <v>0</v>
      </c>
      <c r="DC262" s="52">
        <v>0</v>
      </c>
      <c r="DD262" s="52">
        <v>0</v>
      </c>
      <c r="DE262" s="52">
        <v>0</v>
      </c>
      <c r="DF262" s="52">
        <v>0</v>
      </c>
      <c r="DG262" s="52">
        <v>0</v>
      </c>
      <c r="DH262" s="52">
        <v>0</v>
      </c>
      <c r="DI262" s="52">
        <v>0</v>
      </c>
      <c r="DJ262" s="52">
        <v>0</v>
      </c>
      <c r="DK262" s="52">
        <v>0</v>
      </c>
      <c r="DL262" s="52">
        <v>0</v>
      </c>
      <c r="DM262" s="52">
        <v>0</v>
      </c>
      <c r="DN262" s="52">
        <v>0</v>
      </c>
      <c r="DO262" s="52">
        <v>0</v>
      </c>
      <c r="DP262" s="52">
        <v>0</v>
      </c>
      <c r="DQ262" s="52">
        <v>0</v>
      </c>
      <c r="DR262" s="52">
        <v>0</v>
      </c>
      <c r="DS262" s="52">
        <v>0</v>
      </c>
      <c r="DT262" s="52">
        <v>0</v>
      </c>
      <c r="DU262" s="52">
        <v>0</v>
      </c>
      <c r="DV262" s="52">
        <v>0</v>
      </c>
      <c r="DW262" s="52">
        <v>0</v>
      </c>
      <c r="DX262" s="52">
        <v>0</v>
      </c>
      <c r="DY262" s="52">
        <v>0</v>
      </c>
      <c r="DZ262" s="52">
        <v>0</v>
      </c>
      <c r="EA262" s="52">
        <v>0</v>
      </c>
      <c r="EB262" s="52">
        <v>0</v>
      </c>
      <c r="EC262" s="52">
        <v>0</v>
      </c>
      <c r="ED262" s="52">
        <v>0</v>
      </c>
      <c r="EE262" s="52">
        <v>0</v>
      </c>
      <c r="EF262" s="52">
        <v>0</v>
      </c>
      <c r="EG262" s="52">
        <v>0</v>
      </c>
      <c r="EH262" s="52">
        <v>0</v>
      </c>
      <c r="EI262" s="52">
        <v>0</v>
      </c>
      <c r="EJ262" s="52">
        <v>0</v>
      </c>
      <c r="EK262" s="52">
        <v>0</v>
      </c>
      <c r="EL262" s="52">
        <v>0</v>
      </c>
      <c r="EM262" s="52">
        <v>0</v>
      </c>
      <c r="EN262" s="52">
        <v>0</v>
      </c>
      <c r="EO262" s="52">
        <v>0</v>
      </c>
      <c r="EP262" s="52">
        <v>0</v>
      </c>
      <c r="EQ262" s="52">
        <v>0</v>
      </c>
      <c r="ER262" s="52">
        <v>0</v>
      </c>
      <c r="ES262" s="52">
        <v>0</v>
      </c>
      <c r="ET262" s="52">
        <v>0</v>
      </c>
      <c r="EU262" s="52">
        <v>0</v>
      </c>
      <c r="EV262" s="52">
        <v>0</v>
      </c>
      <c r="EW262" s="52">
        <v>70.142859999999999</v>
      </c>
      <c r="EX262" s="52">
        <v>68.690479999999994</v>
      </c>
      <c r="EY262" s="52">
        <v>67.452380000000005</v>
      </c>
      <c r="EZ262" s="52">
        <v>66.166659999999993</v>
      </c>
      <c r="FA262" s="52">
        <v>65.142859999999999</v>
      </c>
      <c r="FB262" s="52">
        <v>64.380949999999999</v>
      </c>
      <c r="FC262" s="52">
        <v>63.714289999999998</v>
      </c>
      <c r="FD262" s="52">
        <v>63.952379999999998</v>
      </c>
      <c r="FE262" s="52">
        <v>66.833340000000007</v>
      </c>
      <c r="FF262" s="52">
        <v>70.714290000000005</v>
      </c>
      <c r="FG262" s="52">
        <v>74.595240000000004</v>
      </c>
      <c r="FH262" s="52">
        <v>78.166659999999993</v>
      </c>
      <c r="FI262" s="52">
        <v>81.261899999999997</v>
      </c>
      <c r="FJ262" s="52">
        <v>84.119050000000001</v>
      </c>
      <c r="FK262" s="52">
        <v>86.642859999999999</v>
      </c>
      <c r="FL262" s="52">
        <v>88.285709999999995</v>
      </c>
      <c r="FM262" s="52">
        <v>88.738100000000003</v>
      </c>
      <c r="FN262" s="52">
        <v>87.785709999999995</v>
      </c>
      <c r="FO262" s="52">
        <v>85.523809999999997</v>
      </c>
      <c r="FP262" s="52">
        <v>81.190479999999994</v>
      </c>
      <c r="FQ262" s="52">
        <v>76.857140000000001</v>
      </c>
      <c r="FR262" s="52">
        <v>73.833340000000007</v>
      </c>
      <c r="FS262" s="52">
        <v>72.119050000000001</v>
      </c>
      <c r="FT262" s="52">
        <v>70.880949999999999</v>
      </c>
      <c r="FU262" s="52">
        <v>3</v>
      </c>
      <c r="FV262" s="52">
        <v>559.05700000000002</v>
      </c>
      <c r="FW262" s="52">
        <v>287.25040000000001</v>
      </c>
      <c r="FX262" s="52">
        <v>0</v>
      </c>
    </row>
    <row r="263" spans="1:180" x14ac:dyDescent="0.3">
      <c r="A263" t="s">
        <v>174</v>
      </c>
      <c r="B263" t="s">
        <v>252</v>
      </c>
      <c r="C263" t="s">
        <v>180</v>
      </c>
      <c r="D263" t="s">
        <v>244</v>
      </c>
      <c r="E263" t="s">
        <v>189</v>
      </c>
      <c r="F263" t="s">
        <v>232</v>
      </c>
      <c r="G263" t="s">
        <v>241</v>
      </c>
      <c r="H263" s="52">
        <v>5</v>
      </c>
      <c r="I263" s="52">
        <v>0</v>
      </c>
      <c r="J263" s="52">
        <v>0</v>
      </c>
      <c r="K263" s="52">
        <v>0</v>
      </c>
      <c r="L263" s="52">
        <v>0</v>
      </c>
      <c r="M263" s="52">
        <v>0</v>
      </c>
      <c r="N263" s="52">
        <v>0</v>
      </c>
      <c r="O263" s="52">
        <v>0</v>
      </c>
      <c r="P263" s="52">
        <v>0</v>
      </c>
      <c r="Q263" s="52">
        <v>0</v>
      </c>
      <c r="R263" s="52">
        <v>0</v>
      </c>
      <c r="S263" s="52">
        <v>0</v>
      </c>
      <c r="T263" s="52">
        <v>0</v>
      </c>
      <c r="U263" s="52">
        <v>0</v>
      </c>
      <c r="V263" s="52">
        <v>0</v>
      </c>
      <c r="W263" s="52">
        <v>0</v>
      </c>
      <c r="X263" s="52">
        <v>0</v>
      </c>
      <c r="Y263" s="52">
        <v>0</v>
      </c>
      <c r="Z263" s="52">
        <v>0</v>
      </c>
      <c r="AA263" s="52">
        <v>0</v>
      </c>
      <c r="AB263" s="52">
        <v>0</v>
      </c>
      <c r="AC263" s="52">
        <v>0</v>
      </c>
      <c r="AD263" s="52">
        <v>0</v>
      </c>
      <c r="AE263" s="52">
        <v>0</v>
      </c>
      <c r="AF263" s="52">
        <v>0</v>
      </c>
      <c r="AG263" s="52">
        <v>0</v>
      </c>
      <c r="AH263" s="52">
        <v>0</v>
      </c>
      <c r="AI263" s="52">
        <v>0</v>
      </c>
      <c r="AJ263" s="52">
        <v>0</v>
      </c>
      <c r="AK263" s="52">
        <v>0</v>
      </c>
      <c r="AL263" s="52">
        <v>0</v>
      </c>
      <c r="AM263" s="52">
        <v>0</v>
      </c>
      <c r="AN263" s="52">
        <v>0</v>
      </c>
      <c r="AO263" s="52">
        <v>0</v>
      </c>
      <c r="AP263" s="52">
        <v>0</v>
      </c>
      <c r="AQ263" s="52">
        <v>0</v>
      </c>
      <c r="AR263" s="52">
        <v>0</v>
      </c>
      <c r="AS263" s="52">
        <v>0</v>
      </c>
      <c r="AT263" s="52">
        <v>0</v>
      </c>
      <c r="AU263" s="52">
        <v>0</v>
      </c>
      <c r="AV263" s="52">
        <v>0</v>
      </c>
      <c r="AW263" s="52">
        <v>0</v>
      </c>
      <c r="AX263" s="52">
        <v>0</v>
      </c>
      <c r="AY263" s="52">
        <v>0</v>
      </c>
      <c r="AZ263" s="52">
        <v>0</v>
      </c>
      <c r="BA263" s="52">
        <v>0</v>
      </c>
      <c r="BB263" s="52">
        <v>0</v>
      </c>
      <c r="BC263" s="52">
        <v>0</v>
      </c>
      <c r="BD263" s="52">
        <v>0</v>
      </c>
      <c r="BE263" s="52">
        <v>0</v>
      </c>
      <c r="BF263" s="52">
        <v>0</v>
      </c>
      <c r="BG263" s="52">
        <v>0</v>
      </c>
      <c r="BH263" s="52">
        <v>0</v>
      </c>
      <c r="BI263" s="52">
        <v>0</v>
      </c>
      <c r="BJ263" s="52">
        <v>0</v>
      </c>
      <c r="BK263" s="52">
        <v>0</v>
      </c>
      <c r="BL263" s="52">
        <v>0</v>
      </c>
      <c r="BM263" s="52">
        <v>0</v>
      </c>
      <c r="BN263" s="52">
        <v>0</v>
      </c>
      <c r="BO263" s="52">
        <v>0</v>
      </c>
      <c r="BP263" s="52">
        <v>0</v>
      </c>
      <c r="BQ263" s="52">
        <v>0</v>
      </c>
      <c r="BR263" s="52">
        <v>0</v>
      </c>
      <c r="BS263" s="52">
        <v>0</v>
      </c>
      <c r="BT263" s="52">
        <v>0</v>
      </c>
      <c r="BU263" s="52">
        <v>0</v>
      </c>
      <c r="BV263" s="52">
        <v>0</v>
      </c>
      <c r="BW263" s="52">
        <v>0</v>
      </c>
      <c r="BX263" s="52">
        <v>0</v>
      </c>
      <c r="BY263" s="52">
        <v>0</v>
      </c>
      <c r="BZ263" s="52">
        <v>0</v>
      </c>
      <c r="CA263" s="52">
        <v>0</v>
      </c>
      <c r="CB263" s="52">
        <v>0</v>
      </c>
      <c r="CC263" s="52">
        <v>0</v>
      </c>
      <c r="CD263" s="52">
        <v>0</v>
      </c>
      <c r="CE263" s="52">
        <v>0</v>
      </c>
      <c r="CF263" s="52">
        <v>0</v>
      </c>
      <c r="CG263" s="52">
        <v>0</v>
      </c>
      <c r="CH263" s="52">
        <v>0</v>
      </c>
      <c r="CI263" s="52">
        <v>0</v>
      </c>
      <c r="CJ263" s="52">
        <v>0</v>
      </c>
      <c r="CK263" s="52">
        <v>0</v>
      </c>
      <c r="CL263" s="52">
        <v>0</v>
      </c>
      <c r="CM263" s="52">
        <v>0</v>
      </c>
      <c r="CN263" s="52">
        <v>0</v>
      </c>
      <c r="CO263" s="52">
        <v>0</v>
      </c>
      <c r="CP263" s="52">
        <v>0</v>
      </c>
      <c r="CQ263" s="52">
        <v>0</v>
      </c>
      <c r="CR263" s="52">
        <v>0</v>
      </c>
      <c r="CS263" s="52">
        <v>0</v>
      </c>
      <c r="CT263" s="52">
        <v>0</v>
      </c>
      <c r="CU263" s="52">
        <v>0</v>
      </c>
      <c r="CV263" s="52">
        <v>0</v>
      </c>
      <c r="CW263" s="52">
        <v>0</v>
      </c>
      <c r="CX263" s="52">
        <v>0</v>
      </c>
      <c r="CY263" s="52">
        <v>0</v>
      </c>
      <c r="CZ263" s="52">
        <v>0</v>
      </c>
      <c r="DA263" s="52">
        <v>0</v>
      </c>
      <c r="DB263" s="52">
        <v>0</v>
      </c>
      <c r="DC263" s="52">
        <v>0</v>
      </c>
      <c r="DD263" s="52">
        <v>0</v>
      </c>
      <c r="DE263" s="52">
        <v>0</v>
      </c>
      <c r="DF263" s="52">
        <v>0</v>
      </c>
      <c r="DG263" s="52">
        <v>0</v>
      </c>
      <c r="DH263" s="52">
        <v>0</v>
      </c>
      <c r="DI263" s="52">
        <v>0</v>
      </c>
      <c r="DJ263" s="52">
        <v>0</v>
      </c>
      <c r="DK263" s="52">
        <v>0</v>
      </c>
      <c r="DL263" s="52">
        <v>0</v>
      </c>
      <c r="DM263" s="52">
        <v>0</v>
      </c>
      <c r="DN263" s="52">
        <v>0</v>
      </c>
      <c r="DO263" s="52">
        <v>0</v>
      </c>
      <c r="DP263" s="52">
        <v>0</v>
      </c>
      <c r="DQ263" s="52">
        <v>0</v>
      </c>
      <c r="DR263" s="52">
        <v>0</v>
      </c>
      <c r="DS263" s="52">
        <v>0</v>
      </c>
      <c r="DT263" s="52">
        <v>0</v>
      </c>
      <c r="DU263" s="52">
        <v>0</v>
      </c>
      <c r="DV263" s="52">
        <v>0</v>
      </c>
      <c r="DW263" s="52">
        <v>0</v>
      </c>
      <c r="DX263" s="52">
        <v>0</v>
      </c>
      <c r="DY263" s="52">
        <v>0</v>
      </c>
      <c r="DZ263" s="52">
        <v>0</v>
      </c>
      <c r="EA263" s="52">
        <v>0</v>
      </c>
      <c r="EB263" s="52">
        <v>0</v>
      </c>
      <c r="EC263" s="52">
        <v>0</v>
      </c>
      <c r="ED263" s="52">
        <v>0</v>
      </c>
      <c r="EE263" s="52">
        <v>0</v>
      </c>
      <c r="EF263" s="52">
        <v>0</v>
      </c>
      <c r="EG263" s="52">
        <v>0</v>
      </c>
      <c r="EH263" s="52">
        <v>0</v>
      </c>
      <c r="EI263" s="52">
        <v>0</v>
      </c>
      <c r="EJ263" s="52">
        <v>0</v>
      </c>
      <c r="EK263" s="52">
        <v>0</v>
      </c>
      <c r="EL263" s="52">
        <v>0</v>
      </c>
      <c r="EM263" s="52">
        <v>0</v>
      </c>
      <c r="EN263" s="52">
        <v>0</v>
      </c>
      <c r="EO263" s="52">
        <v>0</v>
      </c>
      <c r="EP263" s="52">
        <v>0</v>
      </c>
      <c r="EQ263" s="52">
        <v>0</v>
      </c>
      <c r="ER263" s="52">
        <v>0</v>
      </c>
      <c r="ES263" s="52">
        <v>0</v>
      </c>
      <c r="ET263" s="52">
        <v>0</v>
      </c>
      <c r="EU263" s="52">
        <v>0</v>
      </c>
      <c r="EV263" s="52">
        <v>0</v>
      </c>
      <c r="EW263" s="52">
        <v>73.388890000000004</v>
      </c>
      <c r="EX263" s="52">
        <v>71.722219999999993</v>
      </c>
      <c r="EY263" s="52">
        <v>70.166659999999993</v>
      </c>
      <c r="EZ263" s="52">
        <v>68.722219999999993</v>
      </c>
      <c r="FA263" s="52">
        <v>67.94444</v>
      </c>
      <c r="FB263" s="52">
        <v>67.05556</v>
      </c>
      <c r="FC263" s="52">
        <v>66.333340000000007</v>
      </c>
      <c r="FD263" s="52">
        <v>66.722219999999993</v>
      </c>
      <c r="FE263" s="52">
        <v>69.388890000000004</v>
      </c>
      <c r="FF263" s="52">
        <v>72.777780000000007</v>
      </c>
      <c r="FG263" s="52">
        <v>76.722219999999993</v>
      </c>
      <c r="FH263" s="52">
        <v>80.5</v>
      </c>
      <c r="FI263" s="52">
        <v>84.111109999999996</v>
      </c>
      <c r="FJ263" s="52">
        <v>87.111109999999996</v>
      </c>
      <c r="FK263" s="52">
        <v>89.611109999999996</v>
      </c>
      <c r="FL263" s="52">
        <v>91.777780000000007</v>
      </c>
      <c r="FM263" s="52">
        <v>92.333340000000007</v>
      </c>
      <c r="FN263" s="52">
        <v>91.166659999999993</v>
      </c>
      <c r="FO263" s="52">
        <v>89.5</v>
      </c>
      <c r="FP263" s="52">
        <v>85.833340000000007</v>
      </c>
      <c r="FQ263" s="52">
        <v>81.55556</v>
      </c>
      <c r="FR263" s="52">
        <v>78.05556</v>
      </c>
      <c r="FS263" s="52">
        <v>75.666659999999993</v>
      </c>
      <c r="FT263" s="52">
        <v>74</v>
      </c>
      <c r="FU263" s="52">
        <v>3</v>
      </c>
      <c r="FV263" s="52">
        <v>498.9982</v>
      </c>
      <c r="FW263" s="52">
        <v>296.5883</v>
      </c>
      <c r="FX263" s="52">
        <v>0</v>
      </c>
    </row>
    <row r="264" spans="1:180" x14ac:dyDescent="0.3">
      <c r="A264" t="s">
        <v>174</v>
      </c>
      <c r="B264" t="s">
        <v>252</v>
      </c>
      <c r="C264" t="s">
        <v>180</v>
      </c>
      <c r="D264" t="s">
        <v>244</v>
      </c>
      <c r="E264" t="s">
        <v>188</v>
      </c>
      <c r="F264" t="s">
        <v>232</v>
      </c>
      <c r="G264" t="s">
        <v>241</v>
      </c>
      <c r="H264" s="52">
        <v>5</v>
      </c>
      <c r="I264" s="52">
        <v>0</v>
      </c>
      <c r="J264" s="52">
        <v>0</v>
      </c>
      <c r="K264" s="52">
        <v>0</v>
      </c>
      <c r="L264" s="52">
        <v>0</v>
      </c>
      <c r="M264" s="52">
        <v>0</v>
      </c>
      <c r="N264" s="52">
        <v>0</v>
      </c>
      <c r="O264" s="52">
        <v>0</v>
      </c>
      <c r="P264" s="52">
        <v>0</v>
      </c>
      <c r="Q264" s="52">
        <v>0</v>
      </c>
      <c r="R264" s="52">
        <v>0</v>
      </c>
      <c r="S264" s="52">
        <v>0</v>
      </c>
      <c r="T264" s="52">
        <v>0</v>
      </c>
      <c r="U264" s="52">
        <v>0</v>
      </c>
      <c r="V264" s="52">
        <v>0</v>
      </c>
      <c r="W264" s="52">
        <v>0</v>
      </c>
      <c r="X264" s="52">
        <v>0</v>
      </c>
      <c r="Y264" s="52">
        <v>0</v>
      </c>
      <c r="Z264" s="52">
        <v>0</v>
      </c>
      <c r="AA264" s="52">
        <v>0</v>
      </c>
      <c r="AB264" s="52">
        <v>0</v>
      </c>
      <c r="AC264" s="52">
        <v>0</v>
      </c>
      <c r="AD264" s="52">
        <v>0</v>
      </c>
      <c r="AE264" s="52">
        <v>0</v>
      </c>
      <c r="AF264" s="52">
        <v>0</v>
      </c>
      <c r="AG264" s="52">
        <v>0</v>
      </c>
      <c r="AH264" s="52">
        <v>0</v>
      </c>
      <c r="AI264" s="52">
        <v>0</v>
      </c>
      <c r="AJ264" s="52">
        <v>0</v>
      </c>
      <c r="AK264" s="52">
        <v>0</v>
      </c>
      <c r="AL264" s="52">
        <v>0</v>
      </c>
      <c r="AM264" s="52">
        <v>0</v>
      </c>
      <c r="AN264" s="52">
        <v>0</v>
      </c>
      <c r="AO264" s="52">
        <v>0</v>
      </c>
      <c r="AP264" s="52">
        <v>0</v>
      </c>
      <c r="AQ264" s="52">
        <v>0</v>
      </c>
      <c r="AR264" s="52">
        <v>0</v>
      </c>
      <c r="AS264" s="52">
        <v>0</v>
      </c>
      <c r="AT264" s="52">
        <v>0</v>
      </c>
      <c r="AU264" s="52">
        <v>0</v>
      </c>
      <c r="AV264" s="52">
        <v>0</v>
      </c>
      <c r="AW264" s="52">
        <v>0</v>
      </c>
      <c r="AX264" s="52">
        <v>0</v>
      </c>
      <c r="AY264" s="52">
        <v>0</v>
      </c>
      <c r="AZ264" s="52">
        <v>0</v>
      </c>
      <c r="BA264" s="52">
        <v>0</v>
      </c>
      <c r="BB264" s="52">
        <v>0</v>
      </c>
      <c r="BC264" s="52">
        <v>0</v>
      </c>
      <c r="BD264" s="52">
        <v>0</v>
      </c>
      <c r="BE264" s="52">
        <v>0</v>
      </c>
      <c r="BF264" s="52">
        <v>0</v>
      </c>
      <c r="BG264" s="52">
        <v>0</v>
      </c>
      <c r="BH264" s="52">
        <v>0</v>
      </c>
      <c r="BI264" s="52">
        <v>0</v>
      </c>
      <c r="BJ264" s="52">
        <v>0</v>
      </c>
      <c r="BK264" s="52">
        <v>0</v>
      </c>
      <c r="BL264" s="52">
        <v>0</v>
      </c>
      <c r="BM264" s="52">
        <v>0</v>
      </c>
      <c r="BN264" s="52">
        <v>0</v>
      </c>
      <c r="BO264" s="52">
        <v>0</v>
      </c>
      <c r="BP264" s="52">
        <v>0</v>
      </c>
      <c r="BQ264" s="52">
        <v>0</v>
      </c>
      <c r="BR264" s="52">
        <v>0</v>
      </c>
      <c r="BS264" s="52">
        <v>0</v>
      </c>
      <c r="BT264" s="52">
        <v>0</v>
      </c>
      <c r="BU264" s="52">
        <v>0</v>
      </c>
      <c r="BV264" s="52">
        <v>0</v>
      </c>
      <c r="BW264" s="52">
        <v>0</v>
      </c>
      <c r="BX264" s="52">
        <v>0</v>
      </c>
      <c r="BY264" s="52">
        <v>0</v>
      </c>
      <c r="BZ264" s="52">
        <v>0</v>
      </c>
      <c r="CA264" s="52">
        <v>0</v>
      </c>
      <c r="CB264" s="52">
        <v>0</v>
      </c>
      <c r="CC264" s="52">
        <v>0</v>
      </c>
      <c r="CD264" s="52">
        <v>0</v>
      </c>
      <c r="CE264" s="52">
        <v>0</v>
      </c>
      <c r="CF264" s="52">
        <v>0</v>
      </c>
      <c r="CG264" s="52">
        <v>0</v>
      </c>
      <c r="CH264" s="52">
        <v>0</v>
      </c>
      <c r="CI264" s="52">
        <v>0</v>
      </c>
      <c r="CJ264" s="52">
        <v>0</v>
      </c>
      <c r="CK264" s="52">
        <v>0</v>
      </c>
      <c r="CL264" s="52">
        <v>0</v>
      </c>
      <c r="CM264" s="52">
        <v>0</v>
      </c>
      <c r="CN264" s="52">
        <v>0</v>
      </c>
      <c r="CO264" s="52">
        <v>0</v>
      </c>
      <c r="CP264" s="52">
        <v>0</v>
      </c>
      <c r="CQ264" s="52">
        <v>0</v>
      </c>
      <c r="CR264" s="52">
        <v>0</v>
      </c>
      <c r="CS264" s="52">
        <v>0</v>
      </c>
      <c r="CT264" s="52">
        <v>0</v>
      </c>
      <c r="CU264" s="52">
        <v>0</v>
      </c>
      <c r="CV264" s="52">
        <v>0</v>
      </c>
      <c r="CW264" s="52">
        <v>0</v>
      </c>
      <c r="CX264" s="52">
        <v>0</v>
      </c>
      <c r="CY264" s="52">
        <v>0</v>
      </c>
      <c r="CZ264" s="52">
        <v>0</v>
      </c>
      <c r="DA264" s="52">
        <v>0</v>
      </c>
      <c r="DB264" s="52">
        <v>0</v>
      </c>
      <c r="DC264" s="52">
        <v>0</v>
      </c>
      <c r="DD264" s="52">
        <v>0</v>
      </c>
      <c r="DE264" s="52">
        <v>0</v>
      </c>
      <c r="DF264" s="52">
        <v>0</v>
      </c>
      <c r="DG264" s="52">
        <v>0</v>
      </c>
      <c r="DH264" s="52">
        <v>0</v>
      </c>
      <c r="DI264" s="52">
        <v>0</v>
      </c>
      <c r="DJ264" s="52">
        <v>0</v>
      </c>
      <c r="DK264" s="52">
        <v>0</v>
      </c>
      <c r="DL264" s="52">
        <v>0</v>
      </c>
      <c r="DM264" s="52">
        <v>0</v>
      </c>
      <c r="DN264" s="52">
        <v>0</v>
      </c>
      <c r="DO264" s="52">
        <v>0</v>
      </c>
      <c r="DP264" s="52">
        <v>0</v>
      </c>
      <c r="DQ264" s="52">
        <v>0</v>
      </c>
      <c r="DR264" s="52">
        <v>0</v>
      </c>
      <c r="DS264" s="52">
        <v>0</v>
      </c>
      <c r="DT264" s="52">
        <v>0</v>
      </c>
      <c r="DU264" s="52">
        <v>0</v>
      </c>
      <c r="DV264" s="52">
        <v>0</v>
      </c>
      <c r="DW264" s="52">
        <v>0</v>
      </c>
      <c r="DX264" s="52">
        <v>0</v>
      </c>
      <c r="DY264" s="52">
        <v>0</v>
      </c>
      <c r="DZ264" s="52">
        <v>0</v>
      </c>
      <c r="EA264" s="52">
        <v>0</v>
      </c>
      <c r="EB264" s="52">
        <v>0</v>
      </c>
      <c r="EC264" s="52">
        <v>0</v>
      </c>
      <c r="ED264" s="52">
        <v>0</v>
      </c>
      <c r="EE264" s="52">
        <v>0</v>
      </c>
      <c r="EF264" s="52">
        <v>0</v>
      </c>
      <c r="EG264" s="52">
        <v>0</v>
      </c>
      <c r="EH264" s="52">
        <v>0</v>
      </c>
      <c r="EI264" s="52">
        <v>0</v>
      </c>
      <c r="EJ264" s="52">
        <v>0</v>
      </c>
      <c r="EK264" s="52">
        <v>0</v>
      </c>
      <c r="EL264" s="52">
        <v>0</v>
      </c>
      <c r="EM264" s="52">
        <v>0</v>
      </c>
      <c r="EN264" s="52">
        <v>0</v>
      </c>
      <c r="EO264" s="52">
        <v>0</v>
      </c>
      <c r="EP264" s="52">
        <v>0</v>
      </c>
      <c r="EQ264" s="52">
        <v>0</v>
      </c>
      <c r="ER264" s="52">
        <v>0</v>
      </c>
      <c r="ES264" s="52">
        <v>0</v>
      </c>
      <c r="ET264" s="52">
        <v>0</v>
      </c>
      <c r="EU264" s="52">
        <v>0</v>
      </c>
      <c r="EV264" s="52">
        <v>0</v>
      </c>
      <c r="EW264" s="52">
        <v>75.8</v>
      </c>
      <c r="EX264" s="52">
        <v>73.599999999999994</v>
      </c>
      <c r="EY264" s="52">
        <v>71.25</v>
      </c>
      <c r="EZ264" s="52">
        <v>69.2</v>
      </c>
      <c r="FA264" s="52">
        <v>67.95</v>
      </c>
      <c r="FB264" s="52">
        <v>66.650000000000006</v>
      </c>
      <c r="FC264" s="52">
        <v>65.900000000000006</v>
      </c>
      <c r="FD264" s="52">
        <v>67.3</v>
      </c>
      <c r="FE264" s="52">
        <v>70.650000000000006</v>
      </c>
      <c r="FF264" s="52">
        <v>74.3</v>
      </c>
      <c r="FG264" s="52">
        <v>78.349999999999994</v>
      </c>
      <c r="FH264" s="52">
        <v>82.2</v>
      </c>
      <c r="FI264" s="52">
        <v>86.1</v>
      </c>
      <c r="FJ264" s="52">
        <v>89.4</v>
      </c>
      <c r="FK264" s="52">
        <v>92.25</v>
      </c>
      <c r="FL264" s="52">
        <v>93.8</v>
      </c>
      <c r="FM264" s="52">
        <v>94.2</v>
      </c>
      <c r="FN264" s="52">
        <v>93.75</v>
      </c>
      <c r="FO264" s="52">
        <v>91.75</v>
      </c>
      <c r="FP264" s="52">
        <v>88.4</v>
      </c>
      <c r="FQ264" s="52">
        <v>83.95</v>
      </c>
      <c r="FR264" s="52">
        <v>80.150000000000006</v>
      </c>
      <c r="FS264" s="52">
        <v>77.599999999999994</v>
      </c>
      <c r="FT264" s="52">
        <v>75.75</v>
      </c>
      <c r="FU264" s="52">
        <v>3</v>
      </c>
      <c r="FV264" s="52">
        <v>479.6139</v>
      </c>
      <c r="FW264" s="52">
        <v>302.24310000000003</v>
      </c>
      <c r="FX264" s="52">
        <v>0</v>
      </c>
    </row>
    <row r="265" spans="1:180" x14ac:dyDescent="0.3">
      <c r="A265" t="s">
        <v>174</v>
      </c>
      <c r="B265" t="s">
        <v>252</v>
      </c>
      <c r="C265" t="s">
        <v>180</v>
      </c>
      <c r="D265" t="s">
        <v>224</v>
      </c>
      <c r="E265" t="s">
        <v>189</v>
      </c>
      <c r="F265" t="s">
        <v>232</v>
      </c>
      <c r="G265" t="s">
        <v>241</v>
      </c>
      <c r="H265" s="52">
        <v>5</v>
      </c>
      <c r="I265" s="52">
        <v>0</v>
      </c>
      <c r="J265" s="52">
        <v>0</v>
      </c>
      <c r="K265" s="52">
        <v>0</v>
      </c>
      <c r="L265" s="52">
        <v>0</v>
      </c>
      <c r="M265" s="52">
        <v>0</v>
      </c>
      <c r="N265" s="52">
        <v>0</v>
      </c>
      <c r="O265" s="52">
        <v>0</v>
      </c>
      <c r="P265" s="52">
        <v>0</v>
      </c>
      <c r="Q265" s="52">
        <v>0</v>
      </c>
      <c r="R265" s="52">
        <v>0</v>
      </c>
      <c r="S265" s="52">
        <v>0</v>
      </c>
      <c r="T265" s="52">
        <v>0</v>
      </c>
      <c r="U265" s="52">
        <v>0</v>
      </c>
      <c r="V265" s="52">
        <v>0</v>
      </c>
      <c r="W265" s="52">
        <v>0</v>
      </c>
      <c r="X265" s="52">
        <v>0</v>
      </c>
      <c r="Y265" s="52">
        <v>0</v>
      </c>
      <c r="Z265" s="52">
        <v>0</v>
      </c>
      <c r="AA265" s="52">
        <v>0</v>
      </c>
      <c r="AB265" s="52">
        <v>0</v>
      </c>
      <c r="AC265" s="52">
        <v>0</v>
      </c>
      <c r="AD265" s="52">
        <v>0</v>
      </c>
      <c r="AE265" s="52">
        <v>0</v>
      </c>
      <c r="AF265" s="52">
        <v>0</v>
      </c>
      <c r="AG265" s="52">
        <v>0</v>
      </c>
      <c r="AH265" s="52">
        <v>0</v>
      </c>
      <c r="AI265" s="52">
        <v>0</v>
      </c>
      <c r="AJ265" s="52">
        <v>0</v>
      </c>
      <c r="AK265" s="52">
        <v>0</v>
      </c>
      <c r="AL265" s="52">
        <v>0</v>
      </c>
      <c r="AM265" s="52">
        <v>0</v>
      </c>
      <c r="AN265" s="52">
        <v>0</v>
      </c>
      <c r="AO265" s="52">
        <v>0</v>
      </c>
      <c r="AP265" s="52">
        <v>0</v>
      </c>
      <c r="AQ265" s="52">
        <v>0</v>
      </c>
      <c r="AR265" s="52">
        <v>0</v>
      </c>
      <c r="AS265" s="52">
        <v>0</v>
      </c>
      <c r="AT265" s="52">
        <v>0</v>
      </c>
      <c r="AU265" s="52">
        <v>0</v>
      </c>
      <c r="AV265" s="52">
        <v>0</v>
      </c>
      <c r="AW265" s="52">
        <v>0</v>
      </c>
      <c r="AX265" s="52">
        <v>0</v>
      </c>
      <c r="AY265" s="52">
        <v>0</v>
      </c>
      <c r="AZ265" s="52">
        <v>0</v>
      </c>
      <c r="BA265" s="52">
        <v>0</v>
      </c>
      <c r="BB265" s="52">
        <v>0</v>
      </c>
      <c r="BC265" s="52">
        <v>0</v>
      </c>
      <c r="BD265" s="52">
        <v>0</v>
      </c>
      <c r="BE265" s="52">
        <v>0</v>
      </c>
      <c r="BF265" s="52">
        <v>0</v>
      </c>
      <c r="BG265" s="52">
        <v>0</v>
      </c>
      <c r="BH265" s="52">
        <v>0</v>
      </c>
      <c r="BI265" s="52">
        <v>0</v>
      </c>
      <c r="BJ265" s="52">
        <v>0</v>
      </c>
      <c r="BK265" s="52">
        <v>0</v>
      </c>
      <c r="BL265" s="52">
        <v>0</v>
      </c>
      <c r="BM265" s="52">
        <v>0</v>
      </c>
      <c r="BN265" s="52">
        <v>0</v>
      </c>
      <c r="BO265" s="52">
        <v>0</v>
      </c>
      <c r="BP265" s="52">
        <v>0</v>
      </c>
      <c r="BQ265" s="52">
        <v>0</v>
      </c>
      <c r="BR265" s="52">
        <v>0</v>
      </c>
      <c r="BS265" s="52">
        <v>0</v>
      </c>
      <c r="BT265" s="52">
        <v>0</v>
      </c>
      <c r="BU265" s="52">
        <v>0</v>
      </c>
      <c r="BV265" s="52">
        <v>0</v>
      </c>
      <c r="BW265" s="52">
        <v>0</v>
      </c>
      <c r="BX265" s="52">
        <v>0</v>
      </c>
      <c r="BY265" s="52">
        <v>0</v>
      </c>
      <c r="BZ265" s="52">
        <v>0</v>
      </c>
      <c r="CA265" s="52">
        <v>0</v>
      </c>
      <c r="CB265" s="52">
        <v>0</v>
      </c>
      <c r="CC265" s="52">
        <v>0</v>
      </c>
      <c r="CD265" s="52">
        <v>0</v>
      </c>
      <c r="CE265" s="52">
        <v>0</v>
      </c>
      <c r="CF265" s="52">
        <v>0</v>
      </c>
      <c r="CG265" s="52">
        <v>0</v>
      </c>
      <c r="CH265" s="52">
        <v>0</v>
      </c>
      <c r="CI265" s="52">
        <v>0</v>
      </c>
      <c r="CJ265" s="52">
        <v>0</v>
      </c>
      <c r="CK265" s="52">
        <v>0</v>
      </c>
      <c r="CL265" s="52">
        <v>0</v>
      </c>
      <c r="CM265" s="52">
        <v>0</v>
      </c>
      <c r="CN265" s="52">
        <v>0</v>
      </c>
      <c r="CO265" s="52">
        <v>0</v>
      </c>
      <c r="CP265" s="52">
        <v>0</v>
      </c>
      <c r="CQ265" s="52">
        <v>0</v>
      </c>
      <c r="CR265" s="52">
        <v>0</v>
      </c>
      <c r="CS265" s="52">
        <v>0</v>
      </c>
      <c r="CT265" s="52">
        <v>0</v>
      </c>
      <c r="CU265" s="52">
        <v>0</v>
      </c>
      <c r="CV265" s="52">
        <v>0</v>
      </c>
      <c r="CW265" s="52">
        <v>0</v>
      </c>
      <c r="CX265" s="52">
        <v>0</v>
      </c>
      <c r="CY265" s="52">
        <v>0</v>
      </c>
      <c r="CZ265" s="52">
        <v>0</v>
      </c>
      <c r="DA265" s="52">
        <v>0</v>
      </c>
      <c r="DB265" s="52">
        <v>0</v>
      </c>
      <c r="DC265" s="52">
        <v>0</v>
      </c>
      <c r="DD265" s="52">
        <v>0</v>
      </c>
      <c r="DE265" s="52">
        <v>0</v>
      </c>
      <c r="DF265" s="52">
        <v>0</v>
      </c>
      <c r="DG265" s="52">
        <v>0</v>
      </c>
      <c r="DH265" s="52">
        <v>0</v>
      </c>
      <c r="DI265" s="52">
        <v>0</v>
      </c>
      <c r="DJ265" s="52">
        <v>0</v>
      </c>
      <c r="DK265" s="52">
        <v>0</v>
      </c>
      <c r="DL265" s="52">
        <v>0</v>
      </c>
      <c r="DM265" s="52">
        <v>0</v>
      </c>
      <c r="DN265" s="52">
        <v>0</v>
      </c>
      <c r="DO265" s="52">
        <v>0</v>
      </c>
      <c r="DP265" s="52">
        <v>0</v>
      </c>
      <c r="DQ265" s="52">
        <v>0</v>
      </c>
      <c r="DR265" s="52">
        <v>0</v>
      </c>
      <c r="DS265" s="52">
        <v>0</v>
      </c>
      <c r="DT265" s="52">
        <v>0</v>
      </c>
      <c r="DU265" s="52">
        <v>0</v>
      </c>
      <c r="DV265" s="52">
        <v>0</v>
      </c>
      <c r="DW265" s="52">
        <v>0</v>
      </c>
      <c r="DX265" s="52">
        <v>0</v>
      </c>
      <c r="DY265" s="52">
        <v>0</v>
      </c>
      <c r="DZ265" s="52">
        <v>0</v>
      </c>
      <c r="EA265" s="52">
        <v>0</v>
      </c>
      <c r="EB265" s="52">
        <v>0</v>
      </c>
      <c r="EC265" s="52">
        <v>0</v>
      </c>
      <c r="ED265" s="52">
        <v>0</v>
      </c>
      <c r="EE265" s="52">
        <v>0</v>
      </c>
      <c r="EF265" s="52">
        <v>0</v>
      </c>
      <c r="EG265" s="52">
        <v>0</v>
      </c>
      <c r="EH265" s="52">
        <v>0</v>
      </c>
      <c r="EI265" s="52">
        <v>0</v>
      </c>
      <c r="EJ265" s="52">
        <v>0</v>
      </c>
      <c r="EK265" s="52">
        <v>0</v>
      </c>
      <c r="EL265" s="52">
        <v>0</v>
      </c>
      <c r="EM265" s="52">
        <v>0</v>
      </c>
      <c r="EN265" s="52">
        <v>0</v>
      </c>
      <c r="EO265" s="52">
        <v>0</v>
      </c>
      <c r="EP265" s="52">
        <v>0</v>
      </c>
      <c r="EQ265" s="52">
        <v>0</v>
      </c>
      <c r="ER265" s="52">
        <v>0</v>
      </c>
      <c r="ES265" s="52">
        <v>0</v>
      </c>
      <c r="ET265" s="52">
        <v>0</v>
      </c>
      <c r="EU265" s="52">
        <v>0</v>
      </c>
      <c r="EV265" s="52">
        <v>0</v>
      </c>
      <c r="EW265" s="52">
        <v>71.113640000000004</v>
      </c>
      <c r="EX265" s="52">
        <v>69.681820000000002</v>
      </c>
      <c r="EY265" s="52">
        <v>68.590909999999994</v>
      </c>
      <c r="EZ265" s="52">
        <v>67.386359999999996</v>
      </c>
      <c r="FA265" s="52">
        <v>66.386359999999996</v>
      </c>
      <c r="FB265" s="52">
        <v>65.318179999999998</v>
      </c>
      <c r="FC265" s="52">
        <v>64.409090000000006</v>
      </c>
      <c r="FD265" s="52">
        <v>65.227270000000004</v>
      </c>
      <c r="FE265" s="52">
        <v>67.840909999999994</v>
      </c>
      <c r="FF265" s="52">
        <v>71.227270000000004</v>
      </c>
      <c r="FG265" s="52">
        <v>75.113640000000004</v>
      </c>
      <c r="FH265" s="52">
        <v>78.659090000000006</v>
      </c>
      <c r="FI265" s="52">
        <v>81.886359999999996</v>
      </c>
      <c r="FJ265" s="52">
        <v>85.113640000000004</v>
      </c>
      <c r="FK265" s="52">
        <v>88</v>
      </c>
      <c r="FL265" s="52">
        <v>89.977270000000004</v>
      </c>
      <c r="FM265" s="52">
        <v>90.75</v>
      </c>
      <c r="FN265" s="52">
        <v>90.363640000000004</v>
      </c>
      <c r="FO265" s="52">
        <v>88.295460000000006</v>
      </c>
      <c r="FP265" s="52">
        <v>84.545460000000006</v>
      </c>
      <c r="FQ265" s="52">
        <v>80.340909999999994</v>
      </c>
      <c r="FR265" s="52">
        <v>77.227270000000004</v>
      </c>
      <c r="FS265" s="52">
        <v>75.272729999999996</v>
      </c>
      <c r="FT265" s="52">
        <v>73.25</v>
      </c>
      <c r="FU265" s="52">
        <v>3</v>
      </c>
      <c r="FV265" s="52">
        <v>498.9982</v>
      </c>
      <c r="FW265" s="52">
        <v>296.5883</v>
      </c>
      <c r="FX265" s="52">
        <v>0</v>
      </c>
    </row>
    <row r="266" spans="1:180" x14ac:dyDescent="0.3">
      <c r="A266" t="s">
        <v>174</v>
      </c>
      <c r="B266" t="s">
        <v>252</v>
      </c>
      <c r="C266" t="s">
        <v>180</v>
      </c>
      <c r="D266" t="s">
        <v>224</v>
      </c>
      <c r="E266" t="s">
        <v>188</v>
      </c>
      <c r="F266" t="s">
        <v>232</v>
      </c>
      <c r="G266" t="s">
        <v>241</v>
      </c>
      <c r="H266" s="52">
        <v>5</v>
      </c>
      <c r="I266" s="52">
        <v>0</v>
      </c>
      <c r="J266" s="52">
        <v>0</v>
      </c>
      <c r="K266" s="52">
        <v>0</v>
      </c>
      <c r="L266" s="52">
        <v>0</v>
      </c>
      <c r="M266" s="52">
        <v>0</v>
      </c>
      <c r="N266" s="52">
        <v>0</v>
      </c>
      <c r="O266" s="52">
        <v>0</v>
      </c>
      <c r="P266" s="52">
        <v>0</v>
      </c>
      <c r="Q266" s="52">
        <v>0</v>
      </c>
      <c r="R266" s="52">
        <v>0</v>
      </c>
      <c r="S266" s="52">
        <v>0</v>
      </c>
      <c r="T266" s="52">
        <v>0</v>
      </c>
      <c r="U266" s="52">
        <v>0</v>
      </c>
      <c r="V266" s="52">
        <v>0</v>
      </c>
      <c r="W266" s="52">
        <v>0</v>
      </c>
      <c r="X266" s="52">
        <v>0</v>
      </c>
      <c r="Y266" s="52">
        <v>0</v>
      </c>
      <c r="Z266" s="52">
        <v>0</v>
      </c>
      <c r="AA266" s="52">
        <v>0</v>
      </c>
      <c r="AB266" s="52">
        <v>0</v>
      </c>
      <c r="AC266" s="52">
        <v>0</v>
      </c>
      <c r="AD266" s="52">
        <v>0</v>
      </c>
      <c r="AE266" s="52">
        <v>0</v>
      </c>
      <c r="AF266" s="52">
        <v>0</v>
      </c>
      <c r="AG266" s="52">
        <v>0</v>
      </c>
      <c r="AH266" s="52">
        <v>0</v>
      </c>
      <c r="AI266" s="52">
        <v>0</v>
      </c>
      <c r="AJ266" s="52">
        <v>0</v>
      </c>
      <c r="AK266" s="52">
        <v>0</v>
      </c>
      <c r="AL266" s="52">
        <v>0</v>
      </c>
      <c r="AM266" s="52">
        <v>0</v>
      </c>
      <c r="AN266" s="52">
        <v>0</v>
      </c>
      <c r="AO266" s="52">
        <v>0</v>
      </c>
      <c r="AP266" s="52">
        <v>0</v>
      </c>
      <c r="AQ266" s="52">
        <v>0</v>
      </c>
      <c r="AR266" s="52">
        <v>0</v>
      </c>
      <c r="AS266" s="52">
        <v>0</v>
      </c>
      <c r="AT266" s="52">
        <v>0</v>
      </c>
      <c r="AU266" s="52">
        <v>0</v>
      </c>
      <c r="AV266" s="52">
        <v>0</v>
      </c>
      <c r="AW266" s="52">
        <v>0</v>
      </c>
      <c r="AX266" s="52">
        <v>0</v>
      </c>
      <c r="AY266" s="52">
        <v>0</v>
      </c>
      <c r="AZ266" s="52">
        <v>0</v>
      </c>
      <c r="BA266" s="52">
        <v>0</v>
      </c>
      <c r="BB266" s="52">
        <v>0</v>
      </c>
      <c r="BC266" s="52">
        <v>0</v>
      </c>
      <c r="BD266" s="52">
        <v>0</v>
      </c>
      <c r="BE266" s="52">
        <v>0</v>
      </c>
      <c r="BF266" s="52">
        <v>0</v>
      </c>
      <c r="BG266" s="52">
        <v>0</v>
      </c>
      <c r="BH266" s="52">
        <v>0</v>
      </c>
      <c r="BI266" s="52">
        <v>0</v>
      </c>
      <c r="BJ266" s="52">
        <v>0</v>
      </c>
      <c r="BK266" s="52">
        <v>0</v>
      </c>
      <c r="BL266" s="52">
        <v>0</v>
      </c>
      <c r="BM266" s="52">
        <v>0</v>
      </c>
      <c r="BN266" s="52">
        <v>0</v>
      </c>
      <c r="BO266" s="52">
        <v>0</v>
      </c>
      <c r="BP266" s="52">
        <v>0</v>
      </c>
      <c r="BQ266" s="52">
        <v>0</v>
      </c>
      <c r="BR266" s="52">
        <v>0</v>
      </c>
      <c r="BS266" s="52">
        <v>0</v>
      </c>
      <c r="BT266" s="52">
        <v>0</v>
      </c>
      <c r="BU266" s="52">
        <v>0</v>
      </c>
      <c r="BV266" s="52">
        <v>0</v>
      </c>
      <c r="BW266" s="52">
        <v>0</v>
      </c>
      <c r="BX266" s="52">
        <v>0</v>
      </c>
      <c r="BY266" s="52">
        <v>0</v>
      </c>
      <c r="BZ266" s="52">
        <v>0</v>
      </c>
      <c r="CA266" s="52">
        <v>0</v>
      </c>
      <c r="CB266" s="52">
        <v>0</v>
      </c>
      <c r="CC266" s="52">
        <v>0</v>
      </c>
      <c r="CD266" s="52">
        <v>0</v>
      </c>
      <c r="CE266" s="52">
        <v>0</v>
      </c>
      <c r="CF266" s="52">
        <v>0</v>
      </c>
      <c r="CG266" s="52">
        <v>0</v>
      </c>
      <c r="CH266" s="52">
        <v>0</v>
      </c>
      <c r="CI266" s="52">
        <v>0</v>
      </c>
      <c r="CJ266" s="52">
        <v>0</v>
      </c>
      <c r="CK266" s="52">
        <v>0</v>
      </c>
      <c r="CL266" s="52">
        <v>0</v>
      </c>
      <c r="CM266" s="52">
        <v>0</v>
      </c>
      <c r="CN266" s="52">
        <v>0</v>
      </c>
      <c r="CO266" s="52">
        <v>0</v>
      </c>
      <c r="CP266" s="52">
        <v>0</v>
      </c>
      <c r="CQ266" s="52">
        <v>0</v>
      </c>
      <c r="CR266" s="52">
        <v>0</v>
      </c>
      <c r="CS266" s="52">
        <v>0</v>
      </c>
      <c r="CT266" s="52">
        <v>0</v>
      </c>
      <c r="CU266" s="52">
        <v>0</v>
      </c>
      <c r="CV266" s="52">
        <v>0</v>
      </c>
      <c r="CW266" s="52">
        <v>0</v>
      </c>
      <c r="CX266" s="52">
        <v>0</v>
      </c>
      <c r="CY266" s="52">
        <v>0</v>
      </c>
      <c r="CZ266" s="52">
        <v>0</v>
      </c>
      <c r="DA266" s="52">
        <v>0</v>
      </c>
      <c r="DB266" s="52">
        <v>0</v>
      </c>
      <c r="DC266" s="52">
        <v>0</v>
      </c>
      <c r="DD266" s="52">
        <v>0</v>
      </c>
      <c r="DE266" s="52">
        <v>0</v>
      </c>
      <c r="DF266" s="52">
        <v>0</v>
      </c>
      <c r="DG266" s="52">
        <v>0</v>
      </c>
      <c r="DH266" s="52">
        <v>0</v>
      </c>
      <c r="DI266" s="52">
        <v>0</v>
      </c>
      <c r="DJ266" s="52">
        <v>0</v>
      </c>
      <c r="DK266" s="52">
        <v>0</v>
      </c>
      <c r="DL266" s="52">
        <v>0</v>
      </c>
      <c r="DM266" s="52">
        <v>0</v>
      </c>
      <c r="DN266" s="52">
        <v>0</v>
      </c>
      <c r="DO266" s="52">
        <v>0</v>
      </c>
      <c r="DP266" s="52">
        <v>0</v>
      </c>
      <c r="DQ266" s="52">
        <v>0</v>
      </c>
      <c r="DR266" s="52">
        <v>0</v>
      </c>
      <c r="DS266" s="52">
        <v>0</v>
      </c>
      <c r="DT266" s="52">
        <v>0</v>
      </c>
      <c r="DU266" s="52">
        <v>0</v>
      </c>
      <c r="DV266" s="52">
        <v>0</v>
      </c>
      <c r="DW266" s="52">
        <v>0</v>
      </c>
      <c r="DX266" s="52">
        <v>0</v>
      </c>
      <c r="DY266" s="52">
        <v>0</v>
      </c>
      <c r="DZ266" s="52">
        <v>0</v>
      </c>
      <c r="EA266" s="52">
        <v>0</v>
      </c>
      <c r="EB266" s="52">
        <v>0</v>
      </c>
      <c r="EC266" s="52">
        <v>0</v>
      </c>
      <c r="ED266" s="52">
        <v>0</v>
      </c>
      <c r="EE266" s="52">
        <v>0</v>
      </c>
      <c r="EF266" s="52">
        <v>0</v>
      </c>
      <c r="EG266" s="52">
        <v>0</v>
      </c>
      <c r="EH266" s="52">
        <v>0</v>
      </c>
      <c r="EI266" s="52">
        <v>0</v>
      </c>
      <c r="EJ266" s="52">
        <v>0</v>
      </c>
      <c r="EK266" s="52">
        <v>0</v>
      </c>
      <c r="EL266" s="52">
        <v>0</v>
      </c>
      <c r="EM266" s="52">
        <v>0</v>
      </c>
      <c r="EN266" s="52">
        <v>0</v>
      </c>
      <c r="EO266" s="52">
        <v>0</v>
      </c>
      <c r="EP266" s="52">
        <v>0</v>
      </c>
      <c r="EQ266" s="52">
        <v>0</v>
      </c>
      <c r="ER266" s="52">
        <v>0</v>
      </c>
      <c r="ES266" s="52">
        <v>0</v>
      </c>
      <c r="ET266" s="52">
        <v>0</v>
      </c>
      <c r="EU266" s="52">
        <v>0</v>
      </c>
      <c r="EV266" s="52">
        <v>0</v>
      </c>
      <c r="EW266" s="52">
        <v>71.904759999999996</v>
      </c>
      <c r="EX266" s="52">
        <v>70.238100000000003</v>
      </c>
      <c r="EY266" s="52">
        <v>68.833340000000007</v>
      </c>
      <c r="EZ266" s="52">
        <v>67.619050000000001</v>
      </c>
      <c r="FA266" s="52">
        <v>66.476190000000003</v>
      </c>
      <c r="FB266" s="52">
        <v>65.428569999999993</v>
      </c>
      <c r="FC266" s="52">
        <v>65.119050000000001</v>
      </c>
      <c r="FD266" s="52">
        <v>66.666659999999993</v>
      </c>
      <c r="FE266" s="52">
        <v>69.523809999999997</v>
      </c>
      <c r="FF266" s="52">
        <v>72.952380000000005</v>
      </c>
      <c r="FG266" s="52">
        <v>76.738100000000003</v>
      </c>
      <c r="FH266" s="52">
        <v>80.523809999999997</v>
      </c>
      <c r="FI266" s="52">
        <v>84.119050000000001</v>
      </c>
      <c r="FJ266" s="52">
        <v>87.619050000000001</v>
      </c>
      <c r="FK266" s="52">
        <v>90.166659999999993</v>
      </c>
      <c r="FL266" s="52">
        <v>92.214290000000005</v>
      </c>
      <c r="FM266" s="52">
        <v>93.142859999999999</v>
      </c>
      <c r="FN266" s="52">
        <v>92.952380000000005</v>
      </c>
      <c r="FO266" s="52">
        <v>91.285709999999995</v>
      </c>
      <c r="FP266" s="52">
        <v>87.785709999999995</v>
      </c>
      <c r="FQ266" s="52">
        <v>83</v>
      </c>
      <c r="FR266" s="52">
        <v>79.214290000000005</v>
      </c>
      <c r="FS266" s="52">
        <v>76.309520000000006</v>
      </c>
      <c r="FT266" s="52">
        <v>74.285709999999995</v>
      </c>
      <c r="FU266" s="52">
        <v>3</v>
      </c>
      <c r="FV266" s="52">
        <v>479.6139</v>
      </c>
      <c r="FW266" s="52">
        <v>302.24310000000003</v>
      </c>
      <c r="FX266" s="52">
        <v>0</v>
      </c>
    </row>
    <row r="267" spans="1:180" x14ac:dyDescent="0.3">
      <c r="A267" t="s">
        <v>174</v>
      </c>
      <c r="B267" t="s">
        <v>247</v>
      </c>
      <c r="C267" t="s">
        <v>0</v>
      </c>
      <c r="D267" t="s">
        <v>244</v>
      </c>
      <c r="E267" t="s">
        <v>189</v>
      </c>
      <c r="F267" t="s">
        <v>238</v>
      </c>
      <c r="G267" t="s">
        <v>240</v>
      </c>
      <c r="H267" s="52">
        <v>180</v>
      </c>
      <c r="I267" s="52">
        <v>3.9998364</v>
      </c>
      <c r="J267" s="52">
        <v>3.8735434999999998</v>
      </c>
      <c r="K267" s="52">
        <v>3.7719778000000002</v>
      </c>
      <c r="L267" s="52">
        <v>3.8124224999999998</v>
      </c>
      <c r="M267" s="52">
        <v>3.7987777999999999</v>
      </c>
      <c r="N267" s="52">
        <v>3.8410500999999999</v>
      </c>
      <c r="O267" s="52">
        <v>3.6581834</v>
      </c>
      <c r="P267" s="52">
        <v>3.4757712000000001</v>
      </c>
      <c r="Q267" s="52">
        <v>3.3947308999999999</v>
      </c>
      <c r="R267" s="52">
        <v>3.3314222</v>
      </c>
      <c r="S267" s="52">
        <v>3.0349743999999999</v>
      </c>
      <c r="T267" s="52">
        <v>2.9925904999999999</v>
      </c>
      <c r="U267" s="52">
        <v>3.1208836999999998</v>
      </c>
      <c r="V267" s="52">
        <v>3.1706802000000001</v>
      </c>
      <c r="W267" s="52">
        <v>3.3089954000000001</v>
      </c>
      <c r="X267" s="52">
        <v>3.6971645</v>
      </c>
      <c r="Y267" s="52">
        <v>4.1058439</v>
      </c>
      <c r="Z267" s="52">
        <v>4.6344766999999996</v>
      </c>
      <c r="AA267" s="52">
        <v>5.3142975000000003</v>
      </c>
      <c r="AB267" s="52">
        <v>5.4374522000000001</v>
      </c>
      <c r="AC267" s="52">
        <v>4.6574866999999998</v>
      </c>
      <c r="AD267" s="52">
        <v>4.3522192999999998</v>
      </c>
      <c r="AE267" s="52">
        <v>4.2217998999999997</v>
      </c>
      <c r="AF267" s="52">
        <v>4.1392578999999996</v>
      </c>
      <c r="AG267" s="52">
        <v>-0.61131186999999998</v>
      </c>
      <c r="AH267" s="52">
        <v>-0.59168843999999998</v>
      </c>
      <c r="AI267" s="52">
        <v>-0.63792108000000003</v>
      </c>
      <c r="AJ267" s="52">
        <v>-0.53256473999999998</v>
      </c>
      <c r="AK267" s="52">
        <v>-0.62752337999999996</v>
      </c>
      <c r="AL267" s="52">
        <v>-0.64536101999999995</v>
      </c>
      <c r="AM267" s="52">
        <v>-0.92047500000000004</v>
      </c>
      <c r="AN267" s="52">
        <v>-0.91091789999999995</v>
      </c>
      <c r="AO267" s="52">
        <v>-0.79523783999999997</v>
      </c>
      <c r="AP267" s="52">
        <v>-0.68985288</v>
      </c>
      <c r="AQ267" s="52">
        <v>-0.93849623999999998</v>
      </c>
      <c r="AR267" s="52">
        <v>-1.030732</v>
      </c>
      <c r="AS267" s="52">
        <v>-1.0056299</v>
      </c>
      <c r="AT267" s="52">
        <v>-1.0811758</v>
      </c>
      <c r="AU267" s="52">
        <v>-1.2226268</v>
      </c>
      <c r="AV267" s="52">
        <v>-1.175022</v>
      </c>
      <c r="AW267" s="52">
        <v>-1.1333963</v>
      </c>
      <c r="AX267" s="52">
        <v>-1.0715300999999999</v>
      </c>
      <c r="AY267" s="52">
        <v>-0.73351188</v>
      </c>
      <c r="AZ267" s="52">
        <v>-0.89032104000000001</v>
      </c>
      <c r="BA267" s="52">
        <v>-1.8917261999999999</v>
      </c>
      <c r="BB267" s="52">
        <v>-0.95945849999999999</v>
      </c>
      <c r="BC267" s="52">
        <v>-0.65766491999999999</v>
      </c>
      <c r="BD267" s="52">
        <v>-0.55938743999999996</v>
      </c>
      <c r="BE267" s="52">
        <v>-0.34844956999999999</v>
      </c>
      <c r="BF267" s="52">
        <v>-0.33258167999999999</v>
      </c>
      <c r="BG267" s="52">
        <v>-0.37053701999999999</v>
      </c>
      <c r="BH267" s="52">
        <v>-0.26689427999999998</v>
      </c>
      <c r="BI267" s="52">
        <v>-0.35850258000000002</v>
      </c>
      <c r="BJ267" s="52">
        <v>-0.36977724000000001</v>
      </c>
      <c r="BK267" s="52">
        <v>-0.58947930000000004</v>
      </c>
      <c r="BL267" s="52">
        <v>-0.58832514000000002</v>
      </c>
      <c r="BM267" s="52">
        <v>-0.43285716000000002</v>
      </c>
      <c r="BN267" s="52">
        <v>-0.28635606000000002</v>
      </c>
      <c r="BO267" s="52">
        <v>-0.47821392000000001</v>
      </c>
      <c r="BP267" s="52">
        <v>-0.51152975999999994</v>
      </c>
      <c r="BQ267" s="52">
        <v>-0.43667028000000002</v>
      </c>
      <c r="BR267" s="52">
        <v>-0.49980780000000002</v>
      </c>
      <c r="BS267" s="52">
        <v>-0.60987924000000004</v>
      </c>
      <c r="BT267" s="52">
        <v>-0.56154347999999998</v>
      </c>
      <c r="BU267" s="52">
        <v>-0.54991044</v>
      </c>
      <c r="BV267" s="52">
        <v>-0.54061577999999999</v>
      </c>
      <c r="BW267" s="52">
        <v>-0.28408248000000003</v>
      </c>
      <c r="BX267" s="52">
        <v>-0.43342955999999999</v>
      </c>
      <c r="BY267" s="52">
        <v>-1.2270631999999999</v>
      </c>
      <c r="BZ267" s="52">
        <v>-0.60293790000000003</v>
      </c>
      <c r="CA267" s="52">
        <v>-0.36441252000000002</v>
      </c>
      <c r="CB267" s="52">
        <v>-0.27003078000000003</v>
      </c>
      <c r="CC267" s="52">
        <v>-0.16639180000000001</v>
      </c>
      <c r="CD267" s="52">
        <v>-0.15312496</v>
      </c>
      <c r="CE267" s="52">
        <v>-0.18534761999999999</v>
      </c>
      <c r="CF267" s="52">
        <v>-8.2891670000000001E-2</v>
      </c>
      <c r="CG267" s="52">
        <v>-0.17217947</v>
      </c>
      <c r="CH267" s="52">
        <v>-0.17890891</v>
      </c>
      <c r="CI267" s="52">
        <v>-0.36023255999999998</v>
      </c>
      <c r="CJ267" s="52">
        <v>-0.36489833999999999</v>
      </c>
      <c r="CK267" s="52">
        <v>-0.18187362000000001</v>
      </c>
      <c r="CL267" s="52">
        <v>-6.8953699999999996E-3</v>
      </c>
      <c r="CM267" s="52">
        <v>-0.15942389000000001</v>
      </c>
      <c r="CN267" s="52">
        <v>-0.1519317</v>
      </c>
      <c r="CO267" s="52">
        <v>-4.2610450000000001E-2</v>
      </c>
      <c r="CP267" s="52">
        <v>-9.7154240000000003E-2</v>
      </c>
      <c r="CQ267" s="52">
        <v>-0.18549215999999999</v>
      </c>
      <c r="CR267" s="52">
        <v>-0.1366501</v>
      </c>
      <c r="CS267" s="52">
        <v>-0.14579012</v>
      </c>
      <c r="CT267" s="52">
        <v>-0.17290612999999999</v>
      </c>
      <c r="CU267" s="52">
        <v>2.7190780000000001E-2</v>
      </c>
      <c r="CV267" s="52">
        <v>-0.1169878</v>
      </c>
      <c r="CW267" s="52">
        <v>-0.76671971999999999</v>
      </c>
      <c r="CX267" s="52">
        <v>-0.35601263999999999</v>
      </c>
      <c r="CY267" s="52">
        <v>-0.16130678000000001</v>
      </c>
      <c r="CZ267" s="52">
        <v>-6.9623210000000005E-2</v>
      </c>
      <c r="DA267" s="52">
        <v>1.5665869999999998E-2</v>
      </c>
      <c r="DB267" s="52">
        <v>2.63317E-2</v>
      </c>
      <c r="DC267" s="52">
        <v>-1.5835E-4</v>
      </c>
      <c r="DD267" s="52">
        <v>0.10111093</v>
      </c>
      <c r="DE267" s="52">
        <v>1.414352E-2</v>
      </c>
      <c r="DF267" s="52">
        <v>1.195949E-2</v>
      </c>
      <c r="DG267" s="52">
        <v>-0.13098593</v>
      </c>
      <c r="DH267" s="52">
        <v>-0.14147158000000001</v>
      </c>
      <c r="DI267" s="52">
        <v>6.9110119999999997E-2</v>
      </c>
      <c r="DJ267" s="52">
        <v>0.27256535999999998</v>
      </c>
      <c r="DK267" s="52">
        <v>0.15936620000000001</v>
      </c>
      <c r="DL267" s="52">
        <v>0.20766635999999999</v>
      </c>
      <c r="DM267" s="52">
        <v>0.35144927999999998</v>
      </c>
      <c r="DN267" s="52">
        <v>0.30549942000000002</v>
      </c>
      <c r="DO267" s="52">
        <v>0.23889492000000001</v>
      </c>
      <c r="DP267" s="52">
        <v>0.28824336</v>
      </c>
      <c r="DQ267" s="52">
        <v>0.25833023999999999</v>
      </c>
      <c r="DR267" s="52">
        <v>0.19480355999999999</v>
      </c>
      <c r="DS267" s="52">
        <v>0.33846408</v>
      </c>
      <c r="DT267" s="52">
        <v>0.19945386000000001</v>
      </c>
      <c r="DU267" s="52">
        <v>-0.30637619999999999</v>
      </c>
      <c r="DV267" s="52">
        <v>-0.10908758</v>
      </c>
      <c r="DW267" s="52">
        <v>4.1798929999999998E-2</v>
      </c>
      <c r="DX267" s="52">
        <v>0.13078438000000001</v>
      </c>
      <c r="DY267" s="52">
        <v>0.27852821999999999</v>
      </c>
      <c r="DZ267" s="52">
        <v>0.28543859999999999</v>
      </c>
      <c r="EA267" s="52">
        <v>0.26722565999999998</v>
      </c>
      <c r="EB267" s="52">
        <v>0.36678149999999998</v>
      </c>
      <c r="EC267" s="52">
        <v>0.28316429999999998</v>
      </c>
      <c r="ED267" s="52">
        <v>0.28754316000000002</v>
      </c>
      <c r="EE267" s="52">
        <v>0.20000988</v>
      </c>
      <c r="EF267" s="52">
        <v>0.18112122</v>
      </c>
      <c r="EG267" s="52">
        <v>0.4314906</v>
      </c>
      <c r="EH267" s="52">
        <v>0.67606217999999996</v>
      </c>
      <c r="EI267" s="52">
        <v>0.61964838</v>
      </c>
      <c r="EJ267" s="52">
        <v>0.72686861999999997</v>
      </c>
      <c r="EK267" s="52">
        <v>0.92040893999999995</v>
      </c>
      <c r="EL267" s="52">
        <v>0.88686737999999998</v>
      </c>
      <c r="EM267" s="52">
        <v>0.85164245999999999</v>
      </c>
      <c r="EN267" s="52">
        <v>0.90172187999999998</v>
      </c>
      <c r="EO267" s="52">
        <v>0.84181589999999995</v>
      </c>
      <c r="EP267" s="52">
        <v>0.72571788000000004</v>
      </c>
      <c r="EQ267" s="52">
        <v>0.78789330000000002</v>
      </c>
      <c r="ER267" s="52">
        <v>0.65634552000000002</v>
      </c>
      <c r="ES267" s="52">
        <v>0.35828675999999998</v>
      </c>
      <c r="ET267" s="52">
        <v>0.24743303999999999</v>
      </c>
      <c r="EU267" s="52">
        <v>0.33505128000000001</v>
      </c>
      <c r="EV267" s="52">
        <v>0.42014106000000001</v>
      </c>
      <c r="EW267" s="52">
        <v>67.855900000000005</v>
      </c>
      <c r="EX267" s="52">
        <v>66.740229999999997</v>
      </c>
      <c r="EY267" s="52">
        <v>65.748890000000003</v>
      </c>
      <c r="EZ267" s="52">
        <v>64.961320000000001</v>
      </c>
      <c r="FA267" s="52">
        <v>64.285309999999996</v>
      </c>
      <c r="FB267" s="52">
        <v>63.609850000000002</v>
      </c>
      <c r="FC267" s="52">
        <v>62.639000000000003</v>
      </c>
      <c r="FD267" s="52">
        <v>63.370699999999999</v>
      </c>
      <c r="FE267" s="52">
        <v>66.158670000000001</v>
      </c>
      <c r="FF267" s="52">
        <v>69.562929999999994</v>
      </c>
      <c r="FG267" s="52">
        <v>73.341819999999998</v>
      </c>
      <c r="FH267" s="52">
        <v>76.931899999999999</v>
      </c>
      <c r="FI267" s="52">
        <v>79.89161</v>
      </c>
      <c r="FJ267" s="52">
        <v>82.472899999999996</v>
      </c>
      <c r="FK267" s="52">
        <v>84.300659999999993</v>
      </c>
      <c r="FL267" s="52">
        <v>85.509680000000003</v>
      </c>
      <c r="FM267" s="52">
        <v>86.148610000000005</v>
      </c>
      <c r="FN267" s="52">
        <v>84.626329999999996</v>
      </c>
      <c r="FO267" s="52">
        <v>81.977950000000007</v>
      </c>
      <c r="FP267" s="52">
        <v>77.969059999999999</v>
      </c>
      <c r="FQ267" s="52">
        <v>74.048460000000006</v>
      </c>
      <c r="FR267" s="52">
        <v>71.63467</v>
      </c>
      <c r="FS267" s="52">
        <v>69.965199999999996</v>
      </c>
      <c r="FT267" s="52">
        <v>68.310270000000003</v>
      </c>
      <c r="FU267" s="52">
        <v>75</v>
      </c>
      <c r="FV267" s="52">
        <v>2508.2469999999998</v>
      </c>
      <c r="FW267" s="52">
        <v>160.80850000000001</v>
      </c>
      <c r="FX267" s="52">
        <v>1</v>
      </c>
    </row>
    <row r="268" spans="1:180" x14ac:dyDescent="0.3">
      <c r="A268" t="s">
        <v>174</v>
      </c>
      <c r="B268" t="s">
        <v>247</v>
      </c>
      <c r="C268" t="s">
        <v>0</v>
      </c>
      <c r="D268" t="s">
        <v>224</v>
      </c>
      <c r="E268" t="s">
        <v>190</v>
      </c>
      <c r="F268" t="s">
        <v>238</v>
      </c>
      <c r="G268" t="s">
        <v>240</v>
      </c>
      <c r="H268" s="52">
        <v>180</v>
      </c>
      <c r="I268" s="52">
        <v>3.8045255999999998</v>
      </c>
      <c r="J268" s="52">
        <v>3.7134493000000002</v>
      </c>
      <c r="K268" s="52">
        <v>3.5902634</v>
      </c>
      <c r="L268" s="52">
        <v>3.6143090999999998</v>
      </c>
      <c r="M268" s="52">
        <v>3.7926022000000001</v>
      </c>
      <c r="N268" s="52">
        <v>4.3784413000000004</v>
      </c>
      <c r="O268" s="52">
        <v>5.2683182999999998</v>
      </c>
      <c r="P268" s="52">
        <v>5.7560973999999998</v>
      </c>
      <c r="Q268" s="52">
        <v>5.7401723000000002</v>
      </c>
      <c r="R268" s="52">
        <v>5.7058958000000004</v>
      </c>
      <c r="S268" s="52">
        <v>5.5241724999999997</v>
      </c>
      <c r="T268" s="52">
        <v>5.6830784000000003</v>
      </c>
      <c r="U268" s="52">
        <v>5.8432608000000004</v>
      </c>
      <c r="V268" s="52">
        <v>6.0349288000000003</v>
      </c>
      <c r="W268" s="52">
        <v>6.4421105000000001</v>
      </c>
      <c r="X268" s="52">
        <v>6.7793381999999998</v>
      </c>
      <c r="Y268" s="52">
        <v>6.8742878000000003</v>
      </c>
      <c r="Z268" s="52">
        <v>7.1278861999999998</v>
      </c>
      <c r="AA268" s="52">
        <v>7.3734036999999999</v>
      </c>
      <c r="AB268" s="52">
        <v>7.0660660000000002</v>
      </c>
      <c r="AC268" s="52">
        <v>6.1612106000000004</v>
      </c>
      <c r="AD268" s="52">
        <v>5.2917607999999996</v>
      </c>
      <c r="AE268" s="52">
        <v>4.5186935000000004</v>
      </c>
      <c r="AF268" s="52">
        <v>4.1359892</v>
      </c>
      <c r="AG268" s="52">
        <v>-0.87149812000000004</v>
      </c>
      <c r="AH268" s="52">
        <v>-0.85080204000000004</v>
      </c>
      <c r="AI268" s="52">
        <v>-0.90630252</v>
      </c>
      <c r="AJ268" s="52">
        <v>-0.82521180000000005</v>
      </c>
      <c r="AK268" s="52">
        <v>-0.91734749999999998</v>
      </c>
      <c r="AL268" s="52">
        <v>-1.0617964</v>
      </c>
      <c r="AM268" s="52">
        <v>-0.95391144000000005</v>
      </c>
      <c r="AN268" s="52">
        <v>-0.92811383999999997</v>
      </c>
      <c r="AO268" s="52">
        <v>-1.3144937000000001</v>
      </c>
      <c r="AP268" s="52">
        <v>-1.2093940999999999</v>
      </c>
      <c r="AQ268" s="52">
        <v>-1.4266283</v>
      </c>
      <c r="AR268" s="52">
        <v>-1.5578995</v>
      </c>
      <c r="AS268" s="52">
        <v>-1.6639708</v>
      </c>
      <c r="AT268" s="52">
        <v>-1.8609983999999999</v>
      </c>
      <c r="AU268" s="52">
        <v>-1.7363686</v>
      </c>
      <c r="AV268" s="52">
        <v>-1.3502491000000001</v>
      </c>
      <c r="AW268" s="52">
        <v>-1.0244115</v>
      </c>
      <c r="AX268" s="52">
        <v>-0.53267867999999996</v>
      </c>
      <c r="AY268" s="52">
        <v>-0.56112678000000005</v>
      </c>
      <c r="AZ268" s="52">
        <v>-0.58293755999999997</v>
      </c>
      <c r="BA268" s="52">
        <v>-0.84195936000000005</v>
      </c>
      <c r="BB268" s="52">
        <v>-0.76686335999999999</v>
      </c>
      <c r="BC268" s="52">
        <v>-0.74945790000000001</v>
      </c>
      <c r="BD268" s="52">
        <v>-0.73030247999999998</v>
      </c>
      <c r="BE268" s="52">
        <v>-0.58487237000000003</v>
      </c>
      <c r="BF268" s="52">
        <v>-0.55766088000000003</v>
      </c>
      <c r="BG268" s="52">
        <v>-0.61464582000000001</v>
      </c>
      <c r="BH268" s="52">
        <v>-0.52812252000000004</v>
      </c>
      <c r="BI268" s="52">
        <v>-0.61782641999999999</v>
      </c>
      <c r="BJ268" s="52">
        <v>-0.63997236000000002</v>
      </c>
      <c r="BK268" s="52">
        <v>-0.52488522000000004</v>
      </c>
      <c r="BL268" s="52">
        <v>-0.47777903999999999</v>
      </c>
      <c r="BM268" s="52">
        <v>-0.73249902</v>
      </c>
      <c r="BN268" s="52">
        <v>-0.53879310000000002</v>
      </c>
      <c r="BO268" s="52">
        <v>-0.69553602000000003</v>
      </c>
      <c r="BP268" s="52">
        <v>-0.71422235999999995</v>
      </c>
      <c r="BQ268" s="52">
        <v>-0.71999784</v>
      </c>
      <c r="BR268" s="52">
        <v>-0.86567777999999995</v>
      </c>
      <c r="BS268" s="52">
        <v>-0.77722919999999995</v>
      </c>
      <c r="BT268" s="52">
        <v>-0.46511064000000002</v>
      </c>
      <c r="BU268" s="52">
        <v>-0.36238572000000002</v>
      </c>
      <c r="BV268" s="52">
        <v>-3.3179149999999998E-2</v>
      </c>
      <c r="BW268" s="52">
        <v>-0.11368805</v>
      </c>
      <c r="BX268" s="52">
        <v>-0.14562312999999999</v>
      </c>
      <c r="BY268" s="52">
        <v>-0.42419862000000003</v>
      </c>
      <c r="BZ268" s="52">
        <v>-0.41187420000000002</v>
      </c>
      <c r="CA268" s="52">
        <v>-0.44660033999999998</v>
      </c>
      <c r="CB268" s="52">
        <v>-0.44578872000000003</v>
      </c>
      <c r="CC268" s="52">
        <v>-0.38635616</v>
      </c>
      <c r="CD268" s="52">
        <v>-0.35463203999999998</v>
      </c>
      <c r="CE268" s="52">
        <v>-0.41264531999999998</v>
      </c>
      <c r="CF268" s="52">
        <v>-0.32235930000000002</v>
      </c>
      <c r="CG268" s="52">
        <v>-0.41037911999999999</v>
      </c>
      <c r="CH268" s="52">
        <v>-0.34781814</v>
      </c>
      <c r="CI268" s="52">
        <v>-0.22774284</v>
      </c>
      <c r="CJ268" s="52">
        <v>-0.16587842</v>
      </c>
      <c r="CK268" s="52">
        <v>-0.32941134</v>
      </c>
      <c r="CL268" s="52">
        <v>-7.4337100000000003E-2</v>
      </c>
      <c r="CM268" s="52">
        <v>-0.18918378</v>
      </c>
      <c r="CN268" s="52">
        <v>-0.12989417</v>
      </c>
      <c r="CO268" s="52">
        <v>-6.6205120000000006E-2</v>
      </c>
      <c r="CP268" s="52">
        <v>-0.17632160999999999</v>
      </c>
      <c r="CQ268" s="52">
        <v>-0.1129322</v>
      </c>
      <c r="CR268" s="52">
        <v>0.14793349</v>
      </c>
      <c r="CS268" s="52">
        <v>9.6131229999999998E-2</v>
      </c>
      <c r="CT268" s="52">
        <v>0.31277268000000003</v>
      </c>
      <c r="CU268" s="52">
        <v>0.19620666</v>
      </c>
      <c r="CV268" s="52">
        <v>0.15725945</v>
      </c>
      <c r="CW268" s="52">
        <v>-0.13485891999999999</v>
      </c>
      <c r="CX268" s="52">
        <v>-0.16600988</v>
      </c>
      <c r="CY268" s="52">
        <v>-0.23684201999999999</v>
      </c>
      <c r="CZ268" s="52">
        <v>-0.24873534</v>
      </c>
      <c r="DA268" s="52">
        <v>-0.1878399</v>
      </c>
      <c r="DB268" s="52">
        <v>-0.15160315999999999</v>
      </c>
      <c r="DC268" s="52">
        <v>-0.21064463999999999</v>
      </c>
      <c r="DD268" s="52">
        <v>-0.11659619</v>
      </c>
      <c r="DE268" s="52">
        <v>-0.20293164</v>
      </c>
      <c r="DF268" s="52">
        <v>-5.5663959999999998E-2</v>
      </c>
      <c r="DG268" s="52">
        <v>6.9399379999999997E-2</v>
      </c>
      <c r="DH268" s="52">
        <v>0.14602216000000001</v>
      </c>
      <c r="DI268" s="52">
        <v>7.367638E-2</v>
      </c>
      <c r="DJ268" s="52">
        <v>0.39011903999999997</v>
      </c>
      <c r="DK268" s="52">
        <v>0.31716845999999999</v>
      </c>
      <c r="DL268" s="52">
        <v>0.45443393999999998</v>
      </c>
      <c r="DM268" s="52">
        <v>0.58758767999999995</v>
      </c>
      <c r="DN268" s="52">
        <v>0.51303456000000003</v>
      </c>
      <c r="DO268" s="52">
        <v>0.55136483999999997</v>
      </c>
      <c r="DP268" s="52">
        <v>0.76097771999999997</v>
      </c>
      <c r="DQ268" s="52">
        <v>0.55464822000000003</v>
      </c>
      <c r="DR268" s="52">
        <v>0.65872458</v>
      </c>
      <c r="DS268" s="52">
        <v>0.50610131999999997</v>
      </c>
      <c r="DT268" s="52">
        <v>0.4601421</v>
      </c>
      <c r="DU268" s="52">
        <v>0.15448081</v>
      </c>
      <c r="DV268" s="52">
        <v>7.9854499999999995E-2</v>
      </c>
      <c r="DW268" s="52">
        <v>-2.7083880000000001E-2</v>
      </c>
      <c r="DX268" s="52">
        <v>-5.1682069999999997E-2</v>
      </c>
      <c r="DY268" s="52">
        <v>9.8785940000000003E-2</v>
      </c>
      <c r="DZ268" s="52">
        <v>0.14153819000000001</v>
      </c>
      <c r="EA268" s="52">
        <v>8.1011990000000006E-2</v>
      </c>
      <c r="EB268" s="52">
        <v>0.18049319999999999</v>
      </c>
      <c r="EC268" s="52">
        <v>9.6589460000000002E-2</v>
      </c>
      <c r="ED268" s="52">
        <v>0.36616031999999998</v>
      </c>
      <c r="EE268" s="52">
        <v>0.49842557999999998</v>
      </c>
      <c r="EF268" s="52">
        <v>0.59635709999999997</v>
      </c>
      <c r="EG268" s="52">
        <v>0.65567105999999997</v>
      </c>
      <c r="EH268" s="52">
        <v>1.0607198</v>
      </c>
      <c r="EI268" s="52">
        <v>1.0482608</v>
      </c>
      <c r="EJ268" s="52">
        <v>1.298111</v>
      </c>
      <c r="EK268" s="52">
        <v>1.5315605999999999</v>
      </c>
      <c r="EL268" s="52">
        <v>1.5083555</v>
      </c>
      <c r="EM268" s="52">
        <v>1.5105042</v>
      </c>
      <c r="EN268" s="52">
        <v>1.6461162</v>
      </c>
      <c r="EO268" s="52">
        <v>1.2166737999999999</v>
      </c>
      <c r="EP268" s="52">
        <v>1.1582239999999999</v>
      </c>
      <c r="EQ268" s="52">
        <v>0.95353991999999999</v>
      </c>
      <c r="ER268" s="52">
        <v>0.89745642000000003</v>
      </c>
      <c r="ES268" s="52">
        <v>0.57224142</v>
      </c>
      <c r="ET268" s="52">
        <v>0.43484363999999998</v>
      </c>
      <c r="EU268" s="52">
        <v>0.27577368000000002</v>
      </c>
      <c r="EV268" s="52">
        <v>0.23283161999999999</v>
      </c>
      <c r="EW268" s="52">
        <v>64.596789999999999</v>
      </c>
      <c r="EX268" s="52">
        <v>63.490119999999997</v>
      </c>
      <c r="EY268" s="52">
        <v>62.42409</v>
      </c>
      <c r="EZ268" s="52">
        <v>61.767299999999999</v>
      </c>
      <c r="FA268" s="52">
        <v>61.029739999999997</v>
      </c>
      <c r="FB268" s="52">
        <v>60.420580000000001</v>
      </c>
      <c r="FC268" s="52">
        <v>59.820720000000001</v>
      </c>
      <c r="FD268" s="52">
        <v>60.685200000000002</v>
      </c>
      <c r="FE268" s="52">
        <v>64.209159999999997</v>
      </c>
      <c r="FF268" s="52">
        <v>68.519970000000001</v>
      </c>
      <c r="FG268" s="52">
        <v>72.578739999999996</v>
      </c>
      <c r="FH268" s="52">
        <v>76.169479999999993</v>
      </c>
      <c r="FI268" s="52">
        <v>79.115300000000005</v>
      </c>
      <c r="FJ268" s="52">
        <v>81.509219999999999</v>
      </c>
      <c r="FK268" s="52">
        <v>83.417349999999999</v>
      </c>
      <c r="FL268" s="52">
        <v>84.231200000000001</v>
      </c>
      <c r="FM268" s="52">
        <v>84.232089999999999</v>
      </c>
      <c r="FN268" s="52">
        <v>82.598179999999999</v>
      </c>
      <c r="FO268" s="52">
        <v>79.010450000000006</v>
      </c>
      <c r="FP268" s="52">
        <v>74.404849999999996</v>
      </c>
      <c r="FQ268" s="52">
        <v>71.004419999999996</v>
      </c>
      <c r="FR268" s="52">
        <v>68.491969999999995</v>
      </c>
      <c r="FS268" s="52">
        <v>66.57396</v>
      </c>
      <c r="FT268" s="52">
        <v>65.315560000000005</v>
      </c>
      <c r="FU268" s="52">
        <v>74.933329999999998</v>
      </c>
      <c r="FV268" s="52">
        <v>2605.172</v>
      </c>
      <c r="FW268" s="52">
        <v>228.56</v>
      </c>
      <c r="FX268" s="52">
        <v>1</v>
      </c>
    </row>
    <row r="269" spans="1:180" x14ac:dyDescent="0.3">
      <c r="A269" t="s">
        <v>174</v>
      </c>
      <c r="B269" t="s">
        <v>247</v>
      </c>
      <c r="C269" t="s">
        <v>0</v>
      </c>
      <c r="D269" t="s">
        <v>244</v>
      </c>
      <c r="E269" t="s">
        <v>187</v>
      </c>
      <c r="F269" t="s">
        <v>238</v>
      </c>
      <c r="G269" t="s">
        <v>240</v>
      </c>
      <c r="H269" s="52">
        <v>180</v>
      </c>
      <c r="I269" s="52">
        <v>4.5985772000000003</v>
      </c>
      <c r="J269" s="52">
        <v>4.4740216999999998</v>
      </c>
      <c r="K269" s="52">
        <v>4.3677542000000003</v>
      </c>
      <c r="L269" s="52">
        <v>4.346991</v>
      </c>
      <c r="M269" s="52">
        <v>4.2930985000000002</v>
      </c>
      <c r="N269" s="52">
        <v>4.2466508999999997</v>
      </c>
      <c r="O269" s="52">
        <v>3.8481489</v>
      </c>
      <c r="P269" s="52">
        <v>3.2831047999999998</v>
      </c>
      <c r="Q269" s="52">
        <v>2.6022756999999999</v>
      </c>
      <c r="R269" s="52">
        <v>2.1676527000000001</v>
      </c>
      <c r="S269" s="52">
        <v>2.0764733</v>
      </c>
      <c r="T269" s="52">
        <v>2.0381008999999999</v>
      </c>
      <c r="U269" s="52">
        <v>2.0671851999999999</v>
      </c>
      <c r="V269" s="52">
        <v>2.2220460000000002</v>
      </c>
      <c r="W269" s="52">
        <v>2.3754806999999998</v>
      </c>
      <c r="X269" s="52">
        <v>2.5795127</v>
      </c>
      <c r="Y269" s="52">
        <v>2.9003920000000001</v>
      </c>
      <c r="Z269" s="52">
        <v>3.6436133000000002</v>
      </c>
      <c r="AA269" s="52">
        <v>4.5710296000000001</v>
      </c>
      <c r="AB269" s="52">
        <v>5.1476851999999997</v>
      </c>
      <c r="AC269" s="52">
        <v>5.0876790999999999</v>
      </c>
      <c r="AD269" s="52">
        <v>4.8866826999999997</v>
      </c>
      <c r="AE269" s="52">
        <v>4.7910193000000003</v>
      </c>
      <c r="AF269" s="52">
        <v>4.6136245999999996</v>
      </c>
      <c r="AG269" s="52">
        <v>-0.31186438999999999</v>
      </c>
      <c r="AH269" s="52">
        <v>-0.29300670000000001</v>
      </c>
      <c r="AI269" s="52">
        <v>-0.29440386000000002</v>
      </c>
      <c r="AJ269" s="52">
        <v>-0.22376862</v>
      </c>
      <c r="AK269" s="52">
        <v>-0.23891148000000001</v>
      </c>
      <c r="AL269" s="52">
        <v>-0.30066317999999997</v>
      </c>
      <c r="AM269" s="52">
        <v>-0.41187294000000002</v>
      </c>
      <c r="AN269" s="52">
        <v>-0.60569244</v>
      </c>
      <c r="AO269" s="52">
        <v>-0.78813971999999999</v>
      </c>
      <c r="AP269" s="52">
        <v>-0.88336314000000005</v>
      </c>
      <c r="AQ269" s="52">
        <v>-0.78388451999999997</v>
      </c>
      <c r="AR269" s="52">
        <v>-0.79937694000000004</v>
      </c>
      <c r="AS269" s="52">
        <v>-0.84821022000000001</v>
      </c>
      <c r="AT269" s="52">
        <v>-0.81675971999999997</v>
      </c>
      <c r="AU269" s="52">
        <v>-0.86133276000000003</v>
      </c>
      <c r="AV269" s="52">
        <v>-0.98841707999999995</v>
      </c>
      <c r="AW269" s="52">
        <v>-1.1749151</v>
      </c>
      <c r="AX269" s="52">
        <v>-1.1115451999999999</v>
      </c>
      <c r="AY269" s="52">
        <v>-1.0278925000000001</v>
      </c>
      <c r="AZ269" s="52">
        <v>-1.2039842000000001</v>
      </c>
      <c r="BA269" s="52">
        <v>-1.7046437000000001</v>
      </c>
      <c r="BB269" s="52">
        <v>-0.78146855999999998</v>
      </c>
      <c r="BC269" s="52">
        <v>-0.44039106</v>
      </c>
      <c r="BD269" s="52">
        <v>-0.43307459999999998</v>
      </c>
      <c r="BE269" s="52">
        <v>0.14610070999999999</v>
      </c>
      <c r="BF269" s="52">
        <v>0.15125684</v>
      </c>
      <c r="BG269" s="52">
        <v>0.12044721999999999</v>
      </c>
      <c r="BH269" s="52">
        <v>0.17861650000000001</v>
      </c>
      <c r="BI269" s="52">
        <v>0.15910772000000001</v>
      </c>
      <c r="BJ269" s="52">
        <v>9.5611639999999998E-2</v>
      </c>
      <c r="BK269" s="52">
        <v>-2.3939459999999999E-2</v>
      </c>
      <c r="BL269" s="52">
        <v>-0.16367719999999999</v>
      </c>
      <c r="BM269" s="52">
        <v>-0.35803962</v>
      </c>
      <c r="BN269" s="52">
        <v>-0.48145320000000003</v>
      </c>
      <c r="BO269" s="52">
        <v>-0.39872610000000003</v>
      </c>
      <c r="BP269" s="52">
        <v>-0.37203407999999999</v>
      </c>
      <c r="BQ269" s="52">
        <v>-0.40513860000000002</v>
      </c>
      <c r="BR269" s="52">
        <v>-0.34674371999999998</v>
      </c>
      <c r="BS269" s="52">
        <v>-0.37041750000000001</v>
      </c>
      <c r="BT269" s="52">
        <v>-0.44903394000000002</v>
      </c>
      <c r="BU269" s="52">
        <v>-0.60616493999999999</v>
      </c>
      <c r="BV269" s="52">
        <v>-0.50692716000000004</v>
      </c>
      <c r="BW269" s="52">
        <v>-0.40178268</v>
      </c>
      <c r="BX269" s="52">
        <v>-0.58501062000000004</v>
      </c>
      <c r="BY269" s="52">
        <v>-0.95281146000000005</v>
      </c>
      <c r="BZ269" s="52">
        <v>-0.26195777999999997</v>
      </c>
      <c r="CA269" s="52">
        <v>4.4331710000000003E-2</v>
      </c>
      <c r="CB269" s="52">
        <v>3.492058E-2</v>
      </c>
      <c r="CC269" s="52">
        <v>0.46328598999999998</v>
      </c>
      <c r="CD269" s="52">
        <v>0.45895248</v>
      </c>
      <c r="CE269" s="52">
        <v>0.40777182000000001</v>
      </c>
      <c r="CF269" s="52">
        <v>0.45730727999999998</v>
      </c>
      <c r="CG269" s="52">
        <v>0.43477470000000001</v>
      </c>
      <c r="CH269" s="52">
        <v>0.37007045999999999</v>
      </c>
      <c r="CI269" s="52">
        <v>0.24474203999999999</v>
      </c>
      <c r="CJ269" s="52">
        <v>0.14246120000000001</v>
      </c>
      <c r="CK269" s="52">
        <v>-6.0153570000000003E-2</v>
      </c>
      <c r="CL269" s="52">
        <v>-0.20309147999999999</v>
      </c>
      <c r="CM269" s="52">
        <v>-0.13196670999999999</v>
      </c>
      <c r="CN269" s="52">
        <v>-7.6057689999999997E-2</v>
      </c>
      <c r="CO269" s="52">
        <v>-9.8268590000000003E-2</v>
      </c>
      <c r="CP269" s="52">
        <v>-2.1212189999999999E-2</v>
      </c>
      <c r="CQ269" s="52">
        <v>-3.0411000000000001E-2</v>
      </c>
      <c r="CR269" s="52">
        <v>-7.5458919999999999E-2</v>
      </c>
      <c r="CS269" s="52">
        <v>-0.21225024000000001</v>
      </c>
      <c r="CT269" s="52">
        <v>-8.8170429999999994E-2</v>
      </c>
      <c r="CU269" s="52">
        <v>3.1859169999999999E-2</v>
      </c>
      <c r="CV269" s="52">
        <v>-0.15631142000000001</v>
      </c>
      <c r="CW269" s="52">
        <v>-0.43209486000000003</v>
      </c>
      <c r="CX269" s="52">
        <v>9.7853850000000006E-2</v>
      </c>
      <c r="CY269" s="52">
        <v>0.38004912000000002</v>
      </c>
      <c r="CZ269" s="52">
        <v>0.35905248000000001</v>
      </c>
      <c r="DA269" s="52">
        <v>0.78047115</v>
      </c>
      <c r="DB269" s="52">
        <v>0.76664790000000005</v>
      </c>
      <c r="DC269" s="52">
        <v>0.69509628000000001</v>
      </c>
      <c r="DD269" s="52">
        <v>0.73599786</v>
      </c>
      <c r="DE269" s="52">
        <v>0.71044163999999999</v>
      </c>
      <c r="DF269" s="52">
        <v>0.64452924</v>
      </c>
      <c r="DG269" s="52">
        <v>0.51342354000000001</v>
      </c>
      <c r="DH269" s="52">
        <v>0.44859959999999999</v>
      </c>
      <c r="DI269" s="52">
        <v>0.23773248</v>
      </c>
      <c r="DJ269" s="52">
        <v>7.5270130000000005E-2</v>
      </c>
      <c r="DK269" s="52">
        <v>0.13479278</v>
      </c>
      <c r="DL269" s="52">
        <v>0.21991859999999999</v>
      </c>
      <c r="DM269" s="52">
        <v>0.20860145999999999</v>
      </c>
      <c r="DN269" s="52">
        <v>0.30431933999999999</v>
      </c>
      <c r="DO269" s="52">
        <v>0.30959550000000002</v>
      </c>
      <c r="DP269" s="52">
        <v>0.29811618000000001</v>
      </c>
      <c r="DQ269" s="52">
        <v>0.18166428000000001</v>
      </c>
      <c r="DR269" s="52">
        <v>0.3305862</v>
      </c>
      <c r="DS269" s="52">
        <v>0.46550088000000001</v>
      </c>
      <c r="DT269" s="52">
        <v>0.27238770000000001</v>
      </c>
      <c r="DU269" s="52">
        <v>8.8621809999999995E-2</v>
      </c>
      <c r="DV269" s="52">
        <v>0.45766548000000001</v>
      </c>
      <c r="DW269" s="52">
        <v>0.71576675999999995</v>
      </c>
      <c r="DX269" s="52">
        <v>0.68318460000000003</v>
      </c>
      <c r="DY269" s="52">
        <v>1.2384362</v>
      </c>
      <c r="DZ269" s="52">
        <v>1.2109114999999999</v>
      </c>
      <c r="EA269" s="52">
        <v>1.1099473</v>
      </c>
      <c r="EB269" s="52">
        <v>1.1383829999999999</v>
      </c>
      <c r="EC269" s="52">
        <v>1.1084609000000001</v>
      </c>
      <c r="ED269" s="52">
        <v>1.0408039</v>
      </c>
      <c r="EE269" s="52">
        <v>0.90135701999999995</v>
      </c>
      <c r="EF269" s="52">
        <v>0.89061480000000004</v>
      </c>
      <c r="EG269" s="52">
        <v>0.66783258000000001</v>
      </c>
      <c r="EH269" s="52">
        <v>0.47718018000000001</v>
      </c>
      <c r="EI269" s="52">
        <v>0.51995106000000002</v>
      </c>
      <c r="EJ269" s="52">
        <v>0.64726145999999996</v>
      </c>
      <c r="EK269" s="52">
        <v>0.65167308000000002</v>
      </c>
      <c r="EL269" s="52">
        <v>0.77433534000000004</v>
      </c>
      <c r="EM269" s="52">
        <v>0.80051075999999999</v>
      </c>
      <c r="EN269" s="52">
        <v>0.83749932000000005</v>
      </c>
      <c r="EO269" s="52">
        <v>0.75041442000000003</v>
      </c>
      <c r="EP269" s="52">
        <v>0.93520440000000005</v>
      </c>
      <c r="EQ269" s="52">
        <v>1.0916109000000001</v>
      </c>
      <c r="ER269" s="52">
        <v>0.89136126000000004</v>
      </c>
      <c r="ES269" s="52">
        <v>0.84045402000000002</v>
      </c>
      <c r="ET269" s="52">
        <v>0.97717626000000002</v>
      </c>
      <c r="EU269" s="52">
        <v>1.2004895</v>
      </c>
      <c r="EV269" s="52">
        <v>1.1511796000000001</v>
      </c>
      <c r="EW269" s="52">
        <v>67.469539999999995</v>
      </c>
      <c r="EX269" s="52">
        <v>66.064970000000002</v>
      </c>
      <c r="EY269" s="52">
        <v>65.135490000000004</v>
      </c>
      <c r="EZ269" s="52">
        <v>64.216160000000002</v>
      </c>
      <c r="FA269" s="52">
        <v>63.28049</v>
      </c>
      <c r="FB269" s="52">
        <v>62.44894</v>
      </c>
      <c r="FC269" s="52">
        <v>62.403790000000001</v>
      </c>
      <c r="FD269" s="52">
        <v>64.127369999999999</v>
      </c>
      <c r="FE269" s="52">
        <v>66.571680000000001</v>
      </c>
      <c r="FF269" s="52">
        <v>69.743579999999994</v>
      </c>
      <c r="FG269" s="52">
        <v>72.843410000000006</v>
      </c>
      <c r="FH269" s="52">
        <v>75.732839999999996</v>
      </c>
      <c r="FI269" s="52">
        <v>78.64331</v>
      </c>
      <c r="FJ269" s="52">
        <v>80.906279999999995</v>
      </c>
      <c r="FK269" s="52">
        <v>82.697400000000002</v>
      </c>
      <c r="FL269" s="52">
        <v>83.737989999999996</v>
      </c>
      <c r="FM269" s="52">
        <v>84.542140000000003</v>
      </c>
      <c r="FN269" s="52">
        <v>83.842380000000006</v>
      </c>
      <c r="FO269" s="52">
        <v>81.717460000000003</v>
      </c>
      <c r="FP269" s="52">
        <v>78.925179999999997</v>
      </c>
      <c r="FQ269" s="52">
        <v>74.878559999999993</v>
      </c>
      <c r="FR269" s="52">
        <v>72.020210000000006</v>
      </c>
      <c r="FS269" s="52">
        <v>69.881079999999997</v>
      </c>
      <c r="FT269" s="52">
        <v>68.123930000000001</v>
      </c>
      <c r="FU269" s="52">
        <v>75</v>
      </c>
      <c r="FV269" s="52">
        <v>2206.3240000000001</v>
      </c>
      <c r="FW269" s="52">
        <v>112.7861</v>
      </c>
      <c r="FX269" s="52">
        <v>1</v>
      </c>
    </row>
    <row r="270" spans="1:180" x14ac:dyDescent="0.3">
      <c r="A270" t="s">
        <v>174</v>
      </c>
      <c r="B270" t="s">
        <v>247</v>
      </c>
      <c r="C270" t="s">
        <v>0</v>
      </c>
      <c r="D270" t="s">
        <v>244</v>
      </c>
      <c r="E270" t="s">
        <v>190</v>
      </c>
      <c r="F270" t="s">
        <v>238</v>
      </c>
      <c r="G270" t="s">
        <v>240</v>
      </c>
      <c r="H270" s="52">
        <v>180</v>
      </c>
      <c r="I270" s="52">
        <v>3.7252301000000001</v>
      </c>
      <c r="J270" s="52">
        <v>3.6268487999999999</v>
      </c>
      <c r="K270" s="52">
        <v>3.5288658000000002</v>
      </c>
      <c r="L270" s="52">
        <v>3.5260245000000001</v>
      </c>
      <c r="M270" s="52">
        <v>3.5586148999999998</v>
      </c>
      <c r="N270" s="52">
        <v>3.6078557</v>
      </c>
      <c r="O270" s="52">
        <v>3.8316680999999999</v>
      </c>
      <c r="P270" s="52">
        <v>3.6663655999999998</v>
      </c>
      <c r="Q270" s="52">
        <v>3.3803770000000002</v>
      </c>
      <c r="R270" s="52">
        <v>3.4863016999999998</v>
      </c>
      <c r="S270" s="52">
        <v>3.4173103999999999</v>
      </c>
      <c r="T270" s="52">
        <v>3.5178091</v>
      </c>
      <c r="U270" s="52">
        <v>3.529328</v>
      </c>
      <c r="V270" s="52">
        <v>3.6611905999999999</v>
      </c>
      <c r="W270" s="52">
        <v>3.8923293999999999</v>
      </c>
      <c r="X270" s="52">
        <v>4.3139243</v>
      </c>
      <c r="Y270" s="52">
        <v>4.6688023999999997</v>
      </c>
      <c r="Z270" s="52">
        <v>5.1975083</v>
      </c>
      <c r="AA270" s="52">
        <v>5.8334697000000002</v>
      </c>
      <c r="AB270" s="52">
        <v>5.7334063000000004</v>
      </c>
      <c r="AC270" s="52">
        <v>5.0659697000000001</v>
      </c>
      <c r="AD270" s="52">
        <v>4.2660454000000003</v>
      </c>
      <c r="AE270" s="52">
        <v>3.8864374000000002</v>
      </c>
      <c r="AF270" s="52">
        <v>3.814934</v>
      </c>
      <c r="AG270" s="52">
        <v>-0.93056954000000003</v>
      </c>
      <c r="AH270" s="52">
        <v>-0.89468424000000002</v>
      </c>
      <c r="AI270" s="52">
        <v>-0.91549349999999996</v>
      </c>
      <c r="AJ270" s="52">
        <v>-0.85635612000000005</v>
      </c>
      <c r="AK270" s="52">
        <v>-0.93909401999999997</v>
      </c>
      <c r="AL270" s="52">
        <v>-0.97199009999999997</v>
      </c>
      <c r="AM270" s="52">
        <v>-0.83656746000000004</v>
      </c>
      <c r="AN270" s="52">
        <v>-0.76857534000000005</v>
      </c>
      <c r="AO270" s="52">
        <v>-0.67867469999999996</v>
      </c>
      <c r="AP270" s="52">
        <v>-0.34778394000000001</v>
      </c>
      <c r="AQ270" s="52">
        <v>-0.36072233999999997</v>
      </c>
      <c r="AR270" s="52">
        <v>-0.22314384000000001</v>
      </c>
      <c r="AS270" s="52">
        <v>-0.28419497999999999</v>
      </c>
      <c r="AT270" s="52">
        <v>-0.34991208000000001</v>
      </c>
      <c r="AU270" s="52">
        <v>-0.41085161999999997</v>
      </c>
      <c r="AV270" s="52">
        <v>-0.39113873999999998</v>
      </c>
      <c r="AW270" s="52">
        <v>-0.48737214000000001</v>
      </c>
      <c r="AX270" s="52">
        <v>-0.63692603999999997</v>
      </c>
      <c r="AY270" s="52">
        <v>-0.61671834000000003</v>
      </c>
      <c r="AZ270" s="52">
        <v>-0.89236439999999995</v>
      </c>
      <c r="BA270" s="52">
        <v>-1.1222958999999999</v>
      </c>
      <c r="BB270" s="52">
        <v>-1.3470295999999999</v>
      </c>
      <c r="BC270" s="52">
        <v>-1.1906574999999999</v>
      </c>
      <c r="BD270" s="52">
        <v>-1.0135012000000001</v>
      </c>
      <c r="BE270" s="52">
        <v>-0.57786859000000002</v>
      </c>
      <c r="BF270" s="52">
        <v>-0.54624167999999995</v>
      </c>
      <c r="BG270" s="52">
        <v>-0.57539501999999998</v>
      </c>
      <c r="BH270" s="52">
        <v>-0.51531857999999997</v>
      </c>
      <c r="BI270" s="52">
        <v>-0.60706062000000005</v>
      </c>
      <c r="BJ270" s="52">
        <v>-0.63705438000000003</v>
      </c>
      <c r="BK270" s="52">
        <v>-0.51144714000000002</v>
      </c>
      <c r="BL270" s="52">
        <v>-0.44604702000000002</v>
      </c>
      <c r="BM270" s="52">
        <v>-0.38084040000000002</v>
      </c>
      <c r="BN270" s="52">
        <v>-1.100605E-2</v>
      </c>
      <c r="BO270" s="52">
        <v>1.4463470000000001E-2</v>
      </c>
      <c r="BP270" s="52">
        <v>0.18017208000000001</v>
      </c>
      <c r="BQ270" s="52">
        <v>0.14194946</v>
      </c>
      <c r="BR270" s="52">
        <v>0.10559074</v>
      </c>
      <c r="BS270" s="52">
        <v>7.6075470000000006E-2</v>
      </c>
      <c r="BT270" s="52">
        <v>0.12795964000000001</v>
      </c>
      <c r="BU270" s="52">
        <v>3.6412510000000002E-2</v>
      </c>
      <c r="BV270" s="52">
        <v>-8.9641979999999996E-2</v>
      </c>
      <c r="BW270" s="52">
        <v>-0.13995751000000001</v>
      </c>
      <c r="BX270" s="52">
        <v>-0.39092939999999998</v>
      </c>
      <c r="BY270" s="52">
        <v>-0.64774728000000004</v>
      </c>
      <c r="BZ270" s="52">
        <v>-0.86057154000000002</v>
      </c>
      <c r="CA270" s="52">
        <v>-0.77123609999999998</v>
      </c>
      <c r="CB270" s="52">
        <v>-0.61051085999999999</v>
      </c>
      <c r="CC270" s="52">
        <v>-0.33358915</v>
      </c>
      <c r="CD270" s="52">
        <v>-0.30491136000000002</v>
      </c>
      <c r="CE270" s="52">
        <v>-0.33984360000000002</v>
      </c>
      <c r="CF270" s="52">
        <v>-0.27911718000000002</v>
      </c>
      <c r="CG270" s="52">
        <v>-0.37709532000000001</v>
      </c>
      <c r="CH270" s="52">
        <v>-0.40507884</v>
      </c>
      <c r="CI270" s="52">
        <v>-0.28626984</v>
      </c>
      <c r="CJ270" s="52">
        <v>-0.22266485999999999</v>
      </c>
      <c r="CK270" s="52">
        <v>-0.17456141</v>
      </c>
      <c r="CL270" s="52">
        <v>0.22224527999999999</v>
      </c>
      <c r="CM270" s="52">
        <v>0.27431603999999998</v>
      </c>
      <c r="CN270" s="52">
        <v>0.45950742</v>
      </c>
      <c r="CO270" s="52">
        <v>0.43709579999999998</v>
      </c>
      <c r="CP270" s="52">
        <v>0.42107058000000003</v>
      </c>
      <c r="CQ270" s="52">
        <v>0.41331978000000003</v>
      </c>
      <c r="CR270" s="52">
        <v>0.48748553999999999</v>
      </c>
      <c r="CS270" s="52">
        <v>0.39918419999999999</v>
      </c>
      <c r="CT270" s="52">
        <v>0.28940526</v>
      </c>
      <c r="CU270" s="52">
        <v>0.19024559999999999</v>
      </c>
      <c r="CV270" s="52">
        <v>-4.3637240000000001E-2</v>
      </c>
      <c r="CW270" s="52">
        <v>-0.31907646000000001</v>
      </c>
      <c r="CX270" s="52">
        <v>-0.52365222</v>
      </c>
      <c r="CY270" s="52">
        <v>-0.48074615999999998</v>
      </c>
      <c r="CZ270" s="52">
        <v>-0.33140088000000001</v>
      </c>
      <c r="DA270" s="52">
        <v>-8.9309449999999999E-2</v>
      </c>
      <c r="DB270" s="52">
        <v>-6.358113E-2</v>
      </c>
      <c r="DC270" s="52">
        <v>-0.10429241</v>
      </c>
      <c r="DD270" s="52">
        <v>-4.2915580000000002E-2</v>
      </c>
      <c r="DE270" s="52">
        <v>-0.14713000000000001</v>
      </c>
      <c r="DF270" s="52">
        <v>-0.17310339</v>
      </c>
      <c r="DG270" s="52">
        <v>-6.1092489999999999E-2</v>
      </c>
      <c r="DH270" s="52">
        <v>7.1732000000000002E-4</v>
      </c>
      <c r="DI270" s="52">
        <v>3.1717599999999999E-2</v>
      </c>
      <c r="DJ270" s="52">
        <v>0.45549666</v>
      </c>
      <c r="DK270" s="52">
        <v>0.53416854000000003</v>
      </c>
      <c r="DL270" s="52">
        <v>0.73884293999999995</v>
      </c>
      <c r="DM270" s="52">
        <v>0.73224215999999998</v>
      </c>
      <c r="DN270" s="52">
        <v>0.73655046000000002</v>
      </c>
      <c r="DO270" s="52">
        <v>0.75056400000000001</v>
      </c>
      <c r="DP270" s="52">
        <v>0.84701159999999998</v>
      </c>
      <c r="DQ270" s="52">
        <v>0.76195584000000005</v>
      </c>
      <c r="DR270" s="52">
        <v>0.66845250000000001</v>
      </c>
      <c r="DS270" s="52">
        <v>0.52044875999999995</v>
      </c>
      <c r="DT270" s="52">
        <v>0.30365495999999997</v>
      </c>
      <c r="DU270" s="52">
        <v>9.5943399999999998E-3</v>
      </c>
      <c r="DV270" s="52">
        <v>-0.18673271999999999</v>
      </c>
      <c r="DW270" s="52">
        <v>-0.19025639999999999</v>
      </c>
      <c r="DX270" s="52">
        <v>-5.2290919999999998E-2</v>
      </c>
      <c r="DY270" s="52">
        <v>0.26339149000000001</v>
      </c>
      <c r="DZ270" s="52">
        <v>0.28486151999999998</v>
      </c>
      <c r="EA270" s="52">
        <v>0.2358063</v>
      </c>
      <c r="EB270" s="52">
        <v>0.29812193999999997</v>
      </c>
      <c r="EC270" s="52">
        <v>0.18490338000000001</v>
      </c>
      <c r="ED270" s="52">
        <v>0.16183238</v>
      </c>
      <c r="EE270" s="52">
        <v>0.26402777999999999</v>
      </c>
      <c r="EF270" s="52">
        <v>0.32324562000000001</v>
      </c>
      <c r="EG270" s="52">
        <v>0.32955173999999998</v>
      </c>
      <c r="EH270" s="52">
        <v>0.79227449999999999</v>
      </c>
      <c r="EI270" s="52">
        <v>0.90935442</v>
      </c>
      <c r="EJ270" s="52">
        <v>1.1421589000000001</v>
      </c>
      <c r="EK270" s="52">
        <v>1.1583863999999999</v>
      </c>
      <c r="EL270" s="52">
        <v>1.1920534</v>
      </c>
      <c r="EM270" s="52">
        <v>1.2374909999999999</v>
      </c>
      <c r="EN270" s="52">
        <v>1.3661098</v>
      </c>
      <c r="EO270" s="52">
        <v>1.2857405</v>
      </c>
      <c r="EP270" s="52">
        <v>1.2157363999999999</v>
      </c>
      <c r="EQ270" s="52">
        <v>0.99720953999999995</v>
      </c>
      <c r="ER270" s="52">
        <v>0.80508995999999999</v>
      </c>
      <c r="ES270" s="52">
        <v>0.48414276000000001</v>
      </c>
      <c r="ET270" s="52">
        <v>0.29972520000000002</v>
      </c>
      <c r="EU270" s="52">
        <v>0.22916502</v>
      </c>
      <c r="EV270" s="52">
        <v>0.35069958000000001</v>
      </c>
      <c r="EW270" s="52">
        <v>63.948070000000001</v>
      </c>
      <c r="EX270" s="52">
        <v>63.042630000000003</v>
      </c>
      <c r="EY270" s="52">
        <v>62.06691</v>
      </c>
      <c r="EZ270" s="52">
        <v>61.500100000000003</v>
      </c>
      <c r="FA270" s="52">
        <v>60.792630000000003</v>
      </c>
      <c r="FB270" s="52">
        <v>60.051169999999999</v>
      </c>
      <c r="FC270" s="52">
        <v>59.166519999999998</v>
      </c>
      <c r="FD270" s="52">
        <v>59.95749</v>
      </c>
      <c r="FE270" s="52">
        <v>63.419150000000002</v>
      </c>
      <c r="FF270" s="52">
        <v>67.443680000000001</v>
      </c>
      <c r="FG270" s="52">
        <v>71.519919999999999</v>
      </c>
      <c r="FH270" s="52">
        <v>75.20702</v>
      </c>
      <c r="FI270" s="52">
        <v>78.441999999999993</v>
      </c>
      <c r="FJ270" s="52">
        <v>81.143519999999995</v>
      </c>
      <c r="FK270" s="52">
        <v>82.991950000000003</v>
      </c>
      <c r="FL270" s="52">
        <v>83.672349999999994</v>
      </c>
      <c r="FM270" s="52">
        <v>83.634979999999999</v>
      </c>
      <c r="FN270" s="52">
        <v>82.234369999999998</v>
      </c>
      <c r="FO270" s="52">
        <v>78.791200000000003</v>
      </c>
      <c r="FP270" s="52">
        <v>74.229240000000004</v>
      </c>
      <c r="FQ270" s="52">
        <v>70.775170000000003</v>
      </c>
      <c r="FR270" s="52">
        <v>68.741060000000004</v>
      </c>
      <c r="FS270" s="52">
        <v>67.153530000000003</v>
      </c>
      <c r="FT270" s="52">
        <v>65.924430000000001</v>
      </c>
      <c r="FU270" s="52">
        <v>74.933329999999998</v>
      </c>
      <c r="FV270" s="52">
        <v>2605.172</v>
      </c>
      <c r="FW270" s="52">
        <v>228.56</v>
      </c>
      <c r="FX270" s="52">
        <v>1</v>
      </c>
    </row>
    <row r="271" spans="1:180" x14ac:dyDescent="0.3">
      <c r="A271" t="s">
        <v>174</v>
      </c>
      <c r="B271" t="s">
        <v>247</v>
      </c>
      <c r="C271" t="s">
        <v>0</v>
      </c>
      <c r="D271" t="s">
        <v>224</v>
      </c>
      <c r="E271" t="s">
        <v>189</v>
      </c>
      <c r="F271" t="s">
        <v>238</v>
      </c>
      <c r="G271" t="s">
        <v>240</v>
      </c>
      <c r="H271" s="52">
        <v>180</v>
      </c>
      <c r="I271" s="52">
        <v>3.9964100999999999</v>
      </c>
      <c r="J271" s="52">
        <v>3.8381075999999998</v>
      </c>
      <c r="K271" s="52">
        <v>3.7395738000000001</v>
      </c>
      <c r="L271" s="52">
        <v>3.8150138</v>
      </c>
      <c r="M271" s="52">
        <v>3.9832594000000001</v>
      </c>
      <c r="N271" s="52">
        <v>4.5438020999999997</v>
      </c>
      <c r="O271" s="52">
        <v>5.4210623</v>
      </c>
      <c r="P271" s="52">
        <v>5.8533653000000001</v>
      </c>
      <c r="Q271" s="52">
        <v>6.0658538000000002</v>
      </c>
      <c r="R271" s="52">
        <v>5.8642969000000003</v>
      </c>
      <c r="S271" s="52">
        <v>5.6667531999999996</v>
      </c>
      <c r="T271" s="52">
        <v>5.6851770999999998</v>
      </c>
      <c r="U271" s="52">
        <v>5.7718965999999998</v>
      </c>
      <c r="V271" s="52">
        <v>5.9554586</v>
      </c>
      <c r="W271" s="52">
        <v>6.3754039999999996</v>
      </c>
      <c r="X271" s="52">
        <v>6.4352932000000003</v>
      </c>
      <c r="Y271" s="52">
        <v>6.4156960999999999</v>
      </c>
      <c r="Z271" s="52">
        <v>6.4571332000000004</v>
      </c>
      <c r="AA271" s="52">
        <v>6.7631835999999996</v>
      </c>
      <c r="AB271" s="52">
        <v>6.6047243</v>
      </c>
      <c r="AC271" s="52">
        <v>5.7033733</v>
      </c>
      <c r="AD271" s="52">
        <v>5.0951209000000004</v>
      </c>
      <c r="AE271" s="52">
        <v>4.6643603000000002</v>
      </c>
      <c r="AF271" s="52">
        <v>4.2949225999999996</v>
      </c>
      <c r="AG271" s="52">
        <v>-0.56059919000000002</v>
      </c>
      <c r="AH271" s="52">
        <v>-0.55601909999999999</v>
      </c>
      <c r="AI271" s="52">
        <v>-0.54981954</v>
      </c>
      <c r="AJ271" s="52">
        <v>-0.45851525999999998</v>
      </c>
      <c r="AK271" s="52">
        <v>-0.56203740000000002</v>
      </c>
      <c r="AL271" s="52">
        <v>-0.81179082000000002</v>
      </c>
      <c r="AM271" s="52">
        <v>-0.54207413999999998</v>
      </c>
      <c r="AN271" s="52">
        <v>-0.48466799999999999</v>
      </c>
      <c r="AO271" s="52">
        <v>-0.57266298000000004</v>
      </c>
      <c r="AP271" s="52">
        <v>-0.69602021999999997</v>
      </c>
      <c r="AQ271" s="52">
        <v>-0.90272934000000005</v>
      </c>
      <c r="AR271" s="52">
        <v>-1.0700149999999999</v>
      </c>
      <c r="AS271" s="52">
        <v>-1.2012232</v>
      </c>
      <c r="AT271" s="52">
        <v>-1.4319207</v>
      </c>
      <c r="AU271" s="52">
        <v>-1.3829026</v>
      </c>
      <c r="AV271" s="52">
        <v>-1.4428228000000001</v>
      </c>
      <c r="AW271" s="52">
        <v>-1.2348446</v>
      </c>
      <c r="AX271" s="52">
        <v>-0.70477614</v>
      </c>
      <c r="AY271" s="52">
        <v>-0.47816424000000002</v>
      </c>
      <c r="AZ271" s="52">
        <v>-0.69735312000000005</v>
      </c>
      <c r="BA271" s="52">
        <v>-1.6098790000000001</v>
      </c>
      <c r="BB271" s="52">
        <v>-0.86031108000000001</v>
      </c>
      <c r="BC271" s="52">
        <v>-0.56760948</v>
      </c>
      <c r="BD271" s="52">
        <v>-0.57645108</v>
      </c>
      <c r="BE271" s="52">
        <v>-0.30830381000000001</v>
      </c>
      <c r="BF271" s="52">
        <v>-0.30918276</v>
      </c>
      <c r="BG271" s="52">
        <v>-0.31674942</v>
      </c>
      <c r="BH271" s="52">
        <v>-0.22582278</v>
      </c>
      <c r="BI271" s="52">
        <v>-0.31427675999999999</v>
      </c>
      <c r="BJ271" s="52">
        <v>-0.39990653999999998</v>
      </c>
      <c r="BK271" s="52">
        <v>-0.11473898</v>
      </c>
      <c r="BL271" s="52">
        <v>-2.8719809999999998E-2</v>
      </c>
      <c r="BM271" s="52">
        <v>-6.6164810000000004E-2</v>
      </c>
      <c r="BN271" s="52">
        <v>-0.10281285</v>
      </c>
      <c r="BO271" s="52">
        <v>-0.23753321999999999</v>
      </c>
      <c r="BP271" s="52">
        <v>-0.27501534</v>
      </c>
      <c r="BQ271" s="52">
        <v>-0.34578522</v>
      </c>
      <c r="BR271" s="52">
        <v>-0.53341757999999995</v>
      </c>
      <c r="BS271" s="52">
        <v>-0.44235468</v>
      </c>
      <c r="BT271" s="52">
        <v>-0.56713464000000002</v>
      </c>
      <c r="BU271" s="52">
        <v>-0.58474134</v>
      </c>
      <c r="BV271" s="52">
        <v>-0.22375116</v>
      </c>
      <c r="BW271" s="52">
        <v>-9.6993270000000006E-2</v>
      </c>
      <c r="BX271" s="52">
        <v>-0.27885581999999998</v>
      </c>
      <c r="BY271" s="52">
        <v>-0.97022664000000003</v>
      </c>
      <c r="BZ271" s="52">
        <v>-0.49937994000000002</v>
      </c>
      <c r="CA271" s="52">
        <v>-0.28120716000000001</v>
      </c>
      <c r="CB271" s="52">
        <v>-0.29944098000000002</v>
      </c>
      <c r="CC271" s="52">
        <v>-0.13356473999999999</v>
      </c>
      <c r="CD271" s="52">
        <v>-0.13822472</v>
      </c>
      <c r="CE271" s="52">
        <v>-0.15532580000000001</v>
      </c>
      <c r="CF271" s="52">
        <v>-6.4660659999999995E-2</v>
      </c>
      <c r="CG271" s="52">
        <v>-0.14267848999999999</v>
      </c>
      <c r="CH271" s="52">
        <v>-0.11463660000000001</v>
      </c>
      <c r="CI271" s="52">
        <v>0.18123210000000001</v>
      </c>
      <c r="CJ271" s="52">
        <v>0.2870685</v>
      </c>
      <c r="CK271" s="52">
        <v>0.28463435999999998</v>
      </c>
      <c r="CL271" s="52">
        <v>0.30804083999999998</v>
      </c>
      <c r="CM271" s="52">
        <v>0.22317966</v>
      </c>
      <c r="CN271" s="52">
        <v>0.27559889999999998</v>
      </c>
      <c r="CO271" s="52">
        <v>0.2466882</v>
      </c>
      <c r="CP271" s="52">
        <v>8.8882829999999996E-2</v>
      </c>
      <c r="CQ271" s="52">
        <v>0.20906585999999999</v>
      </c>
      <c r="CR271" s="52">
        <v>3.9364290000000003E-2</v>
      </c>
      <c r="CS271" s="52">
        <v>-0.13448176000000001</v>
      </c>
      <c r="CT271" s="52">
        <v>0.10940537</v>
      </c>
      <c r="CU271" s="52">
        <v>0.16700465</v>
      </c>
      <c r="CV271" s="52">
        <v>1.099429E-2</v>
      </c>
      <c r="CW271" s="52">
        <v>-0.52720524000000002</v>
      </c>
      <c r="CX271" s="52">
        <v>-0.24940026000000001</v>
      </c>
      <c r="CY271" s="52">
        <v>-8.2845589999999997E-2</v>
      </c>
      <c r="CZ271" s="52">
        <v>-0.10758469</v>
      </c>
      <c r="DA271" s="52">
        <v>4.1174299999999997E-2</v>
      </c>
      <c r="DB271" s="52">
        <v>3.2733360000000003E-2</v>
      </c>
      <c r="DC271" s="52">
        <v>6.0978600000000001E-3</v>
      </c>
      <c r="DD271" s="52">
        <v>9.6501439999999994E-2</v>
      </c>
      <c r="DE271" s="52">
        <v>2.8919810000000001E-2</v>
      </c>
      <c r="DF271" s="52">
        <v>0.17063327</v>
      </c>
      <c r="DG271" s="52">
        <v>0.47720304000000002</v>
      </c>
      <c r="DH271" s="52">
        <v>0.60285672000000001</v>
      </c>
      <c r="DI271" s="52">
        <v>0.63543329999999998</v>
      </c>
      <c r="DJ271" s="52">
        <v>0.71889444000000002</v>
      </c>
      <c r="DK271" s="52">
        <v>0.68389272000000001</v>
      </c>
      <c r="DL271" s="52">
        <v>0.82621332000000003</v>
      </c>
      <c r="DM271" s="52">
        <v>0.83916179999999996</v>
      </c>
      <c r="DN271" s="52">
        <v>0.71118323999999999</v>
      </c>
      <c r="DO271" s="52">
        <v>0.86048658</v>
      </c>
      <c r="DP271" s="52">
        <v>0.64586321999999996</v>
      </c>
      <c r="DQ271" s="52">
        <v>0.31577778000000001</v>
      </c>
      <c r="DR271" s="52">
        <v>0.44256185999999997</v>
      </c>
      <c r="DS271" s="52">
        <v>0.43100262</v>
      </c>
      <c r="DT271" s="52">
        <v>0.30084425999999997</v>
      </c>
      <c r="DU271" s="52">
        <v>-8.4184040000000002E-2</v>
      </c>
      <c r="DV271" s="52">
        <v>5.7943999999999997E-4</v>
      </c>
      <c r="DW271" s="52">
        <v>0.11551588</v>
      </c>
      <c r="DX271" s="52">
        <v>8.4271639999999995E-2</v>
      </c>
      <c r="DY271" s="52">
        <v>0.29346965000000003</v>
      </c>
      <c r="DZ271" s="52">
        <v>0.27956969999999998</v>
      </c>
      <c r="EA271" s="52">
        <v>0.23916798</v>
      </c>
      <c r="EB271" s="52">
        <v>0.32919389999999998</v>
      </c>
      <c r="EC271" s="52">
        <v>0.27668051999999999</v>
      </c>
      <c r="ED271" s="52">
        <v>0.58251761999999996</v>
      </c>
      <c r="EE271" s="52">
        <v>0.90453815999999998</v>
      </c>
      <c r="EF271" s="52">
        <v>1.0588048000000001</v>
      </c>
      <c r="EG271" s="52">
        <v>1.1419315000000001</v>
      </c>
      <c r="EH271" s="52">
        <v>1.3121019</v>
      </c>
      <c r="EI271" s="52">
        <v>1.3490888000000001</v>
      </c>
      <c r="EJ271" s="52">
        <v>1.621213</v>
      </c>
      <c r="EK271" s="52">
        <v>1.6945996000000001</v>
      </c>
      <c r="EL271" s="52">
        <v>1.6096864</v>
      </c>
      <c r="EM271" s="52">
        <v>1.8010349999999999</v>
      </c>
      <c r="EN271" s="52">
        <v>1.5215514999999999</v>
      </c>
      <c r="EO271" s="52">
        <v>0.96588107999999995</v>
      </c>
      <c r="EP271" s="52">
        <v>0.92358684000000002</v>
      </c>
      <c r="EQ271" s="52">
        <v>0.81217368000000001</v>
      </c>
      <c r="ER271" s="52">
        <v>0.71934173999999995</v>
      </c>
      <c r="ES271" s="52">
        <v>0.55546830000000003</v>
      </c>
      <c r="ET271" s="52">
        <v>0.36151038000000002</v>
      </c>
      <c r="EU271" s="52">
        <v>0.40191840000000001</v>
      </c>
      <c r="EV271" s="52">
        <v>0.36128159999999998</v>
      </c>
      <c r="EW271" s="52">
        <v>66.416730000000001</v>
      </c>
      <c r="EX271" s="52">
        <v>65.364940000000004</v>
      </c>
      <c r="EY271" s="52">
        <v>64.526269999999997</v>
      </c>
      <c r="EZ271" s="52">
        <v>64.121319999999997</v>
      </c>
      <c r="FA271" s="52">
        <v>63.518859999999997</v>
      </c>
      <c r="FB271" s="52">
        <v>62.87677</v>
      </c>
      <c r="FC271" s="52">
        <v>62.157380000000003</v>
      </c>
      <c r="FD271" s="52">
        <v>63.446559999999998</v>
      </c>
      <c r="FE271" s="52">
        <v>66.425399999999996</v>
      </c>
      <c r="FF271" s="52">
        <v>69.909319999999994</v>
      </c>
      <c r="FG271" s="52">
        <v>73.637659999999997</v>
      </c>
      <c r="FH271" s="52">
        <v>77.092799999999997</v>
      </c>
      <c r="FI271" s="52">
        <v>80.041079999999994</v>
      </c>
      <c r="FJ271" s="52">
        <v>82.648870000000002</v>
      </c>
      <c r="FK271" s="52">
        <v>84.9054</v>
      </c>
      <c r="FL271" s="52">
        <v>86.004549999999995</v>
      </c>
      <c r="FM271" s="52">
        <v>86.097120000000004</v>
      </c>
      <c r="FN271" s="52">
        <v>84.639409999999998</v>
      </c>
      <c r="FO271" s="52">
        <v>82.009150000000005</v>
      </c>
      <c r="FP271" s="52">
        <v>78.108459999999994</v>
      </c>
      <c r="FQ271" s="52">
        <v>73.886700000000005</v>
      </c>
      <c r="FR271" s="52">
        <v>71.309989999999999</v>
      </c>
      <c r="FS271" s="52">
        <v>69.339489999999998</v>
      </c>
      <c r="FT271" s="52">
        <v>67.830719999999999</v>
      </c>
      <c r="FU271" s="52">
        <v>75</v>
      </c>
      <c r="FV271" s="52">
        <v>2508.2469999999998</v>
      </c>
      <c r="FW271" s="52">
        <v>160.80850000000001</v>
      </c>
      <c r="FX271" s="52">
        <v>1</v>
      </c>
    </row>
    <row r="272" spans="1:180" x14ac:dyDescent="0.3">
      <c r="A272" t="s">
        <v>174</v>
      </c>
      <c r="B272" t="s">
        <v>247</v>
      </c>
      <c r="C272" t="s">
        <v>0</v>
      </c>
      <c r="D272" t="s">
        <v>224</v>
      </c>
      <c r="E272" t="s">
        <v>187</v>
      </c>
      <c r="F272" t="s">
        <v>238</v>
      </c>
      <c r="G272" t="s">
        <v>240</v>
      </c>
      <c r="H272" s="52">
        <v>180</v>
      </c>
      <c r="I272" s="52">
        <v>4.4228721999999996</v>
      </c>
      <c r="J272" s="52">
        <v>4.2734969999999999</v>
      </c>
      <c r="K272" s="52">
        <v>4.2160029999999997</v>
      </c>
      <c r="L272" s="52">
        <v>4.2955873000000002</v>
      </c>
      <c r="M272" s="52">
        <v>4.3586527999999998</v>
      </c>
      <c r="N272" s="52">
        <v>4.8382996</v>
      </c>
      <c r="O272" s="52">
        <v>5.2680451000000001</v>
      </c>
      <c r="P272" s="52">
        <v>5.1851526999999997</v>
      </c>
      <c r="Q272" s="52">
        <v>4.4484349999999999</v>
      </c>
      <c r="R272" s="52">
        <v>4.1993214999999999</v>
      </c>
      <c r="S272" s="52">
        <v>4.0305419999999996</v>
      </c>
      <c r="T272" s="52">
        <v>4.0475038999999997</v>
      </c>
      <c r="U272" s="52">
        <v>4.2369487000000001</v>
      </c>
      <c r="V272" s="52">
        <v>4.2774329</v>
      </c>
      <c r="W272" s="52">
        <v>4.4793095000000003</v>
      </c>
      <c r="X272" s="52">
        <v>4.5629774999999997</v>
      </c>
      <c r="Y272" s="52">
        <v>4.6904810000000001</v>
      </c>
      <c r="Z272" s="52">
        <v>4.9265074999999996</v>
      </c>
      <c r="AA272" s="52">
        <v>5.4250955999999997</v>
      </c>
      <c r="AB272" s="52">
        <v>5.8576936999999996</v>
      </c>
      <c r="AC272" s="52">
        <v>5.6423852999999999</v>
      </c>
      <c r="AD272" s="52">
        <v>5.2825154000000003</v>
      </c>
      <c r="AE272" s="52">
        <v>4.9202713999999999</v>
      </c>
      <c r="AF272" s="52">
        <v>4.6265948999999997</v>
      </c>
      <c r="AG272" s="52">
        <v>-0.41575570000000001</v>
      </c>
      <c r="AH272" s="52">
        <v>-0.41395752000000002</v>
      </c>
      <c r="AI272" s="52">
        <v>-0.35441783999999998</v>
      </c>
      <c r="AJ272" s="52">
        <v>-0.21416598000000001</v>
      </c>
      <c r="AK272" s="52">
        <v>-0.23376240000000001</v>
      </c>
      <c r="AL272" s="52">
        <v>-0.30949433999999998</v>
      </c>
      <c r="AM272" s="52">
        <v>-0.27308988000000001</v>
      </c>
      <c r="AN272" s="52">
        <v>-0.33565212</v>
      </c>
      <c r="AO272" s="52">
        <v>-0.86082048</v>
      </c>
      <c r="AP272" s="52">
        <v>-0.87401987999999997</v>
      </c>
      <c r="AQ272" s="52">
        <v>-1.0108435</v>
      </c>
      <c r="AR272" s="52">
        <v>-0.94112549999999995</v>
      </c>
      <c r="AS272" s="52">
        <v>-0.75694932000000004</v>
      </c>
      <c r="AT272" s="52">
        <v>-0.84127626</v>
      </c>
      <c r="AU272" s="52">
        <v>-0.87075791999999996</v>
      </c>
      <c r="AV272" s="52">
        <v>-1.0758076000000001</v>
      </c>
      <c r="AW272" s="52">
        <v>-1.0469056000000001</v>
      </c>
      <c r="AX272" s="52">
        <v>-0.66442679999999998</v>
      </c>
      <c r="AY272" s="52">
        <v>-0.74914325999999998</v>
      </c>
      <c r="AZ272" s="52">
        <v>-0.82205333999999997</v>
      </c>
      <c r="BA272" s="52">
        <v>-1.3837876</v>
      </c>
      <c r="BB272" s="52">
        <v>-0.81020934</v>
      </c>
      <c r="BC272" s="52">
        <v>-0.39673908000000002</v>
      </c>
      <c r="BD272" s="52">
        <v>-0.46836593999999998</v>
      </c>
      <c r="BE272" s="52">
        <v>-3.7325499999999998E-3</v>
      </c>
      <c r="BF272" s="52">
        <v>-1.472117E-2</v>
      </c>
      <c r="BG272" s="52">
        <v>2.4372319999999999E-2</v>
      </c>
      <c r="BH272" s="52">
        <v>0.14793835</v>
      </c>
      <c r="BI272" s="52">
        <v>0.10876442</v>
      </c>
      <c r="BJ272" s="52">
        <v>8.751784E-2</v>
      </c>
      <c r="BK272" s="52">
        <v>0.20725218000000001</v>
      </c>
      <c r="BL272" s="52">
        <v>0.14624688999999999</v>
      </c>
      <c r="BM272" s="52">
        <v>-0.35265150000000001</v>
      </c>
      <c r="BN272" s="52">
        <v>-0.39094308</v>
      </c>
      <c r="BO272" s="52">
        <v>-0.46645199999999998</v>
      </c>
      <c r="BP272" s="52">
        <v>-0.37392695999999997</v>
      </c>
      <c r="BQ272" s="52">
        <v>-0.1978443</v>
      </c>
      <c r="BR272" s="52">
        <v>-0.29127834000000002</v>
      </c>
      <c r="BS272" s="52">
        <v>-0.30106314000000001</v>
      </c>
      <c r="BT272" s="52">
        <v>-0.47499876000000002</v>
      </c>
      <c r="BU272" s="52">
        <v>-0.48476321999999999</v>
      </c>
      <c r="BV272" s="52">
        <v>-0.19909979999999999</v>
      </c>
      <c r="BW272" s="52">
        <v>-0.2880954</v>
      </c>
      <c r="BX272" s="52">
        <v>-0.36433547999999999</v>
      </c>
      <c r="BY272" s="52">
        <v>-0.76576464</v>
      </c>
      <c r="BZ272" s="52">
        <v>-0.33468012000000003</v>
      </c>
      <c r="CA272" s="52">
        <v>2.8451250000000001E-2</v>
      </c>
      <c r="CB272" s="52">
        <v>-2.7578519999999999E-2</v>
      </c>
      <c r="CC272" s="52">
        <v>0.28163357999999999</v>
      </c>
      <c r="CD272" s="52">
        <v>0.26178876000000001</v>
      </c>
      <c r="CE272" s="52">
        <v>0.28672128000000002</v>
      </c>
      <c r="CF272" s="52">
        <v>0.39873059999999999</v>
      </c>
      <c r="CG272" s="52">
        <v>0.34599743999999999</v>
      </c>
      <c r="CH272" s="52">
        <v>0.36248742</v>
      </c>
      <c r="CI272" s="52">
        <v>0.53993574</v>
      </c>
      <c r="CJ272" s="52">
        <v>0.48000870000000001</v>
      </c>
      <c r="CK272" s="52">
        <v>-6.9536000000000001E-4</v>
      </c>
      <c r="CL272" s="52">
        <v>-5.6365520000000002E-2</v>
      </c>
      <c r="CM272" s="52">
        <v>-8.9408070000000006E-2</v>
      </c>
      <c r="CN272" s="52">
        <v>1.8913050000000001E-2</v>
      </c>
      <c r="CO272" s="52">
        <v>0.18939006</v>
      </c>
      <c r="CP272" s="52">
        <v>8.9648660000000005E-2</v>
      </c>
      <c r="CQ272" s="52">
        <v>9.3505930000000001E-2</v>
      </c>
      <c r="CR272" s="52">
        <v>-5.8880589999999997E-2</v>
      </c>
      <c r="CS272" s="52">
        <v>-9.5425159999999995E-2</v>
      </c>
      <c r="CT272" s="52">
        <v>0.1231844</v>
      </c>
      <c r="CU272" s="52">
        <v>3.122492E-2</v>
      </c>
      <c r="CV272" s="52">
        <v>-4.7321509999999997E-2</v>
      </c>
      <c r="CW272" s="52">
        <v>-0.33772373999999999</v>
      </c>
      <c r="CX272" s="52">
        <v>-5.3299300000000001E-3</v>
      </c>
      <c r="CY272" s="52">
        <v>0.32293674</v>
      </c>
      <c r="CZ272" s="52">
        <v>0.27770958000000001</v>
      </c>
      <c r="DA272" s="52">
        <v>0.56699962999999998</v>
      </c>
      <c r="DB272" s="52">
        <v>0.53829864000000005</v>
      </c>
      <c r="DC272" s="52">
        <v>0.54907002000000005</v>
      </c>
      <c r="DD272" s="52">
        <v>0.64952297999999997</v>
      </c>
      <c r="DE272" s="52">
        <v>0.58323042000000003</v>
      </c>
      <c r="DF272" s="52">
        <v>0.63745686000000001</v>
      </c>
      <c r="DG272" s="52">
        <v>0.87261929999999999</v>
      </c>
      <c r="DH272" s="52">
        <v>0.81377045999999997</v>
      </c>
      <c r="DI272" s="52">
        <v>0.35126081999999997</v>
      </c>
      <c r="DJ272" s="52">
        <v>0.27821195999999998</v>
      </c>
      <c r="DK272" s="52">
        <v>0.28763586000000002</v>
      </c>
      <c r="DL272" s="52">
        <v>0.41175306</v>
      </c>
      <c r="DM272" s="52">
        <v>0.57662460000000004</v>
      </c>
      <c r="DN272" s="52">
        <v>0.47057561999999997</v>
      </c>
      <c r="DO272" s="52">
        <v>0.48807486</v>
      </c>
      <c r="DP272" s="52">
        <v>0.35723771999999998</v>
      </c>
      <c r="DQ272" s="52">
        <v>0.29391299999999998</v>
      </c>
      <c r="DR272" s="52">
        <v>0.44546849999999999</v>
      </c>
      <c r="DS272" s="52">
        <v>0.35054531999999999</v>
      </c>
      <c r="DT272" s="52">
        <v>0.26969238000000001</v>
      </c>
      <c r="DU272" s="52">
        <v>9.0317229999999998E-2</v>
      </c>
      <c r="DV272" s="52">
        <v>0.32402016</v>
      </c>
      <c r="DW272" s="52">
        <v>0.61742213999999995</v>
      </c>
      <c r="DX272" s="52">
        <v>0.58299749999999995</v>
      </c>
      <c r="DY272" s="52">
        <v>0.97902286000000005</v>
      </c>
      <c r="DZ272" s="52">
        <v>0.93753503999999999</v>
      </c>
      <c r="EA272" s="52">
        <v>0.92786022000000001</v>
      </c>
      <c r="EB272" s="52">
        <v>1.0116271999999999</v>
      </c>
      <c r="EC272" s="52">
        <v>0.9257571</v>
      </c>
      <c r="ED272" s="52">
        <v>1.0344692</v>
      </c>
      <c r="EE272" s="52">
        <v>1.3529614000000001</v>
      </c>
      <c r="EF272" s="52">
        <v>1.2956692999999999</v>
      </c>
      <c r="EG272" s="52">
        <v>0.85942980000000002</v>
      </c>
      <c r="EH272" s="52">
        <v>0.76128876000000001</v>
      </c>
      <c r="EI272" s="52">
        <v>0.83202732000000001</v>
      </c>
      <c r="EJ272" s="52">
        <v>0.97895160000000003</v>
      </c>
      <c r="EK272" s="52">
        <v>1.1357295999999999</v>
      </c>
      <c r="EL272" s="52">
        <v>1.0205735</v>
      </c>
      <c r="EM272" s="52">
        <v>1.0577700000000001</v>
      </c>
      <c r="EN272" s="52">
        <v>0.95804639999999996</v>
      </c>
      <c r="EO272" s="52">
        <v>0.85605534000000005</v>
      </c>
      <c r="EP272" s="52">
        <v>0.91079568</v>
      </c>
      <c r="EQ272" s="52">
        <v>0.81159300000000001</v>
      </c>
      <c r="ER272" s="52">
        <v>0.72741023999999999</v>
      </c>
      <c r="ES272" s="52">
        <v>0.70834032000000002</v>
      </c>
      <c r="ET272" s="52">
        <v>0.79954955999999999</v>
      </c>
      <c r="EU272" s="52">
        <v>1.0426126</v>
      </c>
      <c r="EV272" s="52">
        <v>1.0237849000000001</v>
      </c>
      <c r="EW272" s="52">
        <v>65.078419999999994</v>
      </c>
      <c r="EX272" s="52">
        <v>64.001949999999994</v>
      </c>
      <c r="EY272" s="52">
        <v>62.975549999999998</v>
      </c>
      <c r="EZ272" s="52">
        <v>62.215060000000001</v>
      </c>
      <c r="FA272" s="52">
        <v>61.489539999999998</v>
      </c>
      <c r="FB272" s="52">
        <v>60.722679999999997</v>
      </c>
      <c r="FC272" s="52">
        <v>60.930259999999997</v>
      </c>
      <c r="FD272" s="52">
        <v>63.277670000000001</v>
      </c>
      <c r="FE272" s="52">
        <v>66.479299999999995</v>
      </c>
      <c r="FF272" s="52">
        <v>69.759929999999997</v>
      </c>
      <c r="FG272" s="52">
        <v>73.132419999999996</v>
      </c>
      <c r="FH272" s="52">
        <v>76.251310000000004</v>
      </c>
      <c r="FI272" s="52">
        <v>78.860579999999999</v>
      </c>
      <c r="FJ272" s="52">
        <v>80.804289999999995</v>
      </c>
      <c r="FK272" s="52">
        <v>82.45966</v>
      </c>
      <c r="FL272" s="52">
        <v>83.318629999999999</v>
      </c>
      <c r="FM272" s="52">
        <v>83.267430000000004</v>
      </c>
      <c r="FN272" s="52">
        <v>82.282169999999994</v>
      </c>
      <c r="FO272" s="52">
        <v>80.293769999999995</v>
      </c>
      <c r="FP272" s="52">
        <v>77.279030000000006</v>
      </c>
      <c r="FQ272" s="52">
        <v>72.998570000000001</v>
      </c>
      <c r="FR272" s="52">
        <v>69.985659999999996</v>
      </c>
      <c r="FS272" s="52">
        <v>67.936440000000005</v>
      </c>
      <c r="FT272" s="52">
        <v>66.505539999999996</v>
      </c>
      <c r="FU272" s="52">
        <v>75</v>
      </c>
      <c r="FV272" s="52">
        <v>2206.3240000000001</v>
      </c>
      <c r="FW272" s="52">
        <v>112.7861</v>
      </c>
      <c r="FX272" s="52">
        <v>1</v>
      </c>
    </row>
    <row r="273" spans="1:180" x14ac:dyDescent="0.3">
      <c r="A273" t="s">
        <v>174</v>
      </c>
      <c r="B273" t="s">
        <v>247</v>
      </c>
      <c r="C273" t="s">
        <v>0</v>
      </c>
      <c r="D273" t="s">
        <v>224</v>
      </c>
      <c r="E273" t="s">
        <v>188</v>
      </c>
      <c r="F273" t="s">
        <v>238</v>
      </c>
      <c r="G273" t="s">
        <v>240</v>
      </c>
      <c r="H273" s="52">
        <v>180</v>
      </c>
      <c r="I273" s="52">
        <v>4.4350522999999997</v>
      </c>
      <c r="J273" s="52">
        <v>4.2776613000000001</v>
      </c>
      <c r="K273" s="52">
        <v>4.1907721000000002</v>
      </c>
      <c r="L273" s="52">
        <v>4.2164805999999997</v>
      </c>
      <c r="M273" s="52">
        <v>4.3934756000000004</v>
      </c>
      <c r="N273" s="52">
        <v>4.8538604000000003</v>
      </c>
      <c r="O273" s="52">
        <v>5.4328588</v>
      </c>
      <c r="P273" s="52">
        <v>5.7407212999999997</v>
      </c>
      <c r="Q273" s="52">
        <v>5.4643006999999999</v>
      </c>
      <c r="R273" s="52">
        <v>5.1604378000000004</v>
      </c>
      <c r="S273" s="52">
        <v>4.9094182999999996</v>
      </c>
      <c r="T273" s="52">
        <v>4.7488466000000003</v>
      </c>
      <c r="U273" s="52">
        <v>4.9428527000000004</v>
      </c>
      <c r="V273" s="52">
        <v>5.1607839999999996</v>
      </c>
      <c r="W273" s="52">
        <v>5.4510179000000001</v>
      </c>
      <c r="X273" s="52">
        <v>5.7095704999999999</v>
      </c>
      <c r="Y273" s="52">
        <v>5.7794854000000004</v>
      </c>
      <c r="Z273" s="52">
        <v>5.9093796999999997</v>
      </c>
      <c r="AA273" s="52">
        <v>6.3018638999999999</v>
      </c>
      <c r="AB273" s="52">
        <v>6.6215251999999998</v>
      </c>
      <c r="AC273" s="52">
        <v>6.0614527999999996</v>
      </c>
      <c r="AD273" s="52">
        <v>5.5943430999999997</v>
      </c>
      <c r="AE273" s="52">
        <v>5.0824771000000002</v>
      </c>
      <c r="AF273" s="52">
        <v>4.6438120999999999</v>
      </c>
      <c r="AG273" s="52">
        <v>-0.40233706000000002</v>
      </c>
      <c r="AH273" s="52">
        <v>-0.38657016</v>
      </c>
      <c r="AI273" s="52">
        <v>-0.33037524000000001</v>
      </c>
      <c r="AJ273" s="52">
        <v>-0.23709942000000001</v>
      </c>
      <c r="AK273" s="52">
        <v>-0.16151096000000001</v>
      </c>
      <c r="AL273" s="52">
        <v>-0.38167326000000001</v>
      </c>
      <c r="AM273" s="52">
        <v>-0.38413133999999999</v>
      </c>
      <c r="AN273" s="52">
        <v>-0.20193137999999999</v>
      </c>
      <c r="AO273" s="52">
        <v>-0.39721518</v>
      </c>
      <c r="AP273" s="52">
        <v>-0.59538312000000004</v>
      </c>
      <c r="AQ273" s="52">
        <v>-0.72837810000000003</v>
      </c>
      <c r="AR273" s="52">
        <v>-0.90064422</v>
      </c>
      <c r="AS273" s="52">
        <v>-0.84639383999999995</v>
      </c>
      <c r="AT273" s="52">
        <v>-0.90665604</v>
      </c>
      <c r="AU273" s="52">
        <v>-0.89434367999999997</v>
      </c>
      <c r="AV273" s="52">
        <v>-0.96641927999999999</v>
      </c>
      <c r="AW273" s="52">
        <v>-0.96555617999999999</v>
      </c>
      <c r="AX273" s="52">
        <v>-0.33383286000000001</v>
      </c>
      <c r="AY273" s="52">
        <v>-0.23730390000000001</v>
      </c>
      <c r="AZ273" s="52">
        <v>-0.36092916000000003</v>
      </c>
      <c r="BA273" s="52">
        <v>-1.2241264000000001</v>
      </c>
      <c r="BB273" s="52">
        <v>-0.51518322000000005</v>
      </c>
      <c r="BC273" s="52">
        <v>-0.27256481999999999</v>
      </c>
      <c r="BD273" s="52">
        <v>-0.43991693999999998</v>
      </c>
      <c r="BE273" s="52">
        <v>-4.130611E-2</v>
      </c>
      <c r="BF273" s="52">
        <v>-4.6270039999999998E-2</v>
      </c>
      <c r="BG273" s="52">
        <v>-1.190515E-2</v>
      </c>
      <c r="BH273" s="52">
        <v>6.7822240000000006E-2</v>
      </c>
      <c r="BI273" s="52">
        <v>0.10952503</v>
      </c>
      <c r="BJ273" s="52">
        <v>3.07449E-3</v>
      </c>
      <c r="BK273" s="52">
        <v>9.0285500000000005E-2</v>
      </c>
      <c r="BL273" s="52">
        <v>0.26660879999999998</v>
      </c>
      <c r="BM273" s="52">
        <v>0.10000539</v>
      </c>
      <c r="BN273" s="52">
        <v>-4.3610450000000002E-2</v>
      </c>
      <c r="BO273" s="52">
        <v>-0.14051158</v>
      </c>
      <c r="BP273" s="52">
        <v>-0.23737896</v>
      </c>
      <c r="BQ273" s="52">
        <v>-0.11567531</v>
      </c>
      <c r="BR273" s="52">
        <v>-0.16826190999999999</v>
      </c>
      <c r="BS273" s="52">
        <v>-0.15026413999999999</v>
      </c>
      <c r="BT273" s="52">
        <v>-0.21617838</v>
      </c>
      <c r="BU273" s="52">
        <v>-0.29396141999999997</v>
      </c>
      <c r="BV273" s="52">
        <v>0.12971524000000001</v>
      </c>
      <c r="BW273" s="52">
        <v>0.12275624</v>
      </c>
      <c r="BX273" s="52">
        <v>2.9505469999999999E-2</v>
      </c>
      <c r="BY273" s="52">
        <v>-0.58760621999999996</v>
      </c>
      <c r="BZ273" s="52">
        <v>-0.11832595</v>
      </c>
      <c r="CA273" s="52">
        <v>7.9643110000000003E-2</v>
      </c>
      <c r="CB273" s="52">
        <v>-7.3341139999999999E-2</v>
      </c>
      <c r="CC273" s="52">
        <v>0.20874276999999999</v>
      </c>
      <c r="CD273" s="52">
        <v>0.18942065999999999</v>
      </c>
      <c r="CE273" s="52">
        <v>0.20866625999999999</v>
      </c>
      <c r="CF273" s="52">
        <v>0.27901007999999999</v>
      </c>
      <c r="CG273" s="52">
        <v>0.29724371999999999</v>
      </c>
      <c r="CH273" s="52">
        <v>0.26954963999999998</v>
      </c>
      <c r="CI273" s="52">
        <v>0.41886521999999998</v>
      </c>
      <c r="CJ273" s="52">
        <v>0.59111820000000004</v>
      </c>
      <c r="CK273" s="52">
        <v>0.44437877999999997</v>
      </c>
      <c r="CL273" s="52">
        <v>0.33854561999999999</v>
      </c>
      <c r="CM273" s="52">
        <v>0.26664300000000002</v>
      </c>
      <c r="CN273" s="52">
        <v>0.22199652</v>
      </c>
      <c r="CO273" s="52">
        <v>0.39041801999999998</v>
      </c>
      <c r="CP273" s="52">
        <v>0.34314768000000001</v>
      </c>
      <c r="CQ273" s="52">
        <v>0.3650832</v>
      </c>
      <c r="CR273" s="52">
        <v>0.30343626000000001</v>
      </c>
      <c r="CS273" s="52">
        <v>0.17118315000000001</v>
      </c>
      <c r="CT273" s="52">
        <v>0.45076734000000002</v>
      </c>
      <c r="CU273" s="52">
        <v>0.37213271999999997</v>
      </c>
      <c r="CV273" s="52">
        <v>0.29991923999999998</v>
      </c>
      <c r="CW273" s="52">
        <v>-0.14675415999999999</v>
      </c>
      <c r="CX273" s="52">
        <v>0.15653617</v>
      </c>
      <c r="CY273" s="52">
        <v>0.32358132000000001</v>
      </c>
      <c r="CZ273" s="52">
        <v>0.18054809999999999</v>
      </c>
      <c r="DA273" s="52">
        <v>0.45879154999999999</v>
      </c>
      <c r="DB273" s="52">
        <v>0.42511157999999999</v>
      </c>
      <c r="DC273" s="52">
        <v>0.42923771999999999</v>
      </c>
      <c r="DD273" s="52">
        <v>0.49019778000000003</v>
      </c>
      <c r="DE273" s="52">
        <v>0.48496247999999997</v>
      </c>
      <c r="DF273" s="52">
        <v>0.53602470000000002</v>
      </c>
      <c r="DG273" s="52">
        <v>0.74744478000000003</v>
      </c>
      <c r="DH273" s="52">
        <v>0.91562759999999999</v>
      </c>
      <c r="DI273" s="52">
        <v>0.78875225999999998</v>
      </c>
      <c r="DJ273" s="52">
        <v>0.72070182000000005</v>
      </c>
      <c r="DK273" s="52">
        <v>0.67379741999999998</v>
      </c>
      <c r="DL273" s="52">
        <v>0.68137199999999998</v>
      </c>
      <c r="DM273" s="52">
        <v>0.89651141999999995</v>
      </c>
      <c r="DN273" s="52">
        <v>0.85455738000000003</v>
      </c>
      <c r="DO273" s="52">
        <v>0.88043057999999996</v>
      </c>
      <c r="DP273" s="52">
        <v>0.82305090000000003</v>
      </c>
      <c r="DQ273" s="52">
        <v>0.63632754000000002</v>
      </c>
      <c r="DR273" s="52">
        <v>0.77181929999999999</v>
      </c>
      <c r="DS273" s="52">
        <v>0.62150939999999999</v>
      </c>
      <c r="DT273" s="52">
        <v>0.57033305999999995</v>
      </c>
      <c r="DU273" s="52">
        <v>0.29409785999999999</v>
      </c>
      <c r="DV273" s="52">
        <v>0.43139825999999998</v>
      </c>
      <c r="DW273" s="52">
        <v>0.56751929999999995</v>
      </c>
      <c r="DX273" s="52">
        <v>0.43443737999999998</v>
      </c>
      <c r="DY273" s="52">
        <v>0.81982264000000005</v>
      </c>
      <c r="DZ273" s="52">
        <v>0.76541166000000005</v>
      </c>
      <c r="EA273" s="52">
        <v>0.74770776000000005</v>
      </c>
      <c r="EB273" s="52">
        <v>0.79511940000000003</v>
      </c>
      <c r="EC273" s="52">
        <v>0.75599837999999997</v>
      </c>
      <c r="ED273" s="52">
        <v>0.92077235999999996</v>
      </c>
      <c r="EE273" s="52">
        <v>1.2218616</v>
      </c>
      <c r="EF273" s="52">
        <v>1.3841677999999999</v>
      </c>
      <c r="EG273" s="52">
        <v>1.2859729</v>
      </c>
      <c r="EH273" s="52">
        <v>1.2724743999999999</v>
      </c>
      <c r="EI273" s="52">
        <v>1.2616639000000001</v>
      </c>
      <c r="EJ273" s="52">
        <v>1.3446373</v>
      </c>
      <c r="EK273" s="52">
        <v>1.6272301</v>
      </c>
      <c r="EL273" s="52">
        <v>1.5929515999999999</v>
      </c>
      <c r="EM273" s="52">
        <v>1.6245101</v>
      </c>
      <c r="EN273" s="52">
        <v>1.5732918</v>
      </c>
      <c r="EO273" s="52">
        <v>1.3079225000000001</v>
      </c>
      <c r="EP273" s="52">
        <v>1.2353675</v>
      </c>
      <c r="EQ273" s="52">
        <v>0.98156951999999997</v>
      </c>
      <c r="ER273" s="52">
        <v>0.96076764000000003</v>
      </c>
      <c r="ES273" s="52">
        <v>0.93061799999999995</v>
      </c>
      <c r="ET273" s="52">
        <v>0.82825559999999998</v>
      </c>
      <c r="EU273" s="52">
        <v>0.91972728000000004</v>
      </c>
      <c r="EV273" s="52">
        <v>0.80101314000000001</v>
      </c>
      <c r="EW273" s="52">
        <v>67.553799999999995</v>
      </c>
      <c r="EX273" s="52">
        <v>66.270740000000004</v>
      </c>
      <c r="EY273" s="52">
        <v>65.254810000000006</v>
      </c>
      <c r="EZ273" s="52">
        <v>64.741780000000006</v>
      </c>
      <c r="FA273" s="52">
        <v>64.081959999999995</v>
      </c>
      <c r="FB273" s="52">
        <v>63.436230000000002</v>
      </c>
      <c r="FC273" s="52">
        <v>63.231180000000002</v>
      </c>
      <c r="FD273" s="52">
        <v>64.990279999999998</v>
      </c>
      <c r="FE273" s="52">
        <v>68.067440000000005</v>
      </c>
      <c r="FF273" s="52">
        <v>71.420670000000001</v>
      </c>
      <c r="FG273" s="52">
        <v>75.142020000000002</v>
      </c>
      <c r="FH273" s="52">
        <v>78.760930000000002</v>
      </c>
      <c r="FI273" s="52">
        <v>81.881140000000002</v>
      </c>
      <c r="FJ273" s="52">
        <v>84.232680000000002</v>
      </c>
      <c r="FK273" s="52">
        <v>86.28613</v>
      </c>
      <c r="FL273" s="52">
        <v>87.407340000000005</v>
      </c>
      <c r="FM273" s="52">
        <v>87.492890000000003</v>
      </c>
      <c r="FN273" s="52">
        <v>86.487960000000001</v>
      </c>
      <c r="FO273" s="52">
        <v>84.452079999999995</v>
      </c>
      <c r="FP273" s="52">
        <v>81.098759999999999</v>
      </c>
      <c r="FQ273" s="52">
        <v>76.454909999999998</v>
      </c>
      <c r="FR273" s="52">
        <v>73.188640000000007</v>
      </c>
      <c r="FS273" s="52">
        <v>70.766459999999995</v>
      </c>
      <c r="FT273" s="52">
        <v>69.092839999999995</v>
      </c>
      <c r="FU273" s="52">
        <v>75</v>
      </c>
      <c r="FV273" s="52">
        <v>2311.3629999999998</v>
      </c>
      <c r="FW273" s="52">
        <v>117.3884</v>
      </c>
      <c r="FX273" s="52">
        <v>1</v>
      </c>
    </row>
    <row r="274" spans="1:180" x14ac:dyDescent="0.3">
      <c r="A274" t="s">
        <v>174</v>
      </c>
      <c r="B274" t="s">
        <v>247</v>
      </c>
      <c r="C274" t="s">
        <v>0</v>
      </c>
      <c r="D274" t="s">
        <v>244</v>
      </c>
      <c r="E274" t="s">
        <v>188</v>
      </c>
      <c r="F274" t="s">
        <v>238</v>
      </c>
      <c r="G274" t="s">
        <v>240</v>
      </c>
      <c r="H274" s="52">
        <v>180</v>
      </c>
      <c r="I274" s="52">
        <v>4.4087383000000004</v>
      </c>
      <c r="J274" s="52">
        <v>4.2590956000000002</v>
      </c>
      <c r="K274" s="52">
        <v>4.1672830000000003</v>
      </c>
      <c r="L274" s="52">
        <v>4.1577633000000001</v>
      </c>
      <c r="M274" s="52">
        <v>4.1082831000000004</v>
      </c>
      <c r="N274" s="52">
        <v>4.1178635999999997</v>
      </c>
      <c r="O274" s="52">
        <v>4.0116604999999996</v>
      </c>
      <c r="P274" s="52">
        <v>3.7387937</v>
      </c>
      <c r="Q274" s="52">
        <v>3.3253108</v>
      </c>
      <c r="R274" s="52">
        <v>2.9357014000000001</v>
      </c>
      <c r="S274" s="52">
        <v>2.8074587000000002</v>
      </c>
      <c r="T274" s="52">
        <v>2.6342794999999999</v>
      </c>
      <c r="U274" s="52">
        <v>2.7418113000000002</v>
      </c>
      <c r="V274" s="52">
        <v>2.8241168000000001</v>
      </c>
      <c r="W274" s="52">
        <v>3.0700854</v>
      </c>
      <c r="X274" s="52">
        <v>3.3103636000000001</v>
      </c>
      <c r="Y274" s="52">
        <v>3.6752044000000001</v>
      </c>
      <c r="Z274" s="52">
        <v>4.2045088000000002</v>
      </c>
      <c r="AA274" s="52">
        <v>4.9003446999999998</v>
      </c>
      <c r="AB274" s="52">
        <v>5.2876263999999997</v>
      </c>
      <c r="AC274" s="52">
        <v>4.9618994000000001</v>
      </c>
      <c r="AD274" s="52">
        <v>4.7598851</v>
      </c>
      <c r="AE274" s="52">
        <v>4.6220692999999997</v>
      </c>
      <c r="AF274" s="52">
        <v>4.3834932000000002</v>
      </c>
      <c r="AG274" s="52">
        <v>-0.36886733999999999</v>
      </c>
      <c r="AH274" s="52">
        <v>-0.36516618000000001</v>
      </c>
      <c r="AI274" s="52">
        <v>-0.34525692000000002</v>
      </c>
      <c r="AJ274" s="52">
        <v>-0.26479133999999999</v>
      </c>
      <c r="AK274" s="52">
        <v>-0.26061065999999999</v>
      </c>
      <c r="AL274" s="52">
        <v>-0.30927294</v>
      </c>
      <c r="AM274" s="52">
        <v>-0.25305317999999999</v>
      </c>
      <c r="AN274" s="52">
        <v>-0.35384327999999998</v>
      </c>
      <c r="AO274" s="52">
        <v>-0.31573674000000002</v>
      </c>
      <c r="AP274" s="52">
        <v>-0.47567609999999999</v>
      </c>
      <c r="AQ274" s="52">
        <v>-0.56322954000000003</v>
      </c>
      <c r="AR274" s="52">
        <v>-0.67726008000000004</v>
      </c>
      <c r="AS274" s="52">
        <v>-0.75049469999999996</v>
      </c>
      <c r="AT274" s="52">
        <v>-0.89323631999999997</v>
      </c>
      <c r="AU274" s="52">
        <v>-0.97049879999999999</v>
      </c>
      <c r="AV274" s="52">
        <v>-0.99219095999999996</v>
      </c>
      <c r="AW274" s="52">
        <v>-1.0050646000000001</v>
      </c>
      <c r="AX274" s="52">
        <v>-0.87349949999999998</v>
      </c>
      <c r="AY274" s="52">
        <v>-0.75303666000000002</v>
      </c>
      <c r="AZ274" s="52">
        <v>-1.0400027000000001</v>
      </c>
      <c r="BA274" s="52">
        <v>-1.7736217000000001</v>
      </c>
      <c r="BB274" s="52">
        <v>-0.77603886</v>
      </c>
      <c r="BC274" s="52">
        <v>-0.44672292000000002</v>
      </c>
      <c r="BD274" s="52">
        <v>-0.53612784000000002</v>
      </c>
      <c r="BE274" s="52">
        <v>-1.46765E-3</v>
      </c>
      <c r="BF274" s="52">
        <v>-6.1586100000000001E-3</v>
      </c>
      <c r="BG274" s="52">
        <v>-3.2025999999999999E-3</v>
      </c>
      <c r="BH274" s="52">
        <v>5.4828269999999998E-2</v>
      </c>
      <c r="BI274" s="52">
        <v>5.0134860000000003E-2</v>
      </c>
      <c r="BJ274" s="52">
        <v>-1.512986E-2</v>
      </c>
      <c r="BK274" s="52">
        <v>4.8391219999999999E-2</v>
      </c>
      <c r="BL274" s="52">
        <v>9.8392700000000007E-3</v>
      </c>
      <c r="BM274" s="52">
        <v>3.4071440000000001E-2</v>
      </c>
      <c r="BN274" s="52">
        <v>-7.4776339999999997E-2</v>
      </c>
      <c r="BO274" s="52">
        <v>-9.3520530000000004E-2</v>
      </c>
      <c r="BP274" s="52">
        <v>-0.15715202</v>
      </c>
      <c r="BQ274" s="52">
        <v>-0.16053999999999999</v>
      </c>
      <c r="BR274" s="52">
        <v>-0.27287171999999998</v>
      </c>
      <c r="BS274" s="52">
        <v>-0.29181869999999999</v>
      </c>
      <c r="BT274" s="52">
        <v>-0.33701940000000002</v>
      </c>
      <c r="BU274" s="52">
        <v>-0.38245950000000001</v>
      </c>
      <c r="BV274" s="52">
        <v>-0.32489064000000001</v>
      </c>
      <c r="BW274" s="52">
        <v>-0.22587209999999999</v>
      </c>
      <c r="BX274" s="52">
        <v>-0.52119828000000001</v>
      </c>
      <c r="BY274" s="52">
        <v>-1.0733098999999999</v>
      </c>
      <c r="BZ274" s="52">
        <v>-0.36283914</v>
      </c>
      <c r="CA274" s="52">
        <v>-7.4921310000000005E-2</v>
      </c>
      <c r="CB274" s="52">
        <v>-0.15160628000000001</v>
      </c>
      <c r="CC274" s="52">
        <v>0.25299234999999998</v>
      </c>
      <c r="CD274" s="52">
        <v>0.2424888</v>
      </c>
      <c r="CE274" s="52">
        <v>0.23370318000000001</v>
      </c>
      <c r="CF274" s="52">
        <v>0.27619596000000002</v>
      </c>
      <c r="CG274" s="52">
        <v>0.26535636000000001</v>
      </c>
      <c r="CH274" s="52">
        <v>0.18859284000000001</v>
      </c>
      <c r="CI274" s="52">
        <v>0.25717067999999998</v>
      </c>
      <c r="CJ274" s="52">
        <v>0.26172467999999999</v>
      </c>
      <c r="CK274" s="52">
        <v>0.27634752000000001</v>
      </c>
      <c r="CL274" s="52">
        <v>0.20288555999999999</v>
      </c>
      <c r="CM274" s="52">
        <v>0.23179859999999999</v>
      </c>
      <c r="CN274" s="52">
        <v>0.20307312</v>
      </c>
      <c r="CO274" s="52">
        <v>0.24806088000000001</v>
      </c>
      <c r="CP274" s="52">
        <v>0.15679098</v>
      </c>
      <c r="CQ274" s="52">
        <v>0.17823298000000001</v>
      </c>
      <c r="CR274" s="52">
        <v>0.11675038</v>
      </c>
      <c r="CS274" s="52">
        <v>4.8754840000000001E-2</v>
      </c>
      <c r="CT274" s="52">
        <v>5.5074350000000001E-2</v>
      </c>
      <c r="CU274" s="52">
        <v>0.13924043999999999</v>
      </c>
      <c r="CV274" s="52">
        <v>-0.16187588999999999</v>
      </c>
      <c r="CW274" s="52">
        <v>-0.58827600000000002</v>
      </c>
      <c r="CX274" s="52">
        <v>-7.6658329999999997E-2</v>
      </c>
      <c r="CY274" s="52">
        <v>0.18258732</v>
      </c>
      <c r="CZ274" s="52">
        <v>0.11471223999999999</v>
      </c>
      <c r="DA274" s="52">
        <v>0.50745222999999995</v>
      </c>
      <c r="DB274" s="52">
        <v>0.49113630000000003</v>
      </c>
      <c r="DC274" s="52">
        <v>0.4706091</v>
      </c>
      <c r="DD274" s="52">
        <v>0.49756338</v>
      </c>
      <c r="DE274" s="52">
        <v>0.48057768000000001</v>
      </c>
      <c r="DF274" s="52">
        <v>0.39231539999999998</v>
      </c>
      <c r="DG274" s="52">
        <v>0.46595016</v>
      </c>
      <c r="DH274" s="52">
        <v>0.51361002</v>
      </c>
      <c r="DI274" s="52">
        <v>0.51862355999999998</v>
      </c>
      <c r="DJ274" s="52">
        <v>0.48054743999999999</v>
      </c>
      <c r="DK274" s="52">
        <v>0.55711745999999995</v>
      </c>
      <c r="DL274" s="52">
        <v>0.56329830000000003</v>
      </c>
      <c r="DM274" s="52">
        <v>0.65666159999999996</v>
      </c>
      <c r="DN274" s="52">
        <v>0.58645367999999998</v>
      </c>
      <c r="DO274" s="52">
        <v>0.64828476000000002</v>
      </c>
      <c r="DP274" s="52">
        <v>0.57052026</v>
      </c>
      <c r="DQ274" s="52">
        <v>0.47996928</v>
      </c>
      <c r="DR274" s="52">
        <v>0.43503930000000002</v>
      </c>
      <c r="DS274" s="52">
        <v>0.50435297999999995</v>
      </c>
      <c r="DT274" s="52">
        <v>0.1974465</v>
      </c>
      <c r="DU274" s="52">
        <v>-0.10324206</v>
      </c>
      <c r="DV274" s="52">
        <v>0.20952251999999999</v>
      </c>
      <c r="DW274" s="52">
        <v>0.44009604000000002</v>
      </c>
      <c r="DX274" s="52">
        <v>0.38103066000000002</v>
      </c>
      <c r="DY274" s="52">
        <v>0.87485204000000005</v>
      </c>
      <c r="DZ274" s="52">
        <v>0.85014378000000002</v>
      </c>
      <c r="EA274" s="52">
        <v>0.81266346</v>
      </c>
      <c r="EB274" s="52">
        <v>0.81718307999999995</v>
      </c>
      <c r="EC274" s="52">
        <v>0.79132338000000002</v>
      </c>
      <c r="ED274" s="52">
        <v>0.68645844</v>
      </c>
      <c r="EE274" s="52">
        <v>0.76739453999999996</v>
      </c>
      <c r="EF274" s="52">
        <v>0.87729246000000005</v>
      </c>
      <c r="EG274" s="52">
        <v>0.86843177999999999</v>
      </c>
      <c r="EH274" s="52">
        <v>0.88144703999999996</v>
      </c>
      <c r="EI274" s="52">
        <v>1.0268265999999999</v>
      </c>
      <c r="EJ274" s="52">
        <v>1.0834063</v>
      </c>
      <c r="EK274" s="52">
        <v>1.2466162999999999</v>
      </c>
      <c r="EL274" s="52">
        <v>1.2068182999999999</v>
      </c>
      <c r="EM274" s="52">
        <v>1.3269647</v>
      </c>
      <c r="EN274" s="52">
        <v>1.2256916</v>
      </c>
      <c r="EO274" s="52">
        <v>1.1025742999999999</v>
      </c>
      <c r="EP274" s="52">
        <v>0.98364815999999999</v>
      </c>
      <c r="EQ274" s="52">
        <v>1.0315174</v>
      </c>
      <c r="ER274" s="52">
        <v>0.71625095999999999</v>
      </c>
      <c r="ES274" s="52">
        <v>0.59706990000000004</v>
      </c>
      <c r="ET274" s="52">
        <v>0.62272223999999998</v>
      </c>
      <c r="EU274" s="52">
        <v>0.81189774000000003</v>
      </c>
      <c r="EV274" s="52">
        <v>0.76555242000000001</v>
      </c>
      <c r="EW274" s="52">
        <v>69.008009999999999</v>
      </c>
      <c r="EX274" s="52">
        <v>67.572779999999995</v>
      </c>
      <c r="EY274" s="52">
        <v>66.47945</v>
      </c>
      <c r="EZ274" s="52">
        <v>65.580240000000003</v>
      </c>
      <c r="FA274" s="52">
        <v>64.750309999999999</v>
      </c>
      <c r="FB274" s="52">
        <v>63.859200000000001</v>
      </c>
      <c r="FC274" s="52">
        <v>63.390749999999997</v>
      </c>
      <c r="FD274" s="52">
        <v>64.561850000000007</v>
      </c>
      <c r="FE274" s="52">
        <v>67.169690000000003</v>
      </c>
      <c r="FF274" s="52">
        <v>70.397940000000006</v>
      </c>
      <c r="FG274" s="52">
        <v>73.768450000000001</v>
      </c>
      <c r="FH274" s="52">
        <v>77.392110000000002</v>
      </c>
      <c r="FI274" s="52">
        <v>80.543279999999996</v>
      </c>
      <c r="FJ274" s="52">
        <v>83.177639999999997</v>
      </c>
      <c r="FK274" s="52">
        <v>85.042019999999994</v>
      </c>
      <c r="FL274" s="52">
        <v>86.575580000000002</v>
      </c>
      <c r="FM274" s="52">
        <v>86.891019999999997</v>
      </c>
      <c r="FN274" s="52">
        <v>85.997010000000003</v>
      </c>
      <c r="FO274" s="52">
        <v>84.348749999999995</v>
      </c>
      <c r="FP274" s="52">
        <v>80.957509999999999</v>
      </c>
      <c r="FQ274" s="52">
        <v>76.624759999999995</v>
      </c>
      <c r="FR274" s="52">
        <v>73.726010000000002</v>
      </c>
      <c r="FS274" s="52">
        <v>71.563400000000001</v>
      </c>
      <c r="FT274" s="52">
        <v>69.919600000000003</v>
      </c>
      <c r="FU274" s="52">
        <v>75</v>
      </c>
      <c r="FV274" s="52">
        <v>2311.3629999999998</v>
      </c>
      <c r="FW274" s="52">
        <v>117.3884</v>
      </c>
      <c r="FX274" s="52">
        <v>1</v>
      </c>
    </row>
    <row r="275" spans="1:180" x14ac:dyDescent="0.3">
      <c r="A275" t="s">
        <v>174</v>
      </c>
      <c r="B275" t="s">
        <v>247</v>
      </c>
      <c r="C275" t="s">
        <v>0</v>
      </c>
      <c r="D275" t="s">
        <v>244</v>
      </c>
      <c r="E275" t="s">
        <v>188</v>
      </c>
      <c r="F275" t="s">
        <v>226</v>
      </c>
      <c r="G275" t="s">
        <v>240</v>
      </c>
      <c r="H275" s="52">
        <v>78</v>
      </c>
      <c r="I275" s="52">
        <v>1.8494721999999999</v>
      </c>
      <c r="J275" s="52">
        <v>1.7806485000000001</v>
      </c>
      <c r="K275" s="52">
        <v>1.7804137</v>
      </c>
      <c r="L275" s="52">
        <v>1.7617206000000001</v>
      </c>
      <c r="M275" s="52">
        <v>1.7247353999999999</v>
      </c>
      <c r="N275" s="52">
        <v>1.7040390999999999</v>
      </c>
      <c r="O275" s="52">
        <v>1.6717211999999999</v>
      </c>
      <c r="P275" s="52">
        <v>1.6578360999999999</v>
      </c>
      <c r="Q275" s="52">
        <v>1.6272001</v>
      </c>
      <c r="R275" s="52">
        <v>1.5338178</v>
      </c>
      <c r="S275" s="52">
        <v>1.5251026000000001</v>
      </c>
      <c r="T275" s="52">
        <v>1.4550274000000001</v>
      </c>
      <c r="U275" s="52">
        <v>1.4765044000000001</v>
      </c>
      <c r="V275" s="52">
        <v>1.4880509</v>
      </c>
      <c r="W275" s="52">
        <v>1.5655790999999999</v>
      </c>
      <c r="X275" s="52">
        <v>1.6535282</v>
      </c>
      <c r="Y275" s="52">
        <v>1.7384173000000001</v>
      </c>
      <c r="Z275" s="52">
        <v>1.9130271000000001</v>
      </c>
      <c r="AA275" s="52">
        <v>2.1744821999999999</v>
      </c>
      <c r="AB275" s="52">
        <v>2.2221373999999998</v>
      </c>
      <c r="AC275" s="52">
        <v>2.0912825000000002</v>
      </c>
      <c r="AD275" s="52">
        <v>2.0369369000000002</v>
      </c>
      <c r="AE275" s="52">
        <v>1.9413596</v>
      </c>
      <c r="AF275" s="52">
        <v>1.8464164000000001</v>
      </c>
      <c r="AG275" s="52">
        <v>0.12114701999999999</v>
      </c>
      <c r="AH275" s="52">
        <v>9.4747999999999999E-2</v>
      </c>
      <c r="AI275" s="52">
        <v>0.10091039</v>
      </c>
      <c r="AJ275" s="52">
        <v>9.7918240000000004E-2</v>
      </c>
      <c r="AK275" s="52">
        <v>7.8843880000000005E-2</v>
      </c>
      <c r="AL275" s="52">
        <v>2.6162540000000001E-2</v>
      </c>
      <c r="AM275" s="52">
        <v>5.9001289999999998E-2</v>
      </c>
      <c r="AN275" s="52">
        <v>1.7544489999999999E-2</v>
      </c>
      <c r="AO275" s="52">
        <v>9.2305300000000007E-3</v>
      </c>
      <c r="AP275" s="52">
        <v>-5.3802860000000001E-2</v>
      </c>
      <c r="AQ275" s="52">
        <v>-7.9923640000000004E-2</v>
      </c>
      <c r="AR275" s="52">
        <v>-0.10074316</v>
      </c>
      <c r="AS275" s="52">
        <v>-0.12079719999999999</v>
      </c>
      <c r="AT275" s="52">
        <v>-0.15621419</v>
      </c>
      <c r="AU275" s="52">
        <v>-0.14817605</v>
      </c>
      <c r="AV275" s="52">
        <v>-0.10591799</v>
      </c>
      <c r="AW275" s="52">
        <v>-0.12147868000000001</v>
      </c>
      <c r="AX275" s="52">
        <v>-2.37529E-3</v>
      </c>
      <c r="AY275" s="52">
        <v>9.4755339999999993E-2</v>
      </c>
      <c r="AZ275" s="52">
        <v>-0.10483067</v>
      </c>
      <c r="BA275" s="52">
        <v>-0.39307866000000002</v>
      </c>
      <c r="BB275" s="52">
        <v>1.272763E-2</v>
      </c>
      <c r="BC275" s="52">
        <v>7.2686909999999993E-2</v>
      </c>
      <c r="BD275" s="52">
        <v>6.0115109999999999E-2</v>
      </c>
      <c r="BE275" s="52">
        <v>0.19399886999999999</v>
      </c>
      <c r="BF275" s="52">
        <v>0.16581451</v>
      </c>
      <c r="BG275" s="52">
        <v>0.17441011000000001</v>
      </c>
      <c r="BH275" s="52">
        <v>0.16822493999999999</v>
      </c>
      <c r="BI275" s="52">
        <v>0.14628205999999999</v>
      </c>
      <c r="BJ275" s="52">
        <v>8.6879129999999999E-2</v>
      </c>
      <c r="BK275" s="52">
        <v>0.11846819</v>
      </c>
      <c r="BL275" s="52">
        <v>8.6953849999999999E-2</v>
      </c>
      <c r="BM275" s="52">
        <v>9.5531439999999995E-2</v>
      </c>
      <c r="BN275" s="52">
        <v>6.8640259999999995E-2</v>
      </c>
      <c r="BO275" s="52">
        <v>9.7585329999999998E-2</v>
      </c>
      <c r="BP275" s="52">
        <v>9.9389160000000004E-2</v>
      </c>
      <c r="BQ275" s="52">
        <v>0.1066923</v>
      </c>
      <c r="BR275" s="52">
        <v>7.2854290000000002E-2</v>
      </c>
      <c r="BS275" s="52">
        <v>7.6387140000000006E-2</v>
      </c>
      <c r="BT275" s="52">
        <v>9.2605030000000005E-2</v>
      </c>
      <c r="BU275" s="52">
        <v>5.8883110000000002E-2</v>
      </c>
      <c r="BV275" s="52">
        <v>0.11316060999999999</v>
      </c>
      <c r="BW275" s="52">
        <v>0.18794232999999999</v>
      </c>
      <c r="BX275" s="52">
        <v>-4.3657E-4</v>
      </c>
      <c r="BY275" s="52">
        <v>-0.18773110000000001</v>
      </c>
      <c r="BZ275" s="52">
        <v>9.2723120000000006E-2</v>
      </c>
      <c r="CA275" s="52">
        <v>0.14628783000000001</v>
      </c>
      <c r="CB275" s="52">
        <v>0.13506886000000001</v>
      </c>
      <c r="CC275" s="52">
        <v>0.24445589000000001</v>
      </c>
      <c r="CD275" s="52">
        <v>0.21503491999999999</v>
      </c>
      <c r="CE275" s="52">
        <v>0.22531571</v>
      </c>
      <c r="CF275" s="52">
        <v>0.21691916999999999</v>
      </c>
      <c r="CG275" s="52">
        <v>0.19298955000000001</v>
      </c>
      <c r="CH275" s="52">
        <v>0.12893119</v>
      </c>
      <c r="CI275" s="52">
        <v>0.15965477</v>
      </c>
      <c r="CJ275" s="52">
        <v>0.13502649999999999</v>
      </c>
      <c r="CK275" s="52">
        <v>0.15530315</v>
      </c>
      <c r="CL275" s="52">
        <v>0.15344401999999999</v>
      </c>
      <c r="CM275" s="52">
        <v>0.22052753</v>
      </c>
      <c r="CN275" s="52">
        <v>0.23800007000000001</v>
      </c>
      <c r="CO275" s="52">
        <v>0.26425090000000001</v>
      </c>
      <c r="CP275" s="52">
        <v>0.23150641999999999</v>
      </c>
      <c r="CQ275" s="52">
        <v>0.23191887999999999</v>
      </c>
      <c r="CR275" s="52">
        <v>0.23010140000000001</v>
      </c>
      <c r="CS275" s="52">
        <v>0.18380115</v>
      </c>
      <c r="CT275" s="52">
        <v>0.19318049000000001</v>
      </c>
      <c r="CU275" s="52">
        <v>0.25248335</v>
      </c>
      <c r="CV275" s="52">
        <v>7.1866470000000002E-2</v>
      </c>
      <c r="CW275" s="52">
        <v>-4.5507949999999998E-2</v>
      </c>
      <c r="CX275" s="52">
        <v>0.14812776999999999</v>
      </c>
      <c r="CY275" s="52">
        <v>0.19726363999999999</v>
      </c>
      <c r="CZ275" s="52">
        <v>0.18698152000000001</v>
      </c>
      <c r="DA275" s="52">
        <v>0.29491286</v>
      </c>
      <c r="DB275" s="52">
        <v>0.26425542000000002</v>
      </c>
      <c r="DC275" s="52">
        <v>0.27622140000000001</v>
      </c>
      <c r="DD275" s="52">
        <v>0.2656134</v>
      </c>
      <c r="DE275" s="52">
        <v>0.23969704</v>
      </c>
      <c r="DF275" s="52">
        <v>0.17098332999999999</v>
      </c>
      <c r="DG275" s="52">
        <v>0.20084134000000001</v>
      </c>
      <c r="DH275" s="52">
        <v>0.18309923</v>
      </c>
      <c r="DI275" s="52">
        <v>0.21507486000000001</v>
      </c>
      <c r="DJ275" s="52">
        <v>0.23824772</v>
      </c>
      <c r="DK275" s="52">
        <v>0.34346979999999999</v>
      </c>
      <c r="DL275" s="52">
        <v>0.37661106999999999</v>
      </c>
      <c r="DM275" s="52">
        <v>0.42180941</v>
      </c>
      <c r="DN275" s="52">
        <v>0.39015850000000002</v>
      </c>
      <c r="DO275" s="52">
        <v>0.38745065000000001</v>
      </c>
      <c r="DP275" s="52">
        <v>0.36759785</v>
      </c>
      <c r="DQ275" s="52">
        <v>0.30871915999999999</v>
      </c>
      <c r="DR275" s="52">
        <v>0.27320030000000001</v>
      </c>
      <c r="DS275" s="52">
        <v>0.31702437</v>
      </c>
      <c r="DT275" s="52">
        <v>0.14416951</v>
      </c>
      <c r="DU275" s="52">
        <v>9.6715159999999994E-2</v>
      </c>
      <c r="DV275" s="52">
        <v>0.20353241999999999</v>
      </c>
      <c r="DW275" s="52">
        <v>0.24823936999999999</v>
      </c>
      <c r="DX275" s="52">
        <v>0.23889426999999999</v>
      </c>
      <c r="DY275" s="52">
        <v>0.36776477000000002</v>
      </c>
      <c r="DZ275" s="52">
        <v>0.33532192</v>
      </c>
      <c r="EA275" s="52">
        <v>0.34972111</v>
      </c>
      <c r="EB275" s="52">
        <v>0.33592018000000001</v>
      </c>
      <c r="EC275" s="52">
        <v>0.30713521999999999</v>
      </c>
      <c r="ED275" s="52">
        <v>0.23169986000000001</v>
      </c>
      <c r="EE275" s="52">
        <v>0.26030822999999997</v>
      </c>
      <c r="EF275" s="52">
        <v>0.25250862000000002</v>
      </c>
      <c r="EG275" s="52">
        <v>0.30137577999999998</v>
      </c>
      <c r="EH275" s="52">
        <v>0.36069079999999998</v>
      </c>
      <c r="EI275" s="52">
        <v>0.52097877000000004</v>
      </c>
      <c r="EJ275" s="52">
        <v>0.57674331000000001</v>
      </c>
      <c r="EK275" s="52">
        <v>0.64929890999999995</v>
      </c>
      <c r="EL275" s="52">
        <v>0.61922695000000005</v>
      </c>
      <c r="EM275" s="52">
        <v>0.61201382000000004</v>
      </c>
      <c r="EN275" s="52">
        <v>0.56612088000000005</v>
      </c>
      <c r="EO275" s="52">
        <v>0.48908098</v>
      </c>
      <c r="EP275" s="52">
        <v>0.38873624000000001</v>
      </c>
      <c r="EQ275" s="52">
        <v>0.41021136000000002</v>
      </c>
      <c r="ER275" s="52">
        <v>0.24856360999999999</v>
      </c>
      <c r="ES275" s="52">
        <v>0.30206280000000002</v>
      </c>
      <c r="ET275" s="52">
        <v>0.28352797000000002</v>
      </c>
      <c r="EU275" s="52">
        <v>0.32184032000000001</v>
      </c>
      <c r="EV275" s="52">
        <v>0.31384798000000003</v>
      </c>
      <c r="EW275" s="52">
        <v>61.67812</v>
      </c>
      <c r="EX275" s="52">
        <v>60.965629999999997</v>
      </c>
      <c r="EY275" s="52">
        <v>60.375</v>
      </c>
      <c r="EZ275" s="52">
        <v>59.842190000000002</v>
      </c>
      <c r="FA275" s="52">
        <v>59.29063</v>
      </c>
      <c r="FB275" s="52">
        <v>59.065620000000003</v>
      </c>
      <c r="FC275" s="52">
        <v>59.145310000000002</v>
      </c>
      <c r="FD275" s="52">
        <v>60.6875</v>
      </c>
      <c r="FE275" s="52">
        <v>63.226559999999999</v>
      </c>
      <c r="FF275" s="52">
        <v>66.378129999999999</v>
      </c>
      <c r="FG275" s="52">
        <v>69.596879999999999</v>
      </c>
      <c r="FH275" s="52">
        <v>72.678120000000007</v>
      </c>
      <c r="FI275" s="52">
        <v>75.378129999999999</v>
      </c>
      <c r="FJ275" s="52">
        <v>77.460939999999994</v>
      </c>
      <c r="FK275" s="52">
        <v>78.821879999999993</v>
      </c>
      <c r="FL275" s="52">
        <v>79.570310000000006</v>
      </c>
      <c r="FM275" s="52">
        <v>79.159379999999999</v>
      </c>
      <c r="FN275" s="52">
        <v>77.554689999999994</v>
      </c>
      <c r="FO275" s="52">
        <v>75.079689999999999</v>
      </c>
      <c r="FP275" s="52">
        <v>71.559370000000001</v>
      </c>
      <c r="FQ275" s="52">
        <v>67.724999999999994</v>
      </c>
      <c r="FR275" s="52">
        <v>65.168750000000003</v>
      </c>
      <c r="FS275" s="52">
        <v>63.576560000000001</v>
      </c>
      <c r="FT275" s="52">
        <v>62.465629999999997</v>
      </c>
      <c r="FU275" s="52">
        <v>38</v>
      </c>
      <c r="FV275" s="52">
        <v>1019.005</v>
      </c>
      <c r="FW275" s="52">
        <v>117.3884</v>
      </c>
      <c r="FX275" s="52">
        <v>1</v>
      </c>
    </row>
    <row r="276" spans="1:180" x14ac:dyDescent="0.3">
      <c r="A276" t="s">
        <v>174</v>
      </c>
      <c r="B276" t="s">
        <v>247</v>
      </c>
      <c r="C276" t="s">
        <v>0</v>
      </c>
      <c r="D276" t="s">
        <v>224</v>
      </c>
      <c r="E276" t="s">
        <v>188</v>
      </c>
      <c r="F276" t="s">
        <v>226</v>
      </c>
      <c r="G276" t="s">
        <v>240</v>
      </c>
      <c r="H276" s="52">
        <v>78</v>
      </c>
      <c r="I276" s="52">
        <v>1.8038152999999999</v>
      </c>
      <c r="J276" s="52">
        <v>1.7129407999999999</v>
      </c>
      <c r="K276" s="52">
        <v>1.7207039</v>
      </c>
      <c r="L276" s="52">
        <v>1.7354495000000001</v>
      </c>
      <c r="M276" s="52">
        <v>1.6855074999999999</v>
      </c>
      <c r="N276" s="52">
        <v>1.7909841</v>
      </c>
      <c r="O276" s="52">
        <v>1.9010075</v>
      </c>
      <c r="P276" s="52">
        <v>2.1171612999999998</v>
      </c>
      <c r="Q276" s="52">
        <v>2.1011986</v>
      </c>
      <c r="R276" s="52">
        <v>2.0035427000000001</v>
      </c>
      <c r="S276" s="52">
        <v>2.0053048000000002</v>
      </c>
      <c r="T276" s="52">
        <v>1.8991374000000001</v>
      </c>
      <c r="U276" s="52">
        <v>1.9580949000000001</v>
      </c>
      <c r="V276" s="52">
        <v>1.9806473</v>
      </c>
      <c r="W276" s="52">
        <v>2.0888434</v>
      </c>
      <c r="X276" s="52">
        <v>2.0957238</v>
      </c>
      <c r="Y276" s="52">
        <v>2.1220910000000002</v>
      </c>
      <c r="Z276" s="52">
        <v>2.2058852999999998</v>
      </c>
      <c r="AA276" s="52">
        <v>2.3610566999999998</v>
      </c>
      <c r="AB276" s="52">
        <v>2.4577631000000002</v>
      </c>
      <c r="AC276" s="52">
        <v>2.2211226000000002</v>
      </c>
      <c r="AD276" s="52">
        <v>2.1562484999999998</v>
      </c>
      <c r="AE276" s="52">
        <v>1.9921613</v>
      </c>
      <c r="AF276" s="52">
        <v>1.8960813000000001</v>
      </c>
      <c r="AG276" s="52">
        <v>0.10728182999999999</v>
      </c>
      <c r="AH276" s="52">
        <v>5.3243499999999999E-2</v>
      </c>
      <c r="AI276" s="52">
        <v>5.8962290000000001E-2</v>
      </c>
      <c r="AJ276" s="52">
        <v>9.0460970000000002E-2</v>
      </c>
      <c r="AK276" s="52">
        <v>5.0528469999999999E-2</v>
      </c>
      <c r="AL276" s="52">
        <v>-4.8802350000000001E-2</v>
      </c>
      <c r="AM276" s="52">
        <v>-6.8705929999999998E-2</v>
      </c>
      <c r="AN276" s="52">
        <v>-7.9268359999999996E-2</v>
      </c>
      <c r="AO276" s="52">
        <v>-0.23305285000000001</v>
      </c>
      <c r="AP276" s="52">
        <v>-0.34743361</v>
      </c>
      <c r="AQ276" s="52">
        <v>-0.36491090999999998</v>
      </c>
      <c r="AR276" s="52">
        <v>-0.47969258999999997</v>
      </c>
      <c r="AS276" s="52">
        <v>-0.48880455</v>
      </c>
      <c r="AT276" s="52">
        <v>-0.54473921000000003</v>
      </c>
      <c r="AU276" s="52">
        <v>-0.55350398999999995</v>
      </c>
      <c r="AV276" s="52">
        <v>-0.63287039</v>
      </c>
      <c r="AW276" s="52">
        <v>-0.53790031999999999</v>
      </c>
      <c r="AX276" s="52">
        <v>-9.6189999999999999E-5</v>
      </c>
      <c r="AY276" s="52">
        <v>-1.5452700000000001E-3</v>
      </c>
      <c r="AZ276" s="52">
        <v>-5.8438789999999997E-2</v>
      </c>
      <c r="BA276" s="52">
        <v>-0.35496223999999998</v>
      </c>
      <c r="BB276" s="52">
        <v>1.343573E-2</v>
      </c>
      <c r="BC276" s="52">
        <v>6.4799259999999997E-2</v>
      </c>
      <c r="BD276" s="52">
        <v>0.11268387000000001</v>
      </c>
      <c r="BE276" s="52">
        <v>0.17390427999999999</v>
      </c>
      <c r="BF276" s="52">
        <v>0.11940942</v>
      </c>
      <c r="BG276" s="52">
        <v>0.12503642000000001</v>
      </c>
      <c r="BH276" s="52">
        <v>0.15381694000000001</v>
      </c>
      <c r="BI276" s="52">
        <v>0.11058052</v>
      </c>
      <c r="BJ276" s="52">
        <v>3.2001979999999999E-2</v>
      </c>
      <c r="BK276" s="52">
        <v>4.9182000000000002E-3</v>
      </c>
      <c r="BL276" s="52">
        <v>1.6534690000000001E-2</v>
      </c>
      <c r="BM276" s="52">
        <v>-8.2438429999999993E-2</v>
      </c>
      <c r="BN276" s="52">
        <v>-0.17364391000000001</v>
      </c>
      <c r="BO276" s="52">
        <v>-0.15398572999999999</v>
      </c>
      <c r="BP276" s="52">
        <v>-0.22961873999999999</v>
      </c>
      <c r="BQ276" s="52">
        <v>-0.20856194</v>
      </c>
      <c r="BR276" s="52">
        <v>-0.26161746000000002</v>
      </c>
      <c r="BS276" s="52">
        <v>-0.26376449000000002</v>
      </c>
      <c r="BT276" s="52">
        <v>-0.34976737000000002</v>
      </c>
      <c r="BU276" s="52">
        <v>-0.29083353000000001</v>
      </c>
      <c r="BV276" s="52">
        <v>0.12778147000000001</v>
      </c>
      <c r="BW276" s="52">
        <v>8.0867510000000004E-2</v>
      </c>
      <c r="BX276" s="52">
        <v>4.8997899999999997E-2</v>
      </c>
      <c r="BY276" s="52">
        <v>-0.14752841999999999</v>
      </c>
      <c r="BZ276" s="52">
        <v>9.9594139999999998E-2</v>
      </c>
      <c r="CA276" s="52">
        <v>0.14064367</v>
      </c>
      <c r="CB276" s="52">
        <v>0.18009849</v>
      </c>
      <c r="CC276" s="52">
        <v>0.22004682</v>
      </c>
      <c r="CD276" s="52">
        <v>0.16523574999999999</v>
      </c>
      <c r="CE276" s="52">
        <v>0.17079910000000001</v>
      </c>
      <c r="CF276" s="52">
        <v>0.19769708</v>
      </c>
      <c r="CG276" s="52">
        <v>0.15217238</v>
      </c>
      <c r="CH276" s="52">
        <v>8.7966840000000004E-2</v>
      </c>
      <c r="CI276" s="52">
        <v>5.5910040000000001E-2</v>
      </c>
      <c r="CJ276" s="52">
        <v>8.2887559999999999E-2</v>
      </c>
      <c r="CK276" s="52">
        <v>2.1876659999999999E-2</v>
      </c>
      <c r="CL276" s="52">
        <v>-5.3277730000000002E-2</v>
      </c>
      <c r="CM276" s="52">
        <v>-7.89955E-3</v>
      </c>
      <c r="CN276" s="52">
        <v>-5.6418419999999997E-2</v>
      </c>
      <c r="CO276" s="52">
        <v>-1.4466730000000001E-2</v>
      </c>
      <c r="CP276" s="52">
        <v>-6.5528130000000004E-2</v>
      </c>
      <c r="CQ276" s="52">
        <v>-6.3091709999999995E-2</v>
      </c>
      <c r="CR276" s="52">
        <v>-0.15369104</v>
      </c>
      <c r="CS276" s="52">
        <v>-0.11971588</v>
      </c>
      <c r="CT276" s="52">
        <v>0.21634914999999999</v>
      </c>
      <c r="CU276" s="52">
        <v>0.13794628</v>
      </c>
      <c r="CV276" s="52">
        <v>0.12340825</v>
      </c>
      <c r="CW276" s="52">
        <v>-3.8604099999999999E-3</v>
      </c>
      <c r="CX276" s="52">
        <v>0.15926725999999999</v>
      </c>
      <c r="CY276" s="52">
        <v>0.19317332000000001</v>
      </c>
      <c r="CZ276" s="52">
        <v>0.22678967999999999</v>
      </c>
      <c r="DA276" s="52">
        <v>0.26618934999999999</v>
      </c>
      <c r="DB276" s="52">
        <v>0.21106206999999999</v>
      </c>
      <c r="DC276" s="52">
        <v>0.21656176999999999</v>
      </c>
      <c r="DD276" s="52">
        <v>0.24157723</v>
      </c>
      <c r="DE276" s="52">
        <v>0.19376425</v>
      </c>
      <c r="DF276" s="52">
        <v>0.14393168000000001</v>
      </c>
      <c r="DG276" s="52">
        <v>0.10690189</v>
      </c>
      <c r="DH276" s="52">
        <v>0.14924044</v>
      </c>
      <c r="DI276" s="52">
        <v>0.12619174999999999</v>
      </c>
      <c r="DJ276" s="52">
        <v>6.7088480000000006E-2</v>
      </c>
      <c r="DK276" s="52">
        <v>0.13818659</v>
      </c>
      <c r="DL276" s="52">
        <v>0.11678191</v>
      </c>
      <c r="DM276" s="52">
        <v>0.17962845999999999</v>
      </c>
      <c r="DN276" s="52">
        <v>0.13056116000000001</v>
      </c>
      <c r="DO276" s="52">
        <v>0.13758100000000001</v>
      </c>
      <c r="DP276" s="52">
        <v>4.2385230000000003E-2</v>
      </c>
      <c r="DQ276" s="52">
        <v>5.1401849999999999E-2</v>
      </c>
      <c r="DR276" s="52">
        <v>0.30491681999999998</v>
      </c>
      <c r="DS276" s="52">
        <v>0.19502512</v>
      </c>
      <c r="DT276" s="52">
        <v>0.19781852999999999</v>
      </c>
      <c r="DU276" s="52">
        <v>0.13980767</v>
      </c>
      <c r="DV276" s="52">
        <v>0.21894031</v>
      </c>
      <c r="DW276" s="52">
        <v>0.24570296</v>
      </c>
      <c r="DX276" s="52">
        <v>0.27348086999999999</v>
      </c>
      <c r="DY276" s="52">
        <v>0.33281180999999999</v>
      </c>
      <c r="DZ276" s="52">
        <v>0.27722798999999998</v>
      </c>
      <c r="EA276" s="52">
        <v>0.28263589</v>
      </c>
      <c r="EB276" s="52">
        <v>0.30493320000000002</v>
      </c>
      <c r="EC276" s="52">
        <v>0.25381637000000001</v>
      </c>
      <c r="ED276" s="52">
        <v>0.22473602000000001</v>
      </c>
      <c r="EE276" s="52">
        <v>0.18052600999999999</v>
      </c>
      <c r="EF276" s="52">
        <v>0.24504339999999999</v>
      </c>
      <c r="EG276" s="52">
        <v>0.27680617000000002</v>
      </c>
      <c r="EH276" s="52">
        <v>0.24087812</v>
      </c>
      <c r="EI276" s="52">
        <v>0.34911177999999998</v>
      </c>
      <c r="EJ276" s="52">
        <v>0.36685575999999998</v>
      </c>
      <c r="EK276" s="52">
        <v>0.45987106999999999</v>
      </c>
      <c r="EL276" s="52">
        <v>0.41368297999999998</v>
      </c>
      <c r="EM276" s="52">
        <v>0.42732058000000001</v>
      </c>
      <c r="EN276" s="52">
        <v>0.32548822999999999</v>
      </c>
      <c r="EO276" s="52">
        <v>0.29846864000000001</v>
      </c>
      <c r="EP276" s="52">
        <v>0.43279446999999999</v>
      </c>
      <c r="EQ276" s="52">
        <v>0.27743789000000002</v>
      </c>
      <c r="ER276" s="52">
        <v>0.30525525999999997</v>
      </c>
      <c r="ES276" s="52">
        <v>0.34724148999999999</v>
      </c>
      <c r="ET276" s="52">
        <v>0.30509871999999999</v>
      </c>
      <c r="EU276" s="52">
        <v>0.32154736</v>
      </c>
      <c r="EV276" s="52">
        <v>0.34089556999999998</v>
      </c>
      <c r="EW276" s="52">
        <v>61.014879999999998</v>
      </c>
      <c r="EX276" s="52">
        <v>60.465029999999999</v>
      </c>
      <c r="EY276" s="52">
        <v>59.857889999999998</v>
      </c>
      <c r="EZ276" s="52">
        <v>59.350439999999999</v>
      </c>
      <c r="FA276" s="52">
        <v>58.960560000000001</v>
      </c>
      <c r="FB276" s="52">
        <v>58.672620000000002</v>
      </c>
      <c r="FC276" s="52">
        <v>58.911459999999998</v>
      </c>
      <c r="FD276" s="52">
        <v>60.576639999999998</v>
      </c>
      <c r="FE276" s="52">
        <v>63.09449</v>
      </c>
      <c r="FF276" s="52">
        <v>66.109380000000002</v>
      </c>
      <c r="FG276" s="52">
        <v>69.245540000000005</v>
      </c>
      <c r="FH276" s="52">
        <v>72.287949999999995</v>
      </c>
      <c r="FI276" s="52">
        <v>74.91592</v>
      </c>
      <c r="FJ276" s="52">
        <v>77.002979999999994</v>
      </c>
      <c r="FK276" s="52">
        <v>78.630210000000005</v>
      </c>
      <c r="FL276" s="52">
        <v>79.31026</v>
      </c>
      <c r="FM276" s="52">
        <v>78.96875</v>
      </c>
      <c r="FN276" s="52">
        <v>77.547619999999995</v>
      </c>
      <c r="FO276" s="52">
        <v>74.863100000000003</v>
      </c>
      <c r="FP276" s="52">
        <v>71.159970000000001</v>
      </c>
      <c r="FQ276" s="52">
        <v>67.272319999999993</v>
      </c>
      <c r="FR276" s="52">
        <v>64.640630000000002</v>
      </c>
      <c r="FS276" s="52">
        <v>63.071429999999999</v>
      </c>
      <c r="FT276" s="52">
        <v>61.944189999999999</v>
      </c>
      <c r="FU276" s="52">
        <v>38</v>
      </c>
      <c r="FV276" s="52">
        <v>1019.005</v>
      </c>
      <c r="FW276" s="52">
        <v>117.3884</v>
      </c>
      <c r="FX276" s="52">
        <v>1</v>
      </c>
    </row>
    <row r="277" spans="1:180" x14ac:dyDescent="0.3">
      <c r="A277" t="s">
        <v>174</v>
      </c>
      <c r="B277" t="s">
        <v>247</v>
      </c>
      <c r="C277" t="s">
        <v>0</v>
      </c>
      <c r="D277" t="s">
        <v>224</v>
      </c>
      <c r="E277" t="s">
        <v>187</v>
      </c>
      <c r="F277" t="s">
        <v>226</v>
      </c>
      <c r="G277" t="s">
        <v>240</v>
      </c>
      <c r="H277" s="52">
        <v>78</v>
      </c>
      <c r="I277" s="52">
        <v>1.8169204000000001</v>
      </c>
      <c r="J277" s="52">
        <v>1.7551273999999999</v>
      </c>
      <c r="K277" s="52">
        <v>1.7286531999999999</v>
      </c>
      <c r="L277" s="52">
        <v>1.7658231</v>
      </c>
      <c r="M277" s="52">
        <v>1.7131377999999999</v>
      </c>
      <c r="N277" s="52">
        <v>1.8224963000000001</v>
      </c>
      <c r="O277" s="52">
        <v>1.8975462000000001</v>
      </c>
      <c r="P277" s="52">
        <v>2.0117723999999999</v>
      </c>
      <c r="Q277" s="52">
        <v>1.8722840000000001</v>
      </c>
      <c r="R277" s="52">
        <v>1.8175611</v>
      </c>
      <c r="S277" s="52">
        <v>1.7975445999999999</v>
      </c>
      <c r="T277" s="52">
        <v>1.7438182</v>
      </c>
      <c r="U277" s="52">
        <v>1.7952002</v>
      </c>
      <c r="V277" s="52">
        <v>1.8275075999999999</v>
      </c>
      <c r="W277" s="52">
        <v>1.9478133</v>
      </c>
      <c r="X277" s="52">
        <v>1.8512162000000001</v>
      </c>
      <c r="Y277" s="52">
        <v>1.8321105</v>
      </c>
      <c r="Z277" s="52">
        <v>1.9074009999999999</v>
      </c>
      <c r="AA277" s="52">
        <v>2.0526333000000001</v>
      </c>
      <c r="AB277" s="52">
        <v>2.2235754999999999</v>
      </c>
      <c r="AC277" s="52">
        <v>2.1218826000000002</v>
      </c>
      <c r="AD277" s="52">
        <v>2.1055779000000001</v>
      </c>
      <c r="AE277" s="52">
        <v>1.9942677</v>
      </c>
      <c r="AF277" s="52">
        <v>1.91551</v>
      </c>
      <c r="AG277" s="52">
        <v>8.6992150000000004E-2</v>
      </c>
      <c r="AH277" s="52">
        <v>8.8288039999999998E-2</v>
      </c>
      <c r="AI277" s="52">
        <v>7.5493489999999996E-2</v>
      </c>
      <c r="AJ277" s="52">
        <v>0.12375878</v>
      </c>
      <c r="AK277" s="52">
        <v>7.2740020000000002E-2</v>
      </c>
      <c r="AL277" s="52">
        <v>4.7893099999999997E-3</v>
      </c>
      <c r="AM277" s="52">
        <v>-1.25522E-3</v>
      </c>
      <c r="AN277" s="52">
        <v>-0.13066209000000001</v>
      </c>
      <c r="AO277" s="52">
        <v>-0.41138915999999998</v>
      </c>
      <c r="AP277" s="52">
        <v>-0.46352739999999998</v>
      </c>
      <c r="AQ277" s="52">
        <v>-0.44526603999999997</v>
      </c>
      <c r="AR277" s="52">
        <v>-0.47034343000000001</v>
      </c>
      <c r="AS277" s="52">
        <v>-0.42861139999999998</v>
      </c>
      <c r="AT277" s="52">
        <v>-0.40819879999999997</v>
      </c>
      <c r="AU277" s="52">
        <v>-0.35871684999999998</v>
      </c>
      <c r="AV277" s="52">
        <v>-0.55474614</v>
      </c>
      <c r="AW277" s="52">
        <v>-0.54134254000000004</v>
      </c>
      <c r="AX277" s="52">
        <v>-0.21729535999999999</v>
      </c>
      <c r="AY277" s="52">
        <v>-0.33679698000000002</v>
      </c>
      <c r="AZ277" s="52">
        <v>-0.31181069</v>
      </c>
      <c r="BA277" s="52">
        <v>-0.49593398</v>
      </c>
      <c r="BB277" s="52">
        <v>-6.1912590000000003E-2</v>
      </c>
      <c r="BC277" s="52">
        <v>4.2860959999999997E-2</v>
      </c>
      <c r="BD277" s="52">
        <v>0.10684214</v>
      </c>
      <c r="BE277" s="52">
        <v>0.16273507000000001</v>
      </c>
      <c r="BF277" s="52">
        <v>0.15742856999999999</v>
      </c>
      <c r="BG277" s="52">
        <v>0.14240741000000001</v>
      </c>
      <c r="BH277" s="52">
        <v>0.19053263000000001</v>
      </c>
      <c r="BI277" s="52">
        <v>0.13743132</v>
      </c>
      <c r="BJ277" s="52">
        <v>8.5151270000000001E-2</v>
      </c>
      <c r="BK277" s="52">
        <v>7.010197E-2</v>
      </c>
      <c r="BL277" s="52">
        <v>-3.3177430000000001E-2</v>
      </c>
      <c r="BM277" s="52">
        <v>-0.2714549</v>
      </c>
      <c r="BN277" s="52">
        <v>-0.30791365999999998</v>
      </c>
      <c r="BO277" s="52">
        <v>-0.27978927999999997</v>
      </c>
      <c r="BP277" s="52">
        <v>-0.27891092000000001</v>
      </c>
      <c r="BQ277" s="52">
        <v>-0.23816286</v>
      </c>
      <c r="BR277" s="52">
        <v>-0.22482229000000001</v>
      </c>
      <c r="BS277" s="52">
        <v>-0.17409732999999999</v>
      </c>
      <c r="BT277" s="52">
        <v>-0.34648973</v>
      </c>
      <c r="BU277" s="52">
        <v>-0.34570036999999998</v>
      </c>
      <c r="BV277" s="52">
        <v>-7.9891580000000004E-2</v>
      </c>
      <c r="BW277" s="52">
        <v>-0.19180863000000001</v>
      </c>
      <c r="BX277" s="52">
        <v>-0.16050949</v>
      </c>
      <c r="BY277" s="52">
        <v>-0.27667387999999998</v>
      </c>
      <c r="BZ277" s="52">
        <v>3.524555E-2</v>
      </c>
      <c r="CA277" s="52">
        <v>0.12766416</v>
      </c>
      <c r="CB277" s="52">
        <v>0.18340928000000001</v>
      </c>
      <c r="CC277" s="52">
        <v>0.21519436</v>
      </c>
      <c r="CD277" s="52">
        <v>0.20531511</v>
      </c>
      <c r="CE277" s="52">
        <v>0.18875180999999999</v>
      </c>
      <c r="CF277" s="52">
        <v>0.23677999999999999</v>
      </c>
      <c r="CG277" s="52">
        <v>0.18223639</v>
      </c>
      <c r="CH277" s="52">
        <v>0.14080972999999999</v>
      </c>
      <c r="CI277" s="52">
        <v>0.11952377</v>
      </c>
      <c r="CJ277" s="52">
        <v>3.4340160000000002E-2</v>
      </c>
      <c r="CK277" s="52">
        <v>-0.17453693000000001</v>
      </c>
      <c r="CL277" s="52">
        <v>-0.20013607</v>
      </c>
      <c r="CM277" s="52">
        <v>-0.16518060000000001</v>
      </c>
      <c r="CN277" s="52">
        <v>-0.14632534999999999</v>
      </c>
      <c r="CO277" s="52">
        <v>-0.10625878</v>
      </c>
      <c r="CP277" s="52">
        <v>-9.781629E-2</v>
      </c>
      <c r="CQ277" s="52">
        <v>-4.6230390000000003E-2</v>
      </c>
      <c r="CR277" s="52">
        <v>-0.20225204999999999</v>
      </c>
      <c r="CS277" s="52">
        <v>-0.21019916</v>
      </c>
      <c r="CT277" s="52">
        <v>1.5273800000000001E-2</v>
      </c>
      <c r="CU277" s="52">
        <v>-9.1390100000000002E-2</v>
      </c>
      <c r="CV277" s="52">
        <v>-5.5718820000000002E-2</v>
      </c>
      <c r="CW277" s="52">
        <v>-0.12481498000000001</v>
      </c>
      <c r="CX277" s="52">
        <v>0.10253701</v>
      </c>
      <c r="CY277" s="52">
        <v>0.18639863000000001</v>
      </c>
      <c r="CZ277" s="52">
        <v>0.23643945</v>
      </c>
      <c r="DA277" s="52">
        <v>0.26765365000000002</v>
      </c>
      <c r="DB277" s="52">
        <v>0.25320156999999999</v>
      </c>
      <c r="DC277" s="52">
        <v>0.23509621</v>
      </c>
      <c r="DD277" s="52">
        <v>0.28302737</v>
      </c>
      <c r="DE277" s="52">
        <v>0.22704139000000001</v>
      </c>
      <c r="DF277" s="52">
        <v>0.19646818999999999</v>
      </c>
      <c r="DG277" s="52">
        <v>0.1689455</v>
      </c>
      <c r="DH277" s="52">
        <v>0.10185777999999999</v>
      </c>
      <c r="DI277" s="52">
        <v>-7.7618919999999994E-2</v>
      </c>
      <c r="DJ277" s="52">
        <v>-9.2358469999999998E-2</v>
      </c>
      <c r="DK277" s="52">
        <v>-5.057188E-2</v>
      </c>
      <c r="DL277" s="52">
        <v>-1.373979E-2</v>
      </c>
      <c r="DM277" s="52">
        <v>2.5645319999999999E-2</v>
      </c>
      <c r="DN277" s="52">
        <v>2.9189679999999999E-2</v>
      </c>
      <c r="DO277" s="52">
        <v>8.1636520000000004E-2</v>
      </c>
      <c r="DP277" s="52">
        <v>-5.8014320000000001E-2</v>
      </c>
      <c r="DQ277" s="52">
        <v>-7.4697990000000006E-2</v>
      </c>
      <c r="DR277" s="52">
        <v>0.11043919000000001</v>
      </c>
      <c r="DS277" s="52">
        <v>9.0283800000000008E-3</v>
      </c>
      <c r="DT277" s="52">
        <v>4.907189E-2</v>
      </c>
      <c r="DU277" s="52">
        <v>2.7043959999999999E-2</v>
      </c>
      <c r="DV277" s="52">
        <v>0.16982845999999999</v>
      </c>
      <c r="DW277" s="52">
        <v>0.24513302000000001</v>
      </c>
      <c r="DX277" s="52">
        <v>0.28946961999999998</v>
      </c>
      <c r="DY277" s="52">
        <v>0.34339649999999999</v>
      </c>
      <c r="DZ277" s="52">
        <v>0.32234217999999998</v>
      </c>
      <c r="EA277" s="52">
        <v>0.30201014999999998</v>
      </c>
      <c r="EB277" s="52">
        <v>0.34980122000000002</v>
      </c>
      <c r="EC277" s="52">
        <v>0.29173271000000001</v>
      </c>
      <c r="ED277" s="52">
        <v>0.27683011000000002</v>
      </c>
      <c r="EE277" s="52">
        <v>0.24030271</v>
      </c>
      <c r="EF277" s="52">
        <v>0.19934241999999999</v>
      </c>
      <c r="EG277" s="52">
        <v>6.2315280000000001E-2</v>
      </c>
      <c r="EH277" s="52">
        <v>6.32553E-2</v>
      </c>
      <c r="EI277" s="52">
        <v>0.11490491999999999</v>
      </c>
      <c r="EJ277" s="52">
        <v>0.17769273999999999</v>
      </c>
      <c r="EK277" s="52">
        <v>0.21609385</v>
      </c>
      <c r="EL277" s="52">
        <v>0.21256615000000001</v>
      </c>
      <c r="EM277" s="52">
        <v>0.26625604000000003</v>
      </c>
      <c r="EN277" s="52">
        <v>0.15024203999999999</v>
      </c>
      <c r="EO277" s="52">
        <v>0.12094423</v>
      </c>
      <c r="EP277" s="52">
        <v>0.24784297</v>
      </c>
      <c r="EQ277" s="52">
        <v>0.15401677</v>
      </c>
      <c r="ER277" s="52">
        <v>0.20037303000000001</v>
      </c>
      <c r="ES277" s="52">
        <v>0.24630410999999999</v>
      </c>
      <c r="ET277" s="52">
        <v>0.26698659000000002</v>
      </c>
      <c r="EU277" s="52">
        <v>0.32993625999999998</v>
      </c>
      <c r="EV277" s="52">
        <v>0.36603676000000002</v>
      </c>
      <c r="EW277" s="52">
        <v>60.784089999999999</v>
      </c>
      <c r="EX277" s="52">
        <v>60.149149999999999</v>
      </c>
      <c r="EY277" s="52">
        <v>59.476559999999999</v>
      </c>
      <c r="EZ277" s="52">
        <v>58.857239999999997</v>
      </c>
      <c r="FA277" s="52">
        <v>58.292610000000003</v>
      </c>
      <c r="FB277" s="52">
        <v>57.938920000000003</v>
      </c>
      <c r="FC277" s="52">
        <v>58.532670000000003</v>
      </c>
      <c r="FD277" s="52">
        <v>60.92756</v>
      </c>
      <c r="FE277" s="52">
        <v>63.769889999999997</v>
      </c>
      <c r="FF277" s="52">
        <v>66.625709999999998</v>
      </c>
      <c r="FG277" s="52">
        <v>69.547579999999996</v>
      </c>
      <c r="FH277" s="52">
        <v>72.282669999999996</v>
      </c>
      <c r="FI277" s="52">
        <v>74.717330000000004</v>
      </c>
      <c r="FJ277" s="52">
        <v>76.499290000000002</v>
      </c>
      <c r="FK277" s="52">
        <v>77.558239999999998</v>
      </c>
      <c r="FL277" s="52">
        <v>77.863640000000004</v>
      </c>
      <c r="FM277" s="52">
        <v>77.21875</v>
      </c>
      <c r="FN277" s="52">
        <v>75.757810000000006</v>
      </c>
      <c r="FO277" s="52">
        <v>73.460939999999994</v>
      </c>
      <c r="FP277" s="52">
        <v>70.28622</v>
      </c>
      <c r="FQ277" s="52">
        <v>66.707390000000004</v>
      </c>
      <c r="FR277" s="52">
        <v>64.34872</v>
      </c>
      <c r="FS277" s="52">
        <v>62.961649999999999</v>
      </c>
      <c r="FT277" s="52">
        <v>61.9375</v>
      </c>
      <c r="FU277" s="52">
        <v>38</v>
      </c>
      <c r="FV277" s="52">
        <v>1022.521</v>
      </c>
      <c r="FW277" s="52">
        <v>112.7861</v>
      </c>
      <c r="FX277" s="52">
        <v>1</v>
      </c>
    </row>
    <row r="278" spans="1:180" x14ac:dyDescent="0.3">
      <c r="A278" t="s">
        <v>174</v>
      </c>
      <c r="B278" t="s">
        <v>247</v>
      </c>
      <c r="C278" t="s">
        <v>0</v>
      </c>
      <c r="D278" t="s">
        <v>244</v>
      </c>
      <c r="E278" t="s">
        <v>187</v>
      </c>
      <c r="F278" t="s">
        <v>226</v>
      </c>
      <c r="G278" t="s">
        <v>240</v>
      </c>
      <c r="H278" s="52">
        <v>78</v>
      </c>
      <c r="I278" s="52">
        <v>1.8365815999999999</v>
      </c>
      <c r="J278" s="52">
        <v>1.7607946999999999</v>
      </c>
      <c r="K278" s="52">
        <v>1.7580671000000001</v>
      </c>
      <c r="L278" s="52">
        <v>1.7167536000000001</v>
      </c>
      <c r="M278" s="52">
        <v>1.7000545</v>
      </c>
      <c r="N278" s="52">
        <v>1.6845188</v>
      </c>
      <c r="O278" s="52">
        <v>1.5663997000000001</v>
      </c>
      <c r="P278" s="52">
        <v>1.4619305</v>
      </c>
      <c r="Q278" s="52">
        <v>1.3266313000000001</v>
      </c>
      <c r="R278" s="52">
        <v>1.2692136999999999</v>
      </c>
      <c r="S278" s="52">
        <v>1.2337914000000001</v>
      </c>
      <c r="T278" s="52">
        <v>1.1916507999999999</v>
      </c>
      <c r="U278" s="52">
        <v>1.2161095</v>
      </c>
      <c r="V278" s="52">
        <v>1.2311258</v>
      </c>
      <c r="W278" s="52">
        <v>1.277102</v>
      </c>
      <c r="X278" s="52">
        <v>1.3275604999999999</v>
      </c>
      <c r="Y278" s="52">
        <v>1.4218896999999999</v>
      </c>
      <c r="Z278" s="52">
        <v>1.6061131</v>
      </c>
      <c r="AA278" s="52">
        <v>1.8849062000000001</v>
      </c>
      <c r="AB278" s="52">
        <v>2.1196438</v>
      </c>
      <c r="AC278" s="52">
        <v>2.0304231000000001</v>
      </c>
      <c r="AD278" s="52">
        <v>1.9703192</v>
      </c>
      <c r="AE278" s="52">
        <v>1.8861114000000001</v>
      </c>
      <c r="AF278" s="52">
        <v>1.8231693</v>
      </c>
      <c r="AG278" s="52">
        <v>9.9416920000000006E-2</v>
      </c>
      <c r="AH278" s="52">
        <v>5.4575930000000002E-2</v>
      </c>
      <c r="AI278" s="52">
        <v>6.4980819999999995E-2</v>
      </c>
      <c r="AJ278" s="52">
        <v>5.939672E-2</v>
      </c>
      <c r="AK278" s="52">
        <v>5.03522E-2</v>
      </c>
      <c r="AL278" s="52">
        <v>3.4634320000000003E-2</v>
      </c>
      <c r="AM278" s="52">
        <v>-1.3387099999999999E-3</v>
      </c>
      <c r="AN278" s="52">
        <v>-0.11344796</v>
      </c>
      <c r="AO278" s="52">
        <v>-0.28841147</v>
      </c>
      <c r="AP278" s="52">
        <v>-0.27050500999999999</v>
      </c>
      <c r="AQ278" s="52">
        <v>-0.19858316000000001</v>
      </c>
      <c r="AR278" s="52">
        <v>-0.21555416999999999</v>
      </c>
      <c r="AS278" s="52">
        <v>-0.19052053999999999</v>
      </c>
      <c r="AT278" s="52">
        <v>-0.17289449000000001</v>
      </c>
      <c r="AU278" s="52">
        <v>-0.17667163999999999</v>
      </c>
      <c r="AV278" s="52">
        <v>-0.17730968</v>
      </c>
      <c r="AW278" s="52">
        <v>-0.25638631000000001</v>
      </c>
      <c r="AX278" s="52">
        <v>-0.30983401999999999</v>
      </c>
      <c r="AY278" s="52">
        <v>-0.22304771000000001</v>
      </c>
      <c r="AZ278" s="52">
        <v>-0.26669690000000001</v>
      </c>
      <c r="BA278" s="52">
        <v>-0.49680220000000003</v>
      </c>
      <c r="BB278" s="52">
        <v>-0.13623293</v>
      </c>
      <c r="BC278" s="52">
        <v>-3.0053670000000001E-2</v>
      </c>
      <c r="BD278" s="52">
        <v>1.001819E-2</v>
      </c>
      <c r="BE278" s="52">
        <v>0.17677928000000001</v>
      </c>
      <c r="BF278" s="52">
        <v>0.13286949000000001</v>
      </c>
      <c r="BG278" s="52">
        <v>0.14206443999999999</v>
      </c>
      <c r="BH278" s="52">
        <v>0.13542766000000001</v>
      </c>
      <c r="BI278" s="52">
        <v>0.12618544000000001</v>
      </c>
      <c r="BJ278" s="52">
        <v>0.10331716000000001</v>
      </c>
      <c r="BK278" s="52">
        <v>6.9140090000000001E-2</v>
      </c>
      <c r="BL278" s="52">
        <v>-1.9573489999999999E-2</v>
      </c>
      <c r="BM278" s="52">
        <v>-0.16998735000000001</v>
      </c>
      <c r="BN278" s="52">
        <v>-0.14010102999999999</v>
      </c>
      <c r="BO278" s="52">
        <v>-7.219834E-2</v>
      </c>
      <c r="BP278" s="52">
        <v>-6.319988E-2</v>
      </c>
      <c r="BQ278" s="52">
        <v>-3.8763209999999999E-2</v>
      </c>
      <c r="BR278" s="52">
        <v>-2.3723790000000002E-2</v>
      </c>
      <c r="BS278" s="52">
        <v>-2.9425260000000002E-2</v>
      </c>
      <c r="BT278" s="52">
        <v>-3.3107890000000001E-2</v>
      </c>
      <c r="BU278" s="52">
        <v>-0.11620861</v>
      </c>
      <c r="BV278" s="52">
        <v>-0.15291337999999999</v>
      </c>
      <c r="BW278" s="52">
        <v>-8.7915590000000002E-2</v>
      </c>
      <c r="BX278" s="52">
        <v>-0.12112199</v>
      </c>
      <c r="BY278" s="52">
        <v>-0.28436046999999998</v>
      </c>
      <c r="BZ278" s="52">
        <v>-3.1041820000000001E-2</v>
      </c>
      <c r="CA278" s="52">
        <v>6.6689310000000002E-2</v>
      </c>
      <c r="CB278" s="52">
        <v>0.10052773</v>
      </c>
      <c r="CC278" s="52">
        <v>0.23036013</v>
      </c>
      <c r="CD278" s="52">
        <v>0.18709532000000001</v>
      </c>
      <c r="CE278" s="52">
        <v>0.1954524</v>
      </c>
      <c r="CF278" s="52">
        <v>0.18808647000000001</v>
      </c>
      <c r="CG278" s="52">
        <v>0.17870736000000001</v>
      </c>
      <c r="CH278" s="52">
        <v>0.15088662999999999</v>
      </c>
      <c r="CI278" s="52">
        <v>0.11795347</v>
      </c>
      <c r="CJ278" s="52">
        <v>4.5443699999999997E-2</v>
      </c>
      <c r="CK278" s="52">
        <v>-8.7967149999999994E-2</v>
      </c>
      <c r="CL278" s="52">
        <v>-4.9783590000000003E-2</v>
      </c>
      <c r="CM278" s="52">
        <v>1.5335359999999999E-2</v>
      </c>
      <c r="CN278" s="52">
        <v>4.2320249999999997E-2</v>
      </c>
      <c r="CO278" s="52">
        <v>6.6343479999999996E-2</v>
      </c>
      <c r="CP278" s="52">
        <v>7.959136E-2</v>
      </c>
      <c r="CQ278" s="52">
        <v>7.2557159999999996E-2</v>
      </c>
      <c r="CR278" s="52">
        <v>6.6765820000000003E-2</v>
      </c>
      <c r="CS278" s="52">
        <v>-1.9121969999999999E-2</v>
      </c>
      <c r="CT278" s="52">
        <v>-4.423055E-2</v>
      </c>
      <c r="CU278" s="52">
        <v>5.6765499999999998E-3</v>
      </c>
      <c r="CV278" s="52">
        <v>-2.0297249999999999E-2</v>
      </c>
      <c r="CW278" s="52">
        <v>-0.13722400000000001</v>
      </c>
      <c r="CX278" s="52">
        <v>4.1813200000000002E-2</v>
      </c>
      <c r="CY278" s="52">
        <v>0.13369317</v>
      </c>
      <c r="CZ278" s="52">
        <v>0.16321437999999999</v>
      </c>
      <c r="DA278" s="52">
        <v>0.28394106000000002</v>
      </c>
      <c r="DB278" s="52">
        <v>0.24132123999999999</v>
      </c>
      <c r="DC278" s="52">
        <v>0.24884028</v>
      </c>
      <c r="DD278" s="52">
        <v>0.24074528000000001</v>
      </c>
      <c r="DE278" s="52">
        <v>0.23122928000000001</v>
      </c>
      <c r="DF278" s="52">
        <v>0.19845618000000001</v>
      </c>
      <c r="DG278" s="52">
        <v>0.16676689</v>
      </c>
      <c r="DH278" s="52">
        <v>0.11046087</v>
      </c>
      <c r="DI278" s="52">
        <v>-5.9469600000000003E-3</v>
      </c>
      <c r="DJ278" s="52">
        <v>4.0533819999999998E-2</v>
      </c>
      <c r="DK278" s="52">
        <v>0.10286905</v>
      </c>
      <c r="DL278" s="52">
        <v>0.14784042</v>
      </c>
      <c r="DM278" s="52">
        <v>0.17145015999999999</v>
      </c>
      <c r="DN278" s="52">
        <v>0.18290656999999999</v>
      </c>
      <c r="DO278" s="52">
        <v>0.17453958999999999</v>
      </c>
      <c r="DP278" s="52">
        <v>0.16663950999999999</v>
      </c>
      <c r="DQ278" s="52">
        <v>7.7964660000000005E-2</v>
      </c>
      <c r="DR278" s="52">
        <v>6.4452250000000003E-2</v>
      </c>
      <c r="DS278" s="52">
        <v>9.926865E-2</v>
      </c>
      <c r="DT278" s="52">
        <v>8.0527509999999997E-2</v>
      </c>
      <c r="DU278" s="52">
        <v>9.9125499999999991E-3</v>
      </c>
      <c r="DV278" s="52">
        <v>0.11466827</v>
      </c>
      <c r="DW278" s="52">
        <v>0.20069712000000001</v>
      </c>
      <c r="DX278" s="52">
        <v>0.22590103</v>
      </c>
      <c r="DY278" s="52">
        <v>0.36130331999999998</v>
      </c>
      <c r="DZ278" s="52">
        <v>0.31961475</v>
      </c>
      <c r="EA278" s="52">
        <v>0.32592394000000002</v>
      </c>
      <c r="EB278" s="52">
        <v>0.31677624999999998</v>
      </c>
      <c r="EC278" s="52">
        <v>0.30706252000000001</v>
      </c>
      <c r="ED278" s="52">
        <v>0.26713900000000002</v>
      </c>
      <c r="EE278" s="52">
        <v>0.23724566</v>
      </c>
      <c r="EF278" s="52">
        <v>0.20433535</v>
      </c>
      <c r="EG278" s="52">
        <v>0.11247717</v>
      </c>
      <c r="EH278" s="52">
        <v>0.17093778000000001</v>
      </c>
      <c r="EI278" s="52">
        <v>0.22925386</v>
      </c>
      <c r="EJ278" s="52">
        <v>0.30019469999999998</v>
      </c>
      <c r="EK278" s="52">
        <v>0.32320750999999998</v>
      </c>
      <c r="EL278" s="52">
        <v>0.33207727999999997</v>
      </c>
      <c r="EM278" s="52">
        <v>0.32178604</v>
      </c>
      <c r="EN278" s="52">
        <v>0.31084130999999998</v>
      </c>
      <c r="EO278" s="52">
        <v>0.21814237</v>
      </c>
      <c r="EP278" s="52">
        <v>0.22137297</v>
      </c>
      <c r="EQ278" s="52">
        <v>0.23440084</v>
      </c>
      <c r="ER278" s="52">
        <v>0.22610234000000001</v>
      </c>
      <c r="ES278" s="52">
        <v>0.22235429000000001</v>
      </c>
      <c r="ET278" s="52">
        <v>0.21985930000000001</v>
      </c>
      <c r="EU278" s="52">
        <v>0.29744005000000001</v>
      </c>
      <c r="EV278" s="52">
        <v>0.31641050999999998</v>
      </c>
      <c r="EW278" s="52">
        <v>61.597659999999998</v>
      </c>
      <c r="EX278" s="52">
        <v>60.664059999999999</v>
      </c>
      <c r="EY278" s="52">
        <v>60.091799999999999</v>
      </c>
      <c r="EZ278" s="52">
        <v>59.613280000000003</v>
      </c>
      <c r="FA278" s="52">
        <v>59.144530000000003</v>
      </c>
      <c r="FB278" s="52">
        <v>58.861330000000002</v>
      </c>
      <c r="FC278" s="52">
        <v>59.347659999999998</v>
      </c>
      <c r="FD278" s="52">
        <v>61.226559999999999</v>
      </c>
      <c r="FE278" s="52">
        <v>63.726559999999999</v>
      </c>
      <c r="FF278" s="52">
        <v>66.679689999999994</v>
      </c>
      <c r="FG278" s="52">
        <v>69.537109999999998</v>
      </c>
      <c r="FH278" s="52">
        <v>72.332030000000003</v>
      </c>
      <c r="FI278" s="52">
        <v>74.552729999999997</v>
      </c>
      <c r="FJ278" s="52">
        <v>76.220699999999994</v>
      </c>
      <c r="FK278" s="52">
        <v>77.255859999999998</v>
      </c>
      <c r="FL278" s="52">
        <v>77.4375</v>
      </c>
      <c r="FM278" s="52">
        <v>77.054689999999994</v>
      </c>
      <c r="FN278" s="52">
        <v>75.482420000000005</v>
      </c>
      <c r="FO278" s="52">
        <v>72.835939999999994</v>
      </c>
      <c r="FP278" s="52">
        <v>69.744140000000002</v>
      </c>
      <c r="FQ278" s="52">
        <v>66.351560000000006</v>
      </c>
      <c r="FR278" s="52">
        <v>64.216800000000006</v>
      </c>
      <c r="FS278" s="52">
        <v>62.886719999999997</v>
      </c>
      <c r="FT278" s="52">
        <v>61.857419999999998</v>
      </c>
      <c r="FU278" s="52">
        <v>38</v>
      </c>
      <c r="FV278" s="52">
        <v>1022.521</v>
      </c>
      <c r="FW278" s="52">
        <v>112.7861</v>
      </c>
      <c r="FX278" s="52">
        <v>1</v>
      </c>
    </row>
    <row r="279" spans="1:180" x14ac:dyDescent="0.3">
      <c r="A279" t="s">
        <v>174</v>
      </c>
      <c r="B279" t="s">
        <v>247</v>
      </c>
      <c r="C279" t="s">
        <v>0</v>
      </c>
      <c r="D279" t="s">
        <v>224</v>
      </c>
      <c r="E279" t="s">
        <v>189</v>
      </c>
      <c r="F279" t="s">
        <v>226</v>
      </c>
      <c r="G279" t="s">
        <v>240</v>
      </c>
      <c r="H279" s="52">
        <v>78</v>
      </c>
      <c r="I279" s="52">
        <v>1.7229277999999999</v>
      </c>
      <c r="J279" s="52">
        <v>1.6357189000000001</v>
      </c>
      <c r="K279" s="52">
        <v>1.6114294</v>
      </c>
      <c r="L279" s="52">
        <v>1.6458469</v>
      </c>
      <c r="M279" s="52">
        <v>1.5690187</v>
      </c>
      <c r="N279" s="52">
        <v>1.6827633</v>
      </c>
      <c r="O279" s="52">
        <v>1.9166403000000001</v>
      </c>
      <c r="P279" s="52">
        <v>2.2968845999999998</v>
      </c>
      <c r="Q279" s="52">
        <v>2.3303593999999999</v>
      </c>
      <c r="R279" s="52">
        <v>2.2773794000000001</v>
      </c>
      <c r="S279" s="52">
        <v>2.257965</v>
      </c>
      <c r="T279" s="52">
        <v>2.2799261</v>
      </c>
      <c r="U279" s="52">
        <v>2.3195272999999998</v>
      </c>
      <c r="V279" s="52">
        <v>2.4150344000000001</v>
      </c>
      <c r="W279" s="52">
        <v>2.5421146000000001</v>
      </c>
      <c r="X279" s="52">
        <v>2.3106418</v>
      </c>
      <c r="Y279" s="52">
        <v>2.2719402</v>
      </c>
      <c r="Z279" s="52">
        <v>2.2938402999999998</v>
      </c>
      <c r="AA279" s="52">
        <v>2.5043300999999998</v>
      </c>
      <c r="AB279" s="52">
        <v>2.5406732999999999</v>
      </c>
      <c r="AC279" s="52">
        <v>2.2497850000000001</v>
      </c>
      <c r="AD279" s="52">
        <v>2.0913086000000001</v>
      </c>
      <c r="AE279" s="52">
        <v>1.9253771</v>
      </c>
      <c r="AF279" s="52">
        <v>1.8352252</v>
      </c>
      <c r="AG279" s="52">
        <v>1.250036E-2</v>
      </c>
      <c r="AH279" s="52">
        <v>-3.1452069999999999E-2</v>
      </c>
      <c r="AI279" s="52">
        <v>-6.3424839999999996E-2</v>
      </c>
      <c r="AJ279" s="52">
        <v>-1.6854319999999999E-2</v>
      </c>
      <c r="AK279" s="52">
        <v>-9.5208200000000007E-2</v>
      </c>
      <c r="AL279" s="52">
        <v>-0.21953981</v>
      </c>
      <c r="AM279" s="52">
        <v>-0.14753294</v>
      </c>
      <c r="AN279" s="52">
        <v>-4.6346789999999999E-2</v>
      </c>
      <c r="AO279" s="52">
        <v>-0.27693549000000001</v>
      </c>
      <c r="AP279" s="52">
        <v>-0.37299053999999998</v>
      </c>
      <c r="AQ279" s="52">
        <v>-0.42838723000000001</v>
      </c>
      <c r="AR279" s="52">
        <v>-0.48475587999999997</v>
      </c>
      <c r="AS279" s="52">
        <v>-0.58638184999999998</v>
      </c>
      <c r="AT279" s="52">
        <v>-0.68061981000000005</v>
      </c>
      <c r="AU279" s="52">
        <v>-0.69909699999999997</v>
      </c>
      <c r="AV279" s="52">
        <v>-0.90737478000000005</v>
      </c>
      <c r="AW279" s="52">
        <v>-0.80874455999999995</v>
      </c>
      <c r="AX279" s="52">
        <v>-0.25469675000000003</v>
      </c>
      <c r="AY279" s="52">
        <v>-8.6944809999999997E-2</v>
      </c>
      <c r="AZ279" s="52">
        <v>-6.9611049999999994E-2</v>
      </c>
      <c r="BA279" s="52">
        <v>-0.41631314000000003</v>
      </c>
      <c r="BB279" s="52">
        <v>-6.5894770000000005E-2</v>
      </c>
      <c r="BC279" s="52">
        <v>-4.4318300000000003E-3</v>
      </c>
      <c r="BD279" s="52">
        <v>3.7957539999999998E-2</v>
      </c>
      <c r="BE279" s="52">
        <v>7.6410160000000005E-2</v>
      </c>
      <c r="BF279" s="52">
        <v>3.8642459999999997E-2</v>
      </c>
      <c r="BG279" s="52">
        <v>4.0018800000000002E-3</v>
      </c>
      <c r="BH279" s="52">
        <v>5.2887169999999997E-2</v>
      </c>
      <c r="BI279" s="52">
        <v>-2.8578630000000001E-2</v>
      </c>
      <c r="BJ279" s="52">
        <v>-0.11860735</v>
      </c>
      <c r="BK279" s="52">
        <v>-7.0246829999999996E-2</v>
      </c>
      <c r="BL279" s="52">
        <v>5.5676820000000002E-2</v>
      </c>
      <c r="BM279" s="52">
        <v>-0.13037683999999999</v>
      </c>
      <c r="BN279" s="52">
        <v>-0.20516425999999999</v>
      </c>
      <c r="BO279" s="52">
        <v>-0.24551459</v>
      </c>
      <c r="BP279" s="52">
        <v>-0.24899683</v>
      </c>
      <c r="BQ279" s="52">
        <v>-0.32816893000000003</v>
      </c>
      <c r="BR279" s="52">
        <v>-0.39703154000000002</v>
      </c>
      <c r="BS279" s="52">
        <v>-0.39670262000000001</v>
      </c>
      <c r="BT279" s="52">
        <v>-0.61490082999999995</v>
      </c>
      <c r="BU279" s="52">
        <v>-0.53188723000000004</v>
      </c>
      <c r="BV279" s="52">
        <v>-0.11636227</v>
      </c>
      <c r="BW279" s="52">
        <v>-4.2650800000000001E-3</v>
      </c>
      <c r="BX279" s="52">
        <v>2.1826669999999999E-2</v>
      </c>
      <c r="BY279" s="52">
        <v>-0.22551889999999999</v>
      </c>
      <c r="BZ279" s="52">
        <v>1.824748E-2</v>
      </c>
      <c r="CA279" s="52">
        <v>6.5193899999999999E-2</v>
      </c>
      <c r="CB279" s="52">
        <v>0.1066831</v>
      </c>
      <c r="CC279" s="52">
        <v>0.12067388</v>
      </c>
      <c r="CD279" s="52">
        <v>8.7189729999999993E-2</v>
      </c>
      <c r="CE279" s="52">
        <v>5.0701419999999997E-2</v>
      </c>
      <c r="CF279" s="52">
        <v>0.10118995</v>
      </c>
      <c r="CG279" s="52">
        <v>1.7568830000000001E-2</v>
      </c>
      <c r="CH279" s="52">
        <v>-4.8701849999999998E-2</v>
      </c>
      <c r="CI279" s="52">
        <v>-1.6718710000000001E-2</v>
      </c>
      <c r="CJ279" s="52">
        <v>0.12633807999999999</v>
      </c>
      <c r="CK279" s="52">
        <v>-2.887081E-2</v>
      </c>
      <c r="CL279" s="52">
        <v>-8.8928350000000003E-2</v>
      </c>
      <c r="CM279" s="52">
        <v>-0.11885765</v>
      </c>
      <c r="CN279" s="52">
        <v>-8.5710850000000005E-2</v>
      </c>
      <c r="CO279" s="52">
        <v>-0.14933139000000001</v>
      </c>
      <c r="CP279" s="52">
        <v>-0.20061912000000001</v>
      </c>
      <c r="CQ279" s="52">
        <v>-0.18726520999999999</v>
      </c>
      <c r="CR279" s="52">
        <v>-0.41233413000000002</v>
      </c>
      <c r="CS279" s="52">
        <v>-0.34013678000000003</v>
      </c>
      <c r="CT279" s="52">
        <v>-2.0552250000000001E-2</v>
      </c>
      <c r="CU279" s="52">
        <v>5.2998660000000003E-2</v>
      </c>
      <c r="CV279" s="52">
        <v>8.5156190000000007E-2</v>
      </c>
      <c r="CW279" s="52">
        <v>-9.3375440000000004E-2</v>
      </c>
      <c r="CX279" s="52">
        <v>7.6524159999999994E-2</v>
      </c>
      <c r="CY279" s="52">
        <v>0.11341645</v>
      </c>
      <c r="CZ279" s="52">
        <v>0.15428227999999999</v>
      </c>
      <c r="DA279" s="52">
        <v>0.16493762000000001</v>
      </c>
      <c r="DB279" s="52">
        <v>0.135737</v>
      </c>
      <c r="DC279" s="52">
        <v>9.7400940000000005E-2</v>
      </c>
      <c r="DD279" s="52">
        <v>0.14949261999999999</v>
      </c>
      <c r="DE279" s="52">
        <v>6.3716289999999995E-2</v>
      </c>
      <c r="DF279" s="52">
        <v>2.1203679999999999E-2</v>
      </c>
      <c r="DG279" s="52">
        <v>3.6809410000000001E-2</v>
      </c>
      <c r="DH279" s="52">
        <v>0.19699929999999999</v>
      </c>
      <c r="DI279" s="52">
        <v>7.2635229999999995E-2</v>
      </c>
      <c r="DJ279" s="52">
        <v>2.7307620000000001E-2</v>
      </c>
      <c r="DK279" s="52">
        <v>7.7994099999999997E-3</v>
      </c>
      <c r="DL279" s="52">
        <v>7.7575190000000002E-2</v>
      </c>
      <c r="DM279" s="52">
        <v>2.9506129999999998E-2</v>
      </c>
      <c r="DN279" s="52">
        <v>-4.2067600000000004E-3</v>
      </c>
      <c r="DO279" s="52">
        <v>2.2172170000000001E-2</v>
      </c>
      <c r="DP279" s="52">
        <v>-0.20976743</v>
      </c>
      <c r="DQ279" s="52">
        <v>-0.14838634000000001</v>
      </c>
      <c r="DR279" s="52">
        <v>7.5257779999999996E-2</v>
      </c>
      <c r="DS279" s="52">
        <v>0.11026236</v>
      </c>
      <c r="DT279" s="52">
        <v>0.14848564</v>
      </c>
      <c r="DU279" s="52">
        <v>3.8768070000000002E-2</v>
      </c>
      <c r="DV279" s="52">
        <v>0.13480085</v>
      </c>
      <c r="DW279" s="52">
        <v>0.16163901</v>
      </c>
      <c r="DX279" s="52">
        <v>0.20188138999999999</v>
      </c>
      <c r="DY279" s="52">
        <v>0.22884739000000001</v>
      </c>
      <c r="DZ279" s="52">
        <v>0.20583146999999999</v>
      </c>
      <c r="EA279" s="52">
        <v>0.16482764999999999</v>
      </c>
      <c r="EB279" s="52">
        <v>0.21923413</v>
      </c>
      <c r="EC279" s="52">
        <v>0.13034588</v>
      </c>
      <c r="ED279" s="52">
        <v>0.12213614</v>
      </c>
      <c r="EE279" s="52">
        <v>0.11409551</v>
      </c>
      <c r="EF279" s="52">
        <v>0.29902290999999998</v>
      </c>
      <c r="EG279" s="52">
        <v>0.21919388000000001</v>
      </c>
      <c r="EH279" s="52">
        <v>0.19513385</v>
      </c>
      <c r="EI279" s="52">
        <v>0.19067201</v>
      </c>
      <c r="EJ279" s="52">
        <v>0.31333427000000003</v>
      </c>
      <c r="EK279" s="52">
        <v>0.28771907000000002</v>
      </c>
      <c r="EL279" s="52">
        <v>0.27938157000000002</v>
      </c>
      <c r="EM279" s="52">
        <v>0.32456649999999998</v>
      </c>
      <c r="EN279" s="52">
        <v>8.2706680000000005E-2</v>
      </c>
      <c r="EO279" s="52">
        <v>0.12847084</v>
      </c>
      <c r="EP279" s="52">
        <v>0.21359223999999999</v>
      </c>
      <c r="EQ279" s="52">
        <v>0.19294212999999999</v>
      </c>
      <c r="ER279" s="52">
        <v>0.23992340000000001</v>
      </c>
      <c r="ES279" s="52">
        <v>0.22956227000000001</v>
      </c>
      <c r="ET279" s="52">
        <v>0.21894311</v>
      </c>
      <c r="EU279" s="52">
        <v>0.23126477000000001</v>
      </c>
      <c r="EV279" s="52">
        <v>0.27060696000000001</v>
      </c>
      <c r="EW279" s="52">
        <v>61.127130000000001</v>
      </c>
      <c r="EX279" s="52">
        <v>60.519889999999997</v>
      </c>
      <c r="EY279" s="52">
        <v>60.061790000000002</v>
      </c>
      <c r="EZ279" s="52">
        <v>59.708100000000002</v>
      </c>
      <c r="FA279" s="52">
        <v>59.349429999999998</v>
      </c>
      <c r="FB279" s="52">
        <v>59.138489999999997</v>
      </c>
      <c r="FC279" s="52">
        <v>59.014919999999996</v>
      </c>
      <c r="FD279" s="52">
        <v>60.203830000000004</v>
      </c>
      <c r="FE279" s="52">
        <v>62.79119</v>
      </c>
      <c r="FF279" s="52">
        <v>65.774150000000006</v>
      </c>
      <c r="FG279" s="52">
        <v>68.972300000000004</v>
      </c>
      <c r="FH279" s="52">
        <v>72.036929999999998</v>
      </c>
      <c r="FI279" s="52">
        <v>74.818889999999996</v>
      </c>
      <c r="FJ279" s="52">
        <v>77.13494</v>
      </c>
      <c r="FK279" s="52">
        <v>78.436790000000002</v>
      </c>
      <c r="FL279" s="52">
        <v>78.816050000000004</v>
      </c>
      <c r="FM279" s="52">
        <v>78.183239999999998</v>
      </c>
      <c r="FN279" s="52">
        <v>76.39631</v>
      </c>
      <c r="FO279" s="52">
        <v>73.675420000000003</v>
      </c>
      <c r="FP279" s="52">
        <v>69.936790000000002</v>
      </c>
      <c r="FQ279" s="52">
        <v>66.497870000000006</v>
      </c>
      <c r="FR279" s="52">
        <v>64.571730000000002</v>
      </c>
      <c r="FS279" s="52">
        <v>63.251420000000003</v>
      </c>
      <c r="FT279" s="52">
        <v>62.34375</v>
      </c>
      <c r="FU279" s="52">
        <v>38</v>
      </c>
      <c r="FV279" s="52">
        <v>1148.4349999999999</v>
      </c>
      <c r="FW279" s="52">
        <v>132.72309999999999</v>
      </c>
      <c r="FX279" s="52">
        <v>1</v>
      </c>
    </row>
    <row r="280" spans="1:180" x14ac:dyDescent="0.3">
      <c r="A280" t="s">
        <v>174</v>
      </c>
      <c r="B280" t="s">
        <v>247</v>
      </c>
      <c r="C280" t="s">
        <v>0</v>
      </c>
      <c r="D280" t="s">
        <v>224</v>
      </c>
      <c r="E280" t="s">
        <v>190</v>
      </c>
      <c r="F280" t="s">
        <v>226</v>
      </c>
      <c r="G280" t="s">
        <v>240</v>
      </c>
      <c r="H280" s="52">
        <v>78</v>
      </c>
      <c r="I280" s="52">
        <v>1.6426611</v>
      </c>
      <c r="J280" s="52">
        <v>1.5998551000000001</v>
      </c>
      <c r="K280" s="52">
        <v>1.5593036</v>
      </c>
      <c r="L280" s="52">
        <v>1.6044509</v>
      </c>
      <c r="M280" s="52">
        <v>1.5319801</v>
      </c>
      <c r="N280" s="52">
        <v>1.7320287000000001</v>
      </c>
      <c r="O280" s="52">
        <v>2.0145635999999998</v>
      </c>
      <c r="P280" s="52">
        <v>2.3051816999999999</v>
      </c>
      <c r="Q280" s="52">
        <v>2.3564048</v>
      </c>
      <c r="R280" s="52">
        <v>2.362069</v>
      </c>
      <c r="S280" s="52">
        <v>2.2418494</v>
      </c>
      <c r="T280" s="52">
        <v>2.2638270999999999</v>
      </c>
      <c r="U280" s="52">
        <v>2.3036846</v>
      </c>
      <c r="V280" s="52">
        <v>2.3878287999999999</v>
      </c>
      <c r="W280" s="52">
        <v>2.5235235999999999</v>
      </c>
      <c r="X280" s="52">
        <v>2.4779651999999999</v>
      </c>
      <c r="Y280" s="52">
        <v>2.5462832</v>
      </c>
      <c r="Z280" s="52">
        <v>2.5087465999999998</v>
      </c>
      <c r="AA280" s="52">
        <v>2.5952438999999998</v>
      </c>
      <c r="AB280" s="52">
        <v>2.6505991</v>
      </c>
      <c r="AC280" s="52">
        <v>2.3729768999999998</v>
      </c>
      <c r="AD280" s="52">
        <v>2.0653803000000002</v>
      </c>
      <c r="AE280" s="52">
        <v>1.8705077999999999</v>
      </c>
      <c r="AF280" s="52">
        <v>1.8047378999999999</v>
      </c>
      <c r="AG280" s="52">
        <v>-4.8139309999999998E-2</v>
      </c>
      <c r="AH280" s="52">
        <v>-6.6617079999999995E-2</v>
      </c>
      <c r="AI280" s="52">
        <v>-0.10604966</v>
      </c>
      <c r="AJ280" s="52">
        <v>-3.5792959999999999E-2</v>
      </c>
      <c r="AK280" s="52">
        <v>-0.13920004999999999</v>
      </c>
      <c r="AL280" s="52">
        <v>-0.17593516000000001</v>
      </c>
      <c r="AM280" s="52">
        <v>-0.14518576999999999</v>
      </c>
      <c r="AN280" s="52">
        <v>-0.13883688</v>
      </c>
      <c r="AO280" s="52">
        <v>-0.38721781999999999</v>
      </c>
      <c r="AP280" s="52">
        <v>-0.38254975000000002</v>
      </c>
      <c r="AQ280" s="52">
        <v>-0.57237437000000002</v>
      </c>
      <c r="AR280" s="52">
        <v>-0.71874364000000002</v>
      </c>
      <c r="AS280" s="52">
        <v>-0.7895316</v>
      </c>
      <c r="AT280" s="52">
        <v>-0.86334144000000002</v>
      </c>
      <c r="AU280" s="52">
        <v>-0.84288828000000005</v>
      </c>
      <c r="AV280" s="52">
        <v>-0.73528243999999998</v>
      </c>
      <c r="AW280" s="52">
        <v>-0.49231977999999998</v>
      </c>
      <c r="AX280" s="52">
        <v>-4.5574950000000003E-2</v>
      </c>
      <c r="AY280" s="52">
        <v>-5.9490189999999998E-2</v>
      </c>
      <c r="AZ280" s="52">
        <v>3.3850030000000003E-2</v>
      </c>
      <c r="BA280" s="52">
        <v>-7.3519609999999999E-2</v>
      </c>
      <c r="BB280" s="52">
        <v>-4.3043779999999997E-2</v>
      </c>
      <c r="BC280" s="52">
        <v>-1.6495940000000001E-2</v>
      </c>
      <c r="BD280" s="52">
        <v>6.0833930000000001E-2</v>
      </c>
      <c r="BE280" s="52">
        <v>6.5607399999999998E-3</v>
      </c>
      <c r="BF280" s="52">
        <v>-5.6181E-3</v>
      </c>
      <c r="BG280" s="52">
        <v>-4.1765579999999997E-2</v>
      </c>
      <c r="BH280" s="52">
        <v>2.7983000000000001E-2</v>
      </c>
      <c r="BI280" s="52">
        <v>-8.0051010000000006E-2</v>
      </c>
      <c r="BJ280" s="52">
        <v>-7.9102220000000001E-2</v>
      </c>
      <c r="BK280" s="52">
        <v>-5.9147819999999997E-2</v>
      </c>
      <c r="BL280" s="52">
        <v>-3.1717700000000001E-2</v>
      </c>
      <c r="BM280" s="52">
        <v>-0.22069311999999999</v>
      </c>
      <c r="BN280" s="52">
        <v>-0.19114133999999999</v>
      </c>
      <c r="BO280" s="52">
        <v>-0.36222505999999999</v>
      </c>
      <c r="BP280" s="52">
        <v>-0.45602566999999999</v>
      </c>
      <c r="BQ280" s="52">
        <v>-0.49882154000000001</v>
      </c>
      <c r="BR280" s="52">
        <v>-0.55279177000000002</v>
      </c>
      <c r="BS280" s="52">
        <v>-0.52907377</v>
      </c>
      <c r="BT280" s="52">
        <v>-0.47524355000000001</v>
      </c>
      <c r="BU280" s="52">
        <v>-0.26996610999999998</v>
      </c>
      <c r="BV280" s="52">
        <v>4.7349210000000003E-2</v>
      </c>
      <c r="BW280" s="52">
        <v>1.2673159999999999E-2</v>
      </c>
      <c r="BX280" s="52">
        <v>0.10504634</v>
      </c>
      <c r="BY280" s="52">
        <v>3.4910499999999999E-3</v>
      </c>
      <c r="BZ280" s="52">
        <v>2.6986380000000001E-2</v>
      </c>
      <c r="CA280" s="52">
        <v>4.0584420000000003E-2</v>
      </c>
      <c r="CB280" s="52">
        <v>0.11832982</v>
      </c>
      <c r="CC280" s="52">
        <v>4.4445829999999999E-2</v>
      </c>
      <c r="CD280" s="52">
        <v>3.6629599999999998E-2</v>
      </c>
      <c r="CE280" s="52">
        <v>2.7573900000000002E-3</v>
      </c>
      <c r="CF280" s="52">
        <v>7.2154029999999994E-2</v>
      </c>
      <c r="CG280" s="52">
        <v>-3.9084599999999997E-2</v>
      </c>
      <c r="CH280" s="52">
        <v>-1.203599E-2</v>
      </c>
      <c r="CI280" s="52">
        <v>4.4180000000000001E-4</v>
      </c>
      <c r="CJ280" s="52">
        <v>4.2472719999999999E-2</v>
      </c>
      <c r="CK280" s="52">
        <v>-0.10535857999999999</v>
      </c>
      <c r="CL280" s="52">
        <v>-5.8572369999999999E-2</v>
      </c>
      <c r="CM280" s="52">
        <v>-0.21667636000000001</v>
      </c>
      <c r="CN280" s="52">
        <v>-0.27406797999999999</v>
      </c>
      <c r="CO280" s="52">
        <v>-0.29747687</v>
      </c>
      <c r="CP280" s="52">
        <v>-0.33770614999999998</v>
      </c>
      <c r="CQ280" s="52">
        <v>-0.31172668999999997</v>
      </c>
      <c r="CR280" s="52">
        <v>-0.29514147000000002</v>
      </c>
      <c r="CS280" s="52">
        <v>-0.11596463</v>
      </c>
      <c r="CT280" s="52">
        <v>0.11170817</v>
      </c>
      <c r="CU280" s="52">
        <v>6.2653280000000006E-2</v>
      </c>
      <c r="CV280" s="52">
        <v>0.15435677</v>
      </c>
      <c r="CW280" s="52">
        <v>5.6828389999999999E-2</v>
      </c>
      <c r="CX280" s="52">
        <v>7.5489050000000002E-2</v>
      </c>
      <c r="CY280" s="52">
        <v>8.0118090000000003E-2</v>
      </c>
      <c r="CZ280" s="52">
        <v>0.15815132000000001</v>
      </c>
      <c r="DA280" s="52">
        <v>8.233095E-2</v>
      </c>
      <c r="DB280" s="52">
        <v>7.8877340000000004E-2</v>
      </c>
      <c r="DC280" s="52">
        <v>4.7280370000000002E-2</v>
      </c>
      <c r="DD280" s="52">
        <v>0.11632507</v>
      </c>
      <c r="DE280" s="52">
        <v>1.8818299999999999E-3</v>
      </c>
      <c r="DF280" s="52">
        <v>5.5030219999999998E-2</v>
      </c>
      <c r="DG280" s="52">
        <v>6.0031429999999997E-2</v>
      </c>
      <c r="DH280" s="52">
        <v>0.11666312</v>
      </c>
      <c r="DI280" s="52">
        <v>9.9759700000000007E-3</v>
      </c>
      <c r="DJ280" s="52">
        <v>7.3996560000000003E-2</v>
      </c>
      <c r="DK280" s="52">
        <v>-7.1127570000000001E-2</v>
      </c>
      <c r="DL280" s="52">
        <v>-9.2110360000000002E-2</v>
      </c>
      <c r="DM280" s="52">
        <v>-9.6132190000000006E-2</v>
      </c>
      <c r="DN280" s="52">
        <v>-0.12262052</v>
      </c>
      <c r="DO280" s="52">
        <v>-9.4379610000000003E-2</v>
      </c>
      <c r="DP280" s="52">
        <v>-0.11503931000000001</v>
      </c>
      <c r="DQ280" s="52">
        <v>3.8036849999999997E-2</v>
      </c>
      <c r="DR280" s="52">
        <v>0.17606714000000001</v>
      </c>
      <c r="DS280" s="52">
        <v>0.11263339999999999</v>
      </c>
      <c r="DT280" s="52">
        <v>0.20366713</v>
      </c>
      <c r="DU280" s="52">
        <v>0.11016571999999999</v>
      </c>
      <c r="DV280" s="52">
        <v>0.12399169</v>
      </c>
      <c r="DW280" s="52">
        <v>0.11965177</v>
      </c>
      <c r="DX280" s="52">
        <v>0.19797289000000001</v>
      </c>
      <c r="DY280" s="52">
        <v>0.13703103</v>
      </c>
      <c r="DZ280" s="52">
        <v>0.13987631</v>
      </c>
      <c r="EA280" s="52">
        <v>0.11156449</v>
      </c>
      <c r="EB280" s="52">
        <v>0.18010106000000001</v>
      </c>
      <c r="EC280" s="52">
        <v>6.1030830000000001E-2</v>
      </c>
      <c r="ED280" s="52">
        <v>0.15186319000000001</v>
      </c>
      <c r="EE280" s="52">
        <v>0.14606934999999999</v>
      </c>
      <c r="EF280" s="52">
        <v>0.22378231000000001</v>
      </c>
      <c r="EG280" s="52">
        <v>0.17650073999999999</v>
      </c>
      <c r="EH280" s="52">
        <v>0.26540506000000003</v>
      </c>
      <c r="EI280" s="52">
        <v>0.13902174</v>
      </c>
      <c r="EJ280" s="52">
        <v>0.17060760999999999</v>
      </c>
      <c r="EK280" s="52">
        <v>0.19457754999999999</v>
      </c>
      <c r="EL280" s="52">
        <v>0.18792898999999999</v>
      </c>
      <c r="EM280" s="52">
        <v>0.21943505999999999</v>
      </c>
      <c r="EN280" s="52">
        <v>0.14499957999999999</v>
      </c>
      <c r="EO280" s="52">
        <v>0.26039052000000001</v>
      </c>
      <c r="EP280" s="52">
        <v>0.26899127</v>
      </c>
      <c r="EQ280" s="52">
        <v>0.18479673999999999</v>
      </c>
      <c r="ER280" s="52">
        <v>0.27486349999999998</v>
      </c>
      <c r="ES280" s="52">
        <v>0.18717637000000001</v>
      </c>
      <c r="ET280" s="52">
        <v>0.19402188000000001</v>
      </c>
      <c r="EU280" s="52">
        <v>0.17673216999999999</v>
      </c>
      <c r="EV280" s="52">
        <v>0.2554688</v>
      </c>
      <c r="EW280" s="52">
        <v>60.489579999999997</v>
      </c>
      <c r="EX280" s="52">
        <v>59.731400000000001</v>
      </c>
      <c r="EY280" s="52">
        <v>59.017110000000002</v>
      </c>
      <c r="EZ280" s="52">
        <v>58.375</v>
      </c>
      <c r="FA280" s="52">
        <v>57.930810000000001</v>
      </c>
      <c r="FB280" s="52">
        <v>57.512650000000001</v>
      </c>
      <c r="FC280" s="52">
        <v>57.203130000000002</v>
      </c>
      <c r="FD280" s="52">
        <v>58.197920000000003</v>
      </c>
      <c r="FE280" s="52">
        <v>61.770090000000003</v>
      </c>
      <c r="FF280" s="52">
        <v>65.701639999999998</v>
      </c>
      <c r="FG280" s="52">
        <v>69.368300000000005</v>
      </c>
      <c r="FH280" s="52">
        <v>72.662949999999995</v>
      </c>
      <c r="FI280" s="52">
        <v>75.389880000000005</v>
      </c>
      <c r="FJ280" s="52">
        <v>77.350449999999995</v>
      </c>
      <c r="FK280" s="52">
        <v>78.567710000000005</v>
      </c>
      <c r="FL280" s="52">
        <v>78.901790000000005</v>
      </c>
      <c r="FM280" s="52">
        <v>78.110860000000002</v>
      </c>
      <c r="FN280" s="52">
        <v>75.955359999999999</v>
      </c>
      <c r="FO280" s="52">
        <v>72.207589999999996</v>
      </c>
      <c r="FP280" s="52">
        <v>67.832589999999996</v>
      </c>
      <c r="FQ280" s="52">
        <v>65.011899999999997</v>
      </c>
      <c r="FR280" s="52">
        <v>63.28199</v>
      </c>
      <c r="FS280" s="52">
        <v>61.941220000000001</v>
      </c>
      <c r="FT280" s="52">
        <v>60.96875</v>
      </c>
      <c r="FU280" s="52">
        <v>38</v>
      </c>
      <c r="FV280" s="52">
        <v>1168.588</v>
      </c>
      <c r="FW280" s="52">
        <v>124.5813</v>
      </c>
      <c r="FX280" s="52">
        <v>1</v>
      </c>
    </row>
    <row r="281" spans="1:180" x14ac:dyDescent="0.3">
      <c r="A281" t="s">
        <v>174</v>
      </c>
      <c r="B281" t="s">
        <v>247</v>
      </c>
      <c r="C281" t="s">
        <v>0</v>
      </c>
      <c r="D281" t="s">
        <v>244</v>
      </c>
      <c r="E281" t="s">
        <v>190</v>
      </c>
      <c r="F281" t="s">
        <v>226</v>
      </c>
      <c r="G281" t="s">
        <v>240</v>
      </c>
      <c r="H281" s="52">
        <v>78</v>
      </c>
      <c r="I281" s="52">
        <v>1.6718189999999999</v>
      </c>
      <c r="J281" s="52">
        <v>1.6527272</v>
      </c>
      <c r="K281" s="52">
        <v>1.6022086</v>
      </c>
      <c r="L281" s="52">
        <v>1.6144126999999999</v>
      </c>
      <c r="M281" s="52">
        <v>1.5411469</v>
      </c>
      <c r="N281" s="52">
        <v>1.5861586000000001</v>
      </c>
      <c r="O281" s="52">
        <v>1.6468959000000001</v>
      </c>
      <c r="P281" s="52">
        <v>1.6681318000000001</v>
      </c>
      <c r="Q281" s="52">
        <v>1.6427612</v>
      </c>
      <c r="R281" s="52">
        <v>1.6261505999999999</v>
      </c>
      <c r="S281" s="52">
        <v>1.5403613</v>
      </c>
      <c r="T281" s="52">
        <v>1.5227192000000001</v>
      </c>
      <c r="U281" s="52">
        <v>1.5005501000000001</v>
      </c>
      <c r="V281" s="52">
        <v>1.5505735</v>
      </c>
      <c r="W281" s="52">
        <v>1.6143514999999999</v>
      </c>
      <c r="X281" s="52">
        <v>1.6889917000000001</v>
      </c>
      <c r="Y281" s="52">
        <v>1.8970049</v>
      </c>
      <c r="Z281" s="52">
        <v>2.0462582</v>
      </c>
      <c r="AA281" s="52">
        <v>2.277981</v>
      </c>
      <c r="AB281" s="52">
        <v>2.3884273</v>
      </c>
      <c r="AC281" s="52">
        <v>2.1996413000000001</v>
      </c>
      <c r="AD281" s="52">
        <v>1.9179383000000001</v>
      </c>
      <c r="AE281" s="52">
        <v>1.7490853</v>
      </c>
      <c r="AF281" s="52">
        <v>1.7394273</v>
      </c>
      <c r="AG281" s="52">
        <v>-4.2603670000000003E-2</v>
      </c>
      <c r="AH281" s="52">
        <v>-1.999246E-2</v>
      </c>
      <c r="AI281" s="52">
        <v>-6.337777E-2</v>
      </c>
      <c r="AJ281" s="52">
        <v>-1.9270260000000001E-2</v>
      </c>
      <c r="AK281" s="52">
        <v>-0.1121335</v>
      </c>
      <c r="AL281" s="52">
        <v>-7.8802849999999994E-2</v>
      </c>
      <c r="AM281" s="52">
        <v>-7.4179209999999995E-2</v>
      </c>
      <c r="AN281" s="52">
        <v>-6.0026620000000003E-2</v>
      </c>
      <c r="AO281" s="52">
        <v>-9.7997169999999995E-2</v>
      </c>
      <c r="AP281" s="52">
        <v>-3.0054520000000001E-2</v>
      </c>
      <c r="AQ281" s="52">
        <v>-6.5566769999999996E-2</v>
      </c>
      <c r="AR281" s="52">
        <v>-5.596197E-2</v>
      </c>
      <c r="AS281" s="52">
        <v>-0.10786152</v>
      </c>
      <c r="AT281" s="52">
        <v>-0.12781158000000001</v>
      </c>
      <c r="AU281" s="52">
        <v>-0.16575749000000001</v>
      </c>
      <c r="AV281" s="52">
        <v>-0.17781668</v>
      </c>
      <c r="AW281" s="52">
        <v>-9.8213149999999999E-2</v>
      </c>
      <c r="AX281" s="52">
        <v>-0.13738101</v>
      </c>
      <c r="AY281" s="52">
        <v>-0.10813062</v>
      </c>
      <c r="AZ281" s="52">
        <v>-0.11550739</v>
      </c>
      <c r="BA281" s="52">
        <v>-0.18147253999999999</v>
      </c>
      <c r="BB281" s="52">
        <v>-0.23638687999999999</v>
      </c>
      <c r="BC281" s="52">
        <v>-0.17188524999999999</v>
      </c>
      <c r="BD281" s="52">
        <v>-3.6591169999999999E-2</v>
      </c>
      <c r="BE281" s="52">
        <v>2.7821410000000001E-2</v>
      </c>
      <c r="BF281" s="52">
        <v>4.6416649999999997E-2</v>
      </c>
      <c r="BG281" s="52">
        <v>3.0126900000000002E-3</v>
      </c>
      <c r="BH281" s="52">
        <v>4.7547430000000002E-2</v>
      </c>
      <c r="BI281" s="52">
        <v>-4.9931980000000001E-2</v>
      </c>
      <c r="BJ281" s="52">
        <v>-2.048005E-2</v>
      </c>
      <c r="BK281" s="52">
        <v>-1.036047E-2</v>
      </c>
      <c r="BL281" s="52">
        <v>1.3343030000000001E-2</v>
      </c>
      <c r="BM281" s="52">
        <v>-1.9181730000000001E-2</v>
      </c>
      <c r="BN281" s="52">
        <v>6.1161159999999999E-2</v>
      </c>
      <c r="BO281" s="52">
        <v>3.5231110000000003E-2</v>
      </c>
      <c r="BP281" s="52">
        <v>7.2557510000000006E-2</v>
      </c>
      <c r="BQ281" s="52">
        <v>3.062691E-2</v>
      </c>
      <c r="BR281" s="52">
        <v>2.0418740000000001E-2</v>
      </c>
      <c r="BS281" s="52">
        <v>-9.6429900000000006E-3</v>
      </c>
      <c r="BT281" s="52">
        <v>-2.9987949999999999E-2</v>
      </c>
      <c r="BU281" s="52">
        <v>4.0161280000000001E-2</v>
      </c>
      <c r="BV281" s="52">
        <v>-4.9464599999999997E-3</v>
      </c>
      <c r="BW281" s="52">
        <v>2.8425799999999999E-3</v>
      </c>
      <c r="BX281" s="52">
        <v>-1.7323709999999999E-2</v>
      </c>
      <c r="BY281" s="52">
        <v>-9.1748830000000003E-2</v>
      </c>
      <c r="BZ281" s="52">
        <v>-0.13651162</v>
      </c>
      <c r="CA281" s="52">
        <v>-8.8645520000000005E-2</v>
      </c>
      <c r="CB281" s="52">
        <v>4.050513E-2</v>
      </c>
      <c r="CC281" s="52">
        <v>7.6597609999999997E-2</v>
      </c>
      <c r="CD281" s="52">
        <v>9.2411439999999997E-2</v>
      </c>
      <c r="CE281" s="52">
        <v>4.899452E-2</v>
      </c>
      <c r="CF281" s="52">
        <v>9.3825190000000003E-2</v>
      </c>
      <c r="CG281" s="52">
        <v>-6.8513999999999997E-3</v>
      </c>
      <c r="CH281" s="52">
        <v>1.9914149999999999E-2</v>
      </c>
      <c r="CI281" s="52">
        <v>3.3840179999999997E-2</v>
      </c>
      <c r="CJ281" s="52">
        <v>6.4158629999999994E-2</v>
      </c>
      <c r="CK281" s="52">
        <v>3.540563E-2</v>
      </c>
      <c r="CL281" s="52">
        <v>0.12433684</v>
      </c>
      <c r="CM281" s="52">
        <v>0.10504338000000001</v>
      </c>
      <c r="CN281" s="52">
        <v>0.16156975000000001</v>
      </c>
      <c r="CO281" s="52">
        <v>0.12654352999999999</v>
      </c>
      <c r="CP281" s="52">
        <v>0.1230826</v>
      </c>
      <c r="CQ281" s="52">
        <v>9.8481470000000002E-2</v>
      </c>
      <c r="CR281" s="52">
        <v>7.2397790000000004E-2</v>
      </c>
      <c r="CS281" s="52">
        <v>0.13599892999999999</v>
      </c>
      <c r="CT281" s="52">
        <v>8.6777339999999994E-2</v>
      </c>
      <c r="CU281" s="52">
        <v>7.9702270000000006E-2</v>
      </c>
      <c r="CV281" s="52">
        <v>5.0678000000000001E-2</v>
      </c>
      <c r="CW281" s="52">
        <v>-2.960641E-2</v>
      </c>
      <c r="CX281" s="52">
        <v>-6.7338270000000006E-2</v>
      </c>
      <c r="CY281" s="52">
        <v>-3.0993880000000001E-2</v>
      </c>
      <c r="CZ281" s="52">
        <v>9.3901780000000004E-2</v>
      </c>
      <c r="DA281" s="52">
        <v>0.12537376</v>
      </c>
      <c r="DB281" s="52">
        <v>0.13840616</v>
      </c>
      <c r="DC281" s="52">
        <v>9.4976389999999994E-2</v>
      </c>
      <c r="DD281" s="52">
        <v>0.1401029</v>
      </c>
      <c r="DE281" s="52">
        <v>3.6229190000000001E-2</v>
      </c>
      <c r="DF281" s="52">
        <v>6.0308340000000002E-2</v>
      </c>
      <c r="DG281" s="52">
        <v>7.8040869999999998E-2</v>
      </c>
      <c r="DH281" s="52">
        <v>0.11497418</v>
      </c>
      <c r="DI281" s="52">
        <v>8.9992970000000005E-2</v>
      </c>
      <c r="DJ281" s="52">
        <v>0.18751255</v>
      </c>
      <c r="DK281" s="52">
        <v>0.17485571999999999</v>
      </c>
      <c r="DL281" s="52">
        <v>0.25058194</v>
      </c>
      <c r="DM281" s="52">
        <v>0.22246020999999999</v>
      </c>
      <c r="DN281" s="52">
        <v>0.22574643</v>
      </c>
      <c r="DO281" s="52">
        <v>0.20660585000000001</v>
      </c>
      <c r="DP281" s="52">
        <v>0.17478357</v>
      </c>
      <c r="DQ281" s="52">
        <v>0.23183666999999999</v>
      </c>
      <c r="DR281" s="52">
        <v>0.17850113000000001</v>
      </c>
      <c r="DS281" s="52">
        <v>0.15656199000000001</v>
      </c>
      <c r="DT281" s="52">
        <v>0.11867973</v>
      </c>
      <c r="DU281" s="52">
        <v>3.2536000000000002E-2</v>
      </c>
      <c r="DV281" s="52">
        <v>1.8350700000000001E-3</v>
      </c>
      <c r="DW281" s="52">
        <v>2.6657719999999999E-2</v>
      </c>
      <c r="DX281" s="52">
        <v>0.14729848000000001</v>
      </c>
      <c r="DY281" s="52">
        <v>0.19579887000000001</v>
      </c>
      <c r="DZ281" s="52">
        <v>0.20481529000000001</v>
      </c>
      <c r="EA281" s="52">
        <v>0.16136679000000001</v>
      </c>
      <c r="EB281" s="52">
        <v>0.20692057999999999</v>
      </c>
      <c r="EC281" s="52">
        <v>9.8430699999999996E-2</v>
      </c>
      <c r="ED281" s="52">
        <v>0.11863114</v>
      </c>
      <c r="EE281" s="52">
        <v>0.14185961</v>
      </c>
      <c r="EF281" s="52">
        <v>0.18834387</v>
      </c>
      <c r="EG281" s="52">
        <v>0.16880845999999999</v>
      </c>
      <c r="EH281" s="52">
        <v>0.27872824000000002</v>
      </c>
      <c r="EI281" s="52">
        <v>0.27565356000000002</v>
      </c>
      <c r="EJ281" s="52">
        <v>0.37910136999999999</v>
      </c>
      <c r="EK281" s="52">
        <v>0.36094859000000001</v>
      </c>
      <c r="EL281" s="52">
        <v>0.37397677000000001</v>
      </c>
      <c r="EM281" s="52">
        <v>0.36272036000000002</v>
      </c>
      <c r="EN281" s="52">
        <v>0.32261229000000002</v>
      </c>
      <c r="EO281" s="52">
        <v>0.37021101000000001</v>
      </c>
      <c r="EP281" s="52">
        <v>0.31093568999999999</v>
      </c>
      <c r="EQ281" s="52">
        <v>0.26753515999999999</v>
      </c>
      <c r="ER281" s="52">
        <v>0.21686340000000001</v>
      </c>
      <c r="ES281" s="52">
        <v>0.12225977</v>
      </c>
      <c r="ET281" s="52">
        <v>0.10171036</v>
      </c>
      <c r="EU281" s="52">
        <v>0.10989748000000001</v>
      </c>
      <c r="EV281" s="52">
        <v>0.22439476999999999</v>
      </c>
      <c r="EW281" s="52">
        <v>59.822920000000003</v>
      </c>
      <c r="EX281" s="52">
        <v>59.223959999999998</v>
      </c>
      <c r="EY281" s="52">
        <v>58.536459999999998</v>
      </c>
      <c r="EZ281" s="52">
        <v>57.958329999999997</v>
      </c>
      <c r="FA281" s="52">
        <v>57.53819</v>
      </c>
      <c r="FB281" s="52">
        <v>57.08681</v>
      </c>
      <c r="FC281" s="52">
        <v>56.666670000000003</v>
      </c>
      <c r="FD281" s="52">
        <v>57.769100000000002</v>
      </c>
      <c r="FE281" s="52">
        <v>61.28125</v>
      </c>
      <c r="FF281" s="52">
        <v>65.282989999999998</v>
      </c>
      <c r="FG281" s="52">
        <v>68.935760000000002</v>
      </c>
      <c r="FH281" s="52">
        <v>72.407989999999998</v>
      </c>
      <c r="FI281" s="52">
        <v>75.309030000000007</v>
      </c>
      <c r="FJ281" s="52">
        <v>77.800349999999995</v>
      </c>
      <c r="FK281" s="52">
        <v>79.237849999999995</v>
      </c>
      <c r="FL281" s="52">
        <v>79.472219999999993</v>
      </c>
      <c r="FM281" s="52">
        <v>78.664929999999998</v>
      </c>
      <c r="FN281" s="52">
        <v>76.677090000000007</v>
      </c>
      <c r="FO281" s="52">
        <v>72.973960000000005</v>
      </c>
      <c r="FP281" s="52">
        <v>68.46181</v>
      </c>
      <c r="FQ281" s="52">
        <v>65.486109999999996</v>
      </c>
      <c r="FR281" s="52">
        <v>63.78819</v>
      </c>
      <c r="FS281" s="52">
        <v>62.572920000000003</v>
      </c>
      <c r="FT281" s="52">
        <v>61.611109999999996</v>
      </c>
      <c r="FU281" s="52">
        <v>38</v>
      </c>
      <c r="FV281" s="52">
        <v>1168.588</v>
      </c>
      <c r="FW281" s="52">
        <v>124.5813</v>
      </c>
      <c r="FX281" s="52">
        <v>1</v>
      </c>
    </row>
    <row r="282" spans="1:180" x14ac:dyDescent="0.3">
      <c r="A282" t="s">
        <v>174</v>
      </c>
      <c r="B282" t="s">
        <v>247</v>
      </c>
      <c r="C282" t="s">
        <v>0</v>
      </c>
      <c r="D282" t="s">
        <v>244</v>
      </c>
      <c r="E282" t="s">
        <v>189</v>
      </c>
      <c r="F282" t="s">
        <v>226</v>
      </c>
      <c r="G282" t="s">
        <v>240</v>
      </c>
      <c r="H282" s="52">
        <v>78</v>
      </c>
      <c r="I282" s="52">
        <v>1.7211063</v>
      </c>
      <c r="J282" s="52">
        <v>1.6814195999999999</v>
      </c>
      <c r="K282" s="52">
        <v>1.6196497000000001</v>
      </c>
      <c r="L282" s="52">
        <v>1.6358542</v>
      </c>
      <c r="M282" s="52">
        <v>1.5838824</v>
      </c>
      <c r="N282" s="52">
        <v>1.5799614</v>
      </c>
      <c r="O282" s="52">
        <v>1.4294762000000001</v>
      </c>
      <c r="P282" s="52">
        <v>1.5050823</v>
      </c>
      <c r="Q282" s="52">
        <v>1.6071968000000001</v>
      </c>
      <c r="R282" s="52">
        <v>1.5866260999999999</v>
      </c>
      <c r="S282" s="52">
        <v>1.4760207999999999</v>
      </c>
      <c r="T282" s="52">
        <v>1.4446570000000001</v>
      </c>
      <c r="U282" s="52">
        <v>1.4509320999999999</v>
      </c>
      <c r="V282" s="52">
        <v>1.5315814999999999</v>
      </c>
      <c r="W282" s="52">
        <v>1.5523243</v>
      </c>
      <c r="X282" s="52">
        <v>1.6837215999999999</v>
      </c>
      <c r="Y282" s="52">
        <v>1.7994158</v>
      </c>
      <c r="Z282" s="52">
        <v>1.8459080999999999</v>
      </c>
      <c r="AA282" s="52">
        <v>2.1592318000000001</v>
      </c>
      <c r="AB282" s="52">
        <v>2.2674593999999999</v>
      </c>
      <c r="AC282" s="52">
        <v>1.9962435999999999</v>
      </c>
      <c r="AD282" s="52">
        <v>1.8831492000000001</v>
      </c>
      <c r="AE282" s="52">
        <v>1.7855436</v>
      </c>
      <c r="AF282" s="52">
        <v>1.7199241999999999</v>
      </c>
      <c r="AG282" s="52">
        <v>-3.9037479999999999E-2</v>
      </c>
      <c r="AH282" s="52">
        <v>-3.390543E-2</v>
      </c>
      <c r="AI282" s="52">
        <v>-8.7022340000000004E-2</v>
      </c>
      <c r="AJ282" s="52">
        <v>-4.05241E-2</v>
      </c>
      <c r="AK282" s="52">
        <v>-7.9842280000000002E-2</v>
      </c>
      <c r="AL282" s="52">
        <v>-0.10870415</v>
      </c>
      <c r="AM282" s="52">
        <v>-0.35307190999999999</v>
      </c>
      <c r="AN282" s="52">
        <v>-0.32035028999999998</v>
      </c>
      <c r="AO282" s="52">
        <v>-0.24117764</v>
      </c>
      <c r="AP282" s="52">
        <v>-0.23683584999999999</v>
      </c>
      <c r="AQ282" s="52">
        <v>-0.29899895999999998</v>
      </c>
      <c r="AR282" s="52">
        <v>-0.30161945000000001</v>
      </c>
      <c r="AS282" s="52">
        <v>-0.27996439000000001</v>
      </c>
      <c r="AT282" s="52">
        <v>-0.23801926000000001</v>
      </c>
      <c r="AU282" s="52">
        <v>-0.30164596999999999</v>
      </c>
      <c r="AV282" s="52">
        <v>-0.24971255000000001</v>
      </c>
      <c r="AW282" s="52">
        <v>-0.23097407</v>
      </c>
      <c r="AX282" s="52">
        <v>-0.30890496000000001</v>
      </c>
      <c r="AY282" s="52">
        <v>-0.11737081000000001</v>
      </c>
      <c r="AZ282" s="52">
        <v>-0.11772244</v>
      </c>
      <c r="BA282" s="52">
        <v>-0.51600252999999996</v>
      </c>
      <c r="BB282" s="52">
        <v>-0.14610514999999999</v>
      </c>
      <c r="BC282" s="52">
        <v>-7.9731440000000001E-2</v>
      </c>
      <c r="BD282" s="52">
        <v>-3.977091E-2</v>
      </c>
      <c r="BE282" s="52">
        <v>2.8127679999999999E-2</v>
      </c>
      <c r="BF282" s="52">
        <v>3.2313710000000002E-2</v>
      </c>
      <c r="BG282" s="52">
        <v>-2.0642239999999999E-2</v>
      </c>
      <c r="BH282" s="52">
        <v>2.9870939999999999E-2</v>
      </c>
      <c r="BI282" s="52">
        <v>-1.539013E-2</v>
      </c>
      <c r="BJ282" s="52">
        <v>-4.7648570000000001E-2</v>
      </c>
      <c r="BK282" s="52">
        <v>-0.23343317</v>
      </c>
      <c r="BL282" s="52">
        <v>-0.2056048</v>
      </c>
      <c r="BM282" s="52">
        <v>-0.11995222</v>
      </c>
      <c r="BN282" s="52">
        <v>-0.10352807</v>
      </c>
      <c r="BO282" s="52">
        <v>-0.15267681</v>
      </c>
      <c r="BP282" s="52">
        <v>-0.12986281999999999</v>
      </c>
      <c r="BQ282" s="52">
        <v>-0.10471179999999999</v>
      </c>
      <c r="BR282" s="52">
        <v>-4.7344539999999997E-2</v>
      </c>
      <c r="BS282" s="52">
        <v>-0.1105338</v>
      </c>
      <c r="BT282" s="52">
        <v>-6.2455080000000003E-2</v>
      </c>
      <c r="BU282" s="52">
        <v>-5.9054280000000001E-2</v>
      </c>
      <c r="BV282" s="52">
        <v>-0.16544946999999999</v>
      </c>
      <c r="BW282" s="52">
        <v>-2.2607470000000001E-2</v>
      </c>
      <c r="BX282" s="52">
        <v>-2.9142939999999999E-2</v>
      </c>
      <c r="BY282" s="52">
        <v>-0.32220248000000001</v>
      </c>
      <c r="BZ282" s="52">
        <v>-6.7299449999999997E-2</v>
      </c>
      <c r="CA282" s="52">
        <v>-1.1657819999999999E-2</v>
      </c>
      <c r="CB282" s="52">
        <v>2.602697E-2</v>
      </c>
      <c r="CC282" s="52">
        <v>7.4646069999999995E-2</v>
      </c>
      <c r="CD282" s="52">
        <v>7.8176899999999994E-2</v>
      </c>
      <c r="CE282" s="52">
        <v>2.533243E-2</v>
      </c>
      <c r="CF282" s="52">
        <v>7.8626340000000003E-2</v>
      </c>
      <c r="CG282" s="52">
        <v>2.9249239999999999E-2</v>
      </c>
      <c r="CH282" s="52">
        <v>-5.36163E-3</v>
      </c>
      <c r="CI282" s="52">
        <v>-0.15057175</v>
      </c>
      <c r="CJ282" s="52">
        <v>-0.12613240000000001</v>
      </c>
      <c r="CK282" s="52">
        <v>-3.5991950000000002E-2</v>
      </c>
      <c r="CL282" s="52">
        <v>-1.1199529999999999E-2</v>
      </c>
      <c r="CM282" s="52">
        <v>-5.1334480000000002E-2</v>
      </c>
      <c r="CN282" s="52">
        <v>-1.090474E-2</v>
      </c>
      <c r="CO282" s="52">
        <v>1.6667649999999999E-2</v>
      </c>
      <c r="CP282" s="52">
        <v>8.4716189999999997E-2</v>
      </c>
      <c r="CQ282" s="52">
        <v>2.1829979999999999E-2</v>
      </c>
      <c r="CR282" s="52">
        <v>6.7238850000000003E-2</v>
      </c>
      <c r="CS282" s="52">
        <v>6.0016840000000002E-2</v>
      </c>
      <c r="CT282" s="52">
        <v>-6.6092629999999999E-2</v>
      </c>
      <c r="CU282" s="52">
        <v>4.3025349999999997E-2</v>
      </c>
      <c r="CV282" s="52">
        <v>3.2206930000000002E-2</v>
      </c>
      <c r="CW282" s="52">
        <v>-0.18797718999999999</v>
      </c>
      <c r="CX282" s="52">
        <v>-1.271888E-2</v>
      </c>
      <c r="CY282" s="52">
        <v>3.5489779999999999E-2</v>
      </c>
      <c r="CZ282" s="52">
        <v>7.1598380000000003E-2</v>
      </c>
      <c r="DA282" s="52">
        <v>0.12116449999999999</v>
      </c>
      <c r="DB282" s="52">
        <v>0.12404005</v>
      </c>
      <c r="DC282" s="52">
        <v>7.1307099999999998E-2</v>
      </c>
      <c r="DD282" s="52">
        <v>0.12738172</v>
      </c>
      <c r="DE282" s="52">
        <v>7.3888599999999999E-2</v>
      </c>
      <c r="DF282" s="52">
        <v>3.6925319999999998E-2</v>
      </c>
      <c r="DG282" s="52">
        <v>-6.7710339999999994E-2</v>
      </c>
      <c r="DH282" s="52">
        <v>-4.6660060000000003E-2</v>
      </c>
      <c r="DI282" s="52">
        <v>4.7968360000000002E-2</v>
      </c>
      <c r="DJ282" s="52">
        <v>8.1129049999999994E-2</v>
      </c>
      <c r="DK282" s="52">
        <v>5.0007830000000003E-2</v>
      </c>
      <c r="DL282" s="52">
        <v>0.10805339999999999</v>
      </c>
      <c r="DM282" s="52">
        <v>0.13804705</v>
      </c>
      <c r="DN282" s="52">
        <v>0.21677698000000001</v>
      </c>
      <c r="DO282" s="52">
        <v>0.15419374999999999</v>
      </c>
      <c r="DP282" s="52">
        <v>0.19693284</v>
      </c>
      <c r="DQ282" s="52">
        <v>0.179088</v>
      </c>
      <c r="DR282" s="52">
        <v>3.3264219999999997E-2</v>
      </c>
      <c r="DS282" s="52">
        <v>0.10865813000000001</v>
      </c>
      <c r="DT282" s="52">
        <v>9.3556790000000001E-2</v>
      </c>
      <c r="DU282" s="52">
        <v>-5.3751859999999999E-2</v>
      </c>
      <c r="DV282" s="52">
        <v>4.1861700000000002E-2</v>
      </c>
      <c r="DW282" s="52">
        <v>8.2637329999999995E-2</v>
      </c>
      <c r="DX282" s="52">
        <v>0.11716981</v>
      </c>
      <c r="DY282" s="52">
        <v>0.18832961000000001</v>
      </c>
      <c r="DZ282" s="52">
        <v>0.19025916000000001</v>
      </c>
      <c r="EA282" s="52">
        <v>0.13768723999999999</v>
      </c>
      <c r="EB282" s="52">
        <v>0.1977768</v>
      </c>
      <c r="EC282" s="52">
        <v>0.13834072</v>
      </c>
      <c r="ED282" s="52">
        <v>9.7980949999999997E-2</v>
      </c>
      <c r="EE282" s="52">
        <v>5.1928380000000003E-2</v>
      </c>
      <c r="EF282" s="52">
        <v>6.8085400000000004E-2</v>
      </c>
      <c r="EG282" s="52">
        <v>0.1691937</v>
      </c>
      <c r="EH282" s="52">
        <v>0.21443673999999999</v>
      </c>
      <c r="EI282" s="52">
        <v>0.19633006</v>
      </c>
      <c r="EJ282" s="52">
        <v>0.27980994999999997</v>
      </c>
      <c r="EK282" s="52">
        <v>0.31329971000000001</v>
      </c>
      <c r="EL282" s="52">
        <v>0.40745172000000002</v>
      </c>
      <c r="EM282" s="52">
        <v>0.345306</v>
      </c>
      <c r="EN282" s="52">
        <v>0.38419025000000001</v>
      </c>
      <c r="EO282" s="52">
        <v>0.35100779999999998</v>
      </c>
      <c r="EP282" s="52">
        <v>0.17671969000000001</v>
      </c>
      <c r="EQ282" s="52">
        <v>0.20342150000000001</v>
      </c>
      <c r="ER282" s="52">
        <v>0.18213624</v>
      </c>
      <c r="ES282" s="52">
        <v>0.14004822</v>
      </c>
      <c r="ET282" s="52">
        <v>0.12066739999999999</v>
      </c>
      <c r="EU282" s="52">
        <v>0.15071097999999999</v>
      </c>
      <c r="EV282" s="52">
        <v>0.18296763999999999</v>
      </c>
      <c r="EW282" s="52">
        <v>62.904510000000002</v>
      </c>
      <c r="EX282" s="52">
        <v>62.020829999999997</v>
      </c>
      <c r="EY282" s="52">
        <v>61.383679999999998</v>
      </c>
      <c r="EZ282" s="52">
        <v>60.803820000000002</v>
      </c>
      <c r="FA282" s="52">
        <v>60.373260000000002</v>
      </c>
      <c r="FB282" s="52">
        <v>59.954859999999996</v>
      </c>
      <c r="FC282" s="52">
        <v>59.720489999999998</v>
      </c>
      <c r="FD282" s="52">
        <v>60.876739999999998</v>
      </c>
      <c r="FE282" s="52">
        <v>63.442709999999998</v>
      </c>
      <c r="FF282" s="52">
        <v>66.480900000000005</v>
      </c>
      <c r="FG282" s="52">
        <v>69.848960000000005</v>
      </c>
      <c r="FH282" s="52">
        <v>72.796880000000002</v>
      </c>
      <c r="FI282" s="52">
        <v>75.751739999999998</v>
      </c>
      <c r="FJ282" s="52">
        <v>78.001739999999998</v>
      </c>
      <c r="FK282" s="52">
        <v>79.116320000000002</v>
      </c>
      <c r="FL282" s="52">
        <v>79.40625</v>
      </c>
      <c r="FM282" s="52">
        <v>78.744789999999995</v>
      </c>
      <c r="FN282" s="52">
        <v>76.736109999999996</v>
      </c>
      <c r="FO282" s="52">
        <v>73.722219999999993</v>
      </c>
      <c r="FP282" s="52">
        <v>69.697909999999993</v>
      </c>
      <c r="FQ282" s="52">
        <v>66.43056</v>
      </c>
      <c r="FR282" s="52">
        <v>64.635409999999993</v>
      </c>
      <c r="FS282" s="52">
        <v>63.432290000000002</v>
      </c>
      <c r="FT282" s="52">
        <v>62.46528</v>
      </c>
      <c r="FU282" s="52">
        <v>38</v>
      </c>
      <c r="FV282" s="52">
        <v>1148.4349999999999</v>
      </c>
      <c r="FW282" s="52">
        <v>132.72309999999999</v>
      </c>
      <c r="FX282" s="52">
        <v>1</v>
      </c>
    </row>
    <row r="283" spans="1:180" x14ac:dyDescent="0.3">
      <c r="A283" t="s">
        <v>174</v>
      </c>
      <c r="B283" t="s">
        <v>247</v>
      </c>
      <c r="C283" t="s">
        <v>0</v>
      </c>
      <c r="D283" t="s">
        <v>224</v>
      </c>
      <c r="E283" t="s">
        <v>187</v>
      </c>
      <c r="F283" t="s">
        <v>227</v>
      </c>
      <c r="G283" t="s">
        <v>240</v>
      </c>
      <c r="H283" s="52">
        <v>19</v>
      </c>
      <c r="I283" s="52">
        <v>0</v>
      </c>
      <c r="J283" s="52">
        <v>0</v>
      </c>
      <c r="K283" s="52">
        <v>0</v>
      </c>
      <c r="L283" s="52">
        <v>0</v>
      </c>
      <c r="M283" s="52">
        <v>0</v>
      </c>
      <c r="N283" s="52">
        <v>0</v>
      </c>
      <c r="O283" s="52">
        <v>0</v>
      </c>
      <c r="P283" s="52">
        <v>0</v>
      </c>
      <c r="Q283" s="52">
        <v>0</v>
      </c>
      <c r="R283" s="52">
        <v>0</v>
      </c>
      <c r="S283" s="52">
        <v>0</v>
      </c>
      <c r="T283" s="52">
        <v>0</v>
      </c>
      <c r="U283" s="52">
        <v>0</v>
      </c>
      <c r="V283" s="52">
        <v>0</v>
      </c>
      <c r="W283" s="52">
        <v>0</v>
      </c>
      <c r="X283" s="52">
        <v>0</v>
      </c>
      <c r="Y283" s="52">
        <v>0</v>
      </c>
      <c r="Z283" s="52">
        <v>0</v>
      </c>
      <c r="AA283" s="52">
        <v>0</v>
      </c>
      <c r="AB283" s="52">
        <v>0</v>
      </c>
      <c r="AC283" s="52">
        <v>0</v>
      </c>
      <c r="AD283" s="52">
        <v>0</v>
      </c>
      <c r="AE283" s="52">
        <v>0</v>
      </c>
      <c r="AF283" s="52">
        <v>0</v>
      </c>
      <c r="AG283" s="52">
        <v>0</v>
      </c>
      <c r="AH283" s="52">
        <v>0</v>
      </c>
      <c r="AI283" s="52">
        <v>0</v>
      </c>
      <c r="AJ283" s="52">
        <v>0</v>
      </c>
      <c r="AK283" s="52">
        <v>0</v>
      </c>
      <c r="AL283" s="52">
        <v>0</v>
      </c>
      <c r="AM283" s="52">
        <v>0</v>
      </c>
      <c r="AN283" s="52">
        <v>0</v>
      </c>
      <c r="AO283" s="52">
        <v>0</v>
      </c>
      <c r="AP283" s="52">
        <v>0</v>
      </c>
      <c r="AQ283" s="52">
        <v>0</v>
      </c>
      <c r="AR283" s="52">
        <v>0</v>
      </c>
      <c r="AS283" s="52">
        <v>0</v>
      </c>
      <c r="AT283" s="52">
        <v>0</v>
      </c>
      <c r="AU283" s="52">
        <v>0</v>
      </c>
      <c r="AV283" s="52">
        <v>0</v>
      </c>
      <c r="AW283" s="52">
        <v>0</v>
      </c>
      <c r="AX283" s="52">
        <v>0</v>
      </c>
      <c r="AY283" s="52">
        <v>0</v>
      </c>
      <c r="AZ283" s="52">
        <v>0</v>
      </c>
      <c r="BA283" s="52">
        <v>0</v>
      </c>
      <c r="BB283" s="52">
        <v>0</v>
      </c>
      <c r="BC283" s="52">
        <v>0</v>
      </c>
      <c r="BD283" s="52">
        <v>0</v>
      </c>
      <c r="BE283" s="52">
        <v>0</v>
      </c>
      <c r="BF283" s="52">
        <v>0</v>
      </c>
      <c r="BG283" s="52">
        <v>0</v>
      </c>
      <c r="BH283" s="52">
        <v>0</v>
      </c>
      <c r="BI283" s="52">
        <v>0</v>
      </c>
      <c r="BJ283" s="52">
        <v>0</v>
      </c>
      <c r="BK283" s="52">
        <v>0</v>
      </c>
      <c r="BL283" s="52">
        <v>0</v>
      </c>
      <c r="BM283" s="52">
        <v>0</v>
      </c>
      <c r="BN283" s="52">
        <v>0</v>
      </c>
      <c r="BO283" s="52">
        <v>0</v>
      </c>
      <c r="BP283" s="52">
        <v>0</v>
      </c>
      <c r="BQ283" s="52">
        <v>0</v>
      </c>
      <c r="BR283" s="52">
        <v>0</v>
      </c>
      <c r="BS283" s="52">
        <v>0</v>
      </c>
      <c r="BT283" s="52">
        <v>0</v>
      </c>
      <c r="BU283" s="52">
        <v>0</v>
      </c>
      <c r="BV283" s="52">
        <v>0</v>
      </c>
      <c r="BW283" s="52">
        <v>0</v>
      </c>
      <c r="BX283" s="52">
        <v>0</v>
      </c>
      <c r="BY283" s="52">
        <v>0</v>
      </c>
      <c r="BZ283" s="52">
        <v>0</v>
      </c>
      <c r="CA283" s="52">
        <v>0</v>
      </c>
      <c r="CB283" s="52">
        <v>0</v>
      </c>
      <c r="CC283" s="52">
        <v>0</v>
      </c>
      <c r="CD283" s="52">
        <v>0</v>
      </c>
      <c r="CE283" s="52">
        <v>0</v>
      </c>
      <c r="CF283" s="52">
        <v>0</v>
      </c>
      <c r="CG283" s="52">
        <v>0</v>
      </c>
      <c r="CH283" s="52">
        <v>0</v>
      </c>
      <c r="CI283" s="52">
        <v>0</v>
      </c>
      <c r="CJ283" s="52">
        <v>0</v>
      </c>
      <c r="CK283" s="52">
        <v>0</v>
      </c>
      <c r="CL283" s="52">
        <v>0</v>
      </c>
      <c r="CM283" s="52">
        <v>0</v>
      </c>
      <c r="CN283" s="52">
        <v>0</v>
      </c>
      <c r="CO283" s="52">
        <v>0</v>
      </c>
      <c r="CP283" s="52">
        <v>0</v>
      </c>
      <c r="CQ283" s="52">
        <v>0</v>
      </c>
      <c r="CR283" s="52">
        <v>0</v>
      </c>
      <c r="CS283" s="52">
        <v>0</v>
      </c>
      <c r="CT283" s="52">
        <v>0</v>
      </c>
      <c r="CU283" s="52">
        <v>0</v>
      </c>
      <c r="CV283" s="52">
        <v>0</v>
      </c>
      <c r="CW283" s="52">
        <v>0</v>
      </c>
      <c r="CX283" s="52">
        <v>0</v>
      </c>
      <c r="CY283" s="52">
        <v>0</v>
      </c>
      <c r="CZ283" s="52">
        <v>0</v>
      </c>
      <c r="DA283" s="52">
        <v>0</v>
      </c>
      <c r="DB283" s="52">
        <v>0</v>
      </c>
      <c r="DC283" s="52">
        <v>0</v>
      </c>
      <c r="DD283" s="52">
        <v>0</v>
      </c>
      <c r="DE283" s="52">
        <v>0</v>
      </c>
      <c r="DF283" s="52">
        <v>0</v>
      </c>
      <c r="DG283" s="52">
        <v>0</v>
      </c>
      <c r="DH283" s="52">
        <v>0</v>
      </c>
      <c r="DI283" s="52">
        <v>0</v>
      </c>
      <c r="DJ283" s="52">
        <v>0</v>
      </c>
      <c r="DK283" s="52">
        <v>0</v>
      </c>
      <c r="DL283" s="52">
        <v>0</v>
      </c>
      <c r="DM283" s="52">
        <v>0</v>
      </c>
      <c r="DN283" s="52">
        <v>0</v>
      </c>
      <c r="DO283" s="52">
        <v>0</v>
      </c>
      <c r="DP283" s="52">
        <v>0</v>
      </c>
      <c r="DQ283" s="52">
        <v>0</v>
      </c>
      <c r="DR283" s="52">
        <v>0</v>
      </c>
      <c r="DS283" s="52">
        <v>0</v>
      </c>
      <c r="DT283" s="52">
        <v>0</v>
      </c>
      <c r="DU283" s="52">
        <v>0</v>
      </c>
      <c r="DV283" s="52">
        <v>0</v>
      </c>
      <c r="DW283" s="52">
        <v>0</v>
      </c>
      <c r="DX283" s="52">
        <v>0</v>
      </c>
      <c r="DY283" s="52">
        <v>0</v>
      </c>
      <c r="DZ283" s="52">
        <v>0</v>
      </c>
      <c r="EA283" s="52">
        <v>0</v>
      </c>
      <c r="EB283" s="52">
        <v>0</v>
      </c>
      <c r="EC283" s="52">
        <v>0</v>
      </c>
      <c r="ED283" s="52">
        <v>0</v>
      </c>
      <c r="EE283" s="52">
        <v>0</v>
      </c>
      <c r="EF283" s="52">
        <v>0</v>
      </c>
      <c r="EG283" s="52">
        <v>0</v>
      </c>
      <c r="EH283" s="52">
        <v>0</v>
      </c>
      <c r="EI283" s="52">
        <v>0</v>
      </c>
      <c r="EJ283" s="52">
        <v>0</v>
      </c>
      <c r="EK283" s="52">
        <v>0</v>
      </c>
      <c r="EL283" s="52">
        <v>0</v>
      </c>
      <c r="EM283" s="52">
        <v>0</v>
      </c>
      <c r="EN283" s="52">
        <v>0</v>
      </c>
      <c r="EO283" s="52">
        <v>0</v>
      </c>
      <c r="EP283" s="52">
        <v>0</v>
      </c>
      <c r="EQ283" s="52">
        <v>0</v>
      </c>
      <c r="ER283" s="52">
        <v>0</v>
      </c>
      <c r="ES283" s="52">
        <v>0</v>
      </c>
      <c r="ET283" s="52">
        <v>0</v>
      </c>
      <c r="EU283" s="52">
        <v>0</v>
      </c>
      <c r="EV283" s="52">
        <v>0</v>
      </c>
      <c r="EW283" s="52">
        <v>74.254549999999995</v>
      </c>
      <c r="EX283" s="52">
        <v>72.50909</v>
      </c>
      <c r="EY283" s="52">
        <v>70.836359999999999</v>
      </c>
      <c r="EZ283" s="52">
        <v>69.586359999999999</v>
      </c>
      <c r="FA283" s="52">
        <v>68.454539999999994</v>
      </c>
      <c r="FB283" s="52">
        <v>67.109089999999995</v>
      </c>
      <c r="FC283" s="52">
        <v>66.813640000000007</v>
      </c>
      <c r="FD283" s="52">
        <v>69.304540000000003</v>
      </c>
      <c r="FE283" s="52">
        <v>73.036360000000002</v>
      </c>
      <c r="FF283" s="52">
        <v>77.431820000000002</v>
      </c>
      <c r="FG283" s="52">
        <v>81.295460000000006</v>
      </c>
      <c r="FH283" s="52">
        <v>84.581819999999993</v>
      </c>
      <c r="FI283" s="52">
        <v>87.372730000000004</v>
      </c>
      <c r="FJ283" s="52">
        <v>89.481819999999999</v>
      </c>
      <c r="FK283" s="52">
        <v>91.081819999999993</v>
      </c>
      <c r="FL283" s="52">
        <v>92.059089999999998</v>
      </c>
      <c r="FM283" s="52">
        <v>92.554540000000003</v>
      </c>
      <c r="FN283" s="52">
        <v>92.022729999999996</v>
      </c>
      <c r="FO283" s="52">
        <v>90.081819999999993</v>
      </c>
      <c r="FP283" s="52">
        <v>87.813640000000007</v>
      </c>
      <c r="FQ283" s="52">
        <v>84.736369999999994</v>
      </c>
      <c r="FR283" s="52">
        <v>81.645449999999997</v>
      </c>
      <c r="FS283" s="52">
        <v>78.936359999999993</v>
      </c>
      <c r="FT283" s="52">
        <v>76.431820000000002</v>
      </c>
      <c r="FU283" s="52">
        <v>6</v>
      </c>
      <c r="FV283" s="52">
        <v>167.2234</v>
      </c>
      <c r="FW283" s="52">
        <v>64.830929999999995</v>
      </c>
      <c r="FX283" s="52">
        <v>0</v>
      </c>
    </row>
    <row r="284" spans="1:180" x14ac:dyDescent="0.3">
      <c r="A284" t="s">
        <v>174</v>
      </c>
      <c r="B284" t="s">
        <v>247</v>
      </c>
      <c r="C284" t="s">
        <v>0</v>
      </c>
      <c r="D284" t="s">
        <v>244</v>
      </c>
      <c r="E284" t="s">
        <v>187</v>
      </c>
      <c r="F284" t="s">
        <v>227</v>
      </c>
      <c r="G284" t="s">
        <v>240</v>
      </c>
      <c r="H284" s="52">
        <v>19</v>
      </c>
      <c r="I284" s="52">
        <v>0</v>
      </c>
      <c r="J284" s="52">
        <v>0</v>
      </c>
      <c r="K284" s="52">
        <v>0</v>
      </c>
      <c r="L284" s="52">
        <v>0</v>
      </c>
      <c r="M284" s="52">
        <v>0</v>
      </c>
      <c r="N284" s="52">
        <v>0</v>
      </c>
      <c r="O284" s="52">
        <v>0</v>
      </c>
      <c r="P284" s="52">
        <v>0</v>
      </c>
      <c r="Q284" s="52">
        <v>0</v>
      </c>
      <c r="R284" s="52">
        <v>0</v>
      </c>
      <c r="S284" s="52">
        <v>0</v>
      </c>
      <c r="T284" s="52">
        <v>0</v>
      </c>
      <c r="U284" s="52">
        <v>0</v>
      </c>
      <c r="V284" s="52">
        <v>0</v>
      </c>
      <c r="W284" s="52">
        <v>0</v>
      </c>
      <c r="X284" s="52">
        <v>0</v>
      </c>
      <c r="Y284" s="52">
        <v>0</v>
      </c>
      <c r="Z284" s="52">
        <v>0</v>
      </c>
      <c r="AA284" s="52">
        <v>0</v>
      </c>
      <c r="AB284" s="52">
        <v>0</v>
      </c>
      <c r="AC284" s="52">
        <v>0</v>
      </c>
      <c r="AD284" s="52">
        <v>0</v>
      </c>
      <c r="AE284" s="52">
        <v>0</v>
      </c>
      <c r="AF284" s="52">
        <v>0</v>
      </c>
      <c r="AG284" s="52">
        <v>0</v>
      </c>
      <c r="AH284" s="52">
        <v>0</v>
      </c>
      <c r="AI284" s="52">
        <v>0</v>
      </c>
      <c r="AJ284" s="52">
        <v>0</v>
      </c>
      <c r="AK284" s="52">
        <v>0</v>
      </c>
      <c r="AL284" s="52">
        <v>0</v>
      </c>
      <c r="AM284" s="52">
        <v>0</v>
      </c>
      <c r="AN284" s="52">
        <v>0</v>
      </c>
      <c r="AO284" s="52">
        <v>0</v>
      </c>
      <c r="AP284" s="52">
        <v>0</v>
      </c>
      <c r="AQ284" s="52">
        <v>0</v>
      </c>
      <c r="AR284" s="52">
        <v>0</v>
      </c>
      <c r="AS284" s="52">
        <v>0</v>
      </c>
      <c r="AT284" s="52">
        <v>0</v>
      </c>
      <c r="AU284" s="52">
        <v>0</v>
      </c>
      <c r="AV284" s="52">
        <v>0</v>
      </c>
      <c r="AW284" s="52">
        <v>0</v>
      </c>
      <c r="AX284" s="52">
        <v>0</v>
      </c>
      <c r="AY284" s="52">
        <v>0</v>
      </c>
      <c r="AZ284" s="52">
        <v>0</v>
      </c>
      <c r="BA284" s="52">
        <v>0</v>
      </c>
      <c r="BB284" s="52">
        <v>0</v>
      </c>
      <c r="BC284" s="52">
        <v>0</v>
      </c>
      <c r="BD284" s="52">
        <v>0</v>
      </c>
      <c r="BE284" s="52">
        <v>0</v>
      </c>
      <c r="BF284" s="52">
        <v>0</v>
      </c>
      <c r="BG284" s="52">
        <v>0</v>
      </c>
      <c r="BH284" s="52">
        <v>0</v>
      </c>
      <c r="BI284" s="52">
        <v>0</v>
      </c>
      <c r="BJ284" s="52">
        <v>0</v>
      </c>
      <c r="BK284" s="52">
        <v>0</v>
      </c>
      <c r="BL284" s="52">
        <v>0</v>
      </c>
      <c r="BM284" s="52">
        <v>0</v>
      </c>
      <c r="BN284" s="52">
        <v>0</v>
      </c>
      <c r="BO284" s="52">
        <v>0</v>
      </c>
      <c r="BP284" s="52">
        <v>0</v>
      </c>
      <c r="BQ284" s="52">
        <v>0</v>
      </c>
      <c r="BR284" s="52">
        <v>0</v>
      </c>
      <c r="BS284" s="52">
        <v>0</v>
      </c>
      <c r="BT284" s="52">
        <v>0</v>
      </c>
      <c r="BU284" s="52">
        <v>0</v>
      </c>
      <c r="BV284" s="52">
        <v>0</v>
      </c>
      <c r="BW284" s="52">
        <v>0</v>
      </c>
      <c r="BX284" s="52">
        <v>0</v>
      </c>
      <c r="BY284" s="52">
        <v>0</v>
      </c>
      <c r="BZ284" s="52">
        <v>0</v>
      </c>
      <c r="CA284" s="52">
        <v>0</v>
      </c>
      <c r="CB284" s="52">
        <v>0</v>
      </c>
      <c r="CC284" s="52">
        <v>0</v>
      </c>
      <c r="CD284" s="52">
        <v>0</v>
      </c>
      <c r="CE284" s="52">
        <v>0</v>
      </c>
      <c r="CF284" s="52">
        <v>0</v>
      </c>
      <c r="CG284" s="52">
        <v>0</v>
      </c>
      <c r="CH284" s="52">
        <v>0</v>
      </c>
      <c r="CI284" s="52">
        <v>0</v>
      </c>
      <c r="CJ284" s="52">
        <v>0</v>
      </c>
      <c r="CK284" s="52">
        <v>0</v>
      </c>
      <c r="CL284" s="52">
        <v>0</v>
      </c>
      <c r="CM284" s="52">
        <v>0</v>
      </c>
      <c r="CN284" s="52">
        <v>0</v>
      </c>
      <c r="CO284" s="52">
        <v>0</v>
      </c>
      <c r="CP284" s="52">
        <v>0</v>
      </c>
      <c r="CQ284" s="52">
        <v>0</v>
      </c>
      <c r="CR284" s="52">
        <v>0</v>
      </c>
      <c r="CS284" s="52">
        <v>0</v>
      </c>
      <c r="CT284" s="52">
        <v>0</v>
      </c>
      <c r="CU284" s="52">
        <v>0</v>
      </c>
      <c r="CV284" s="52">
        <v>0</v>
      </c>
      <c r="CW284" s="52">
        <v>0</v>
      </c>
      <c r="CX284" s="52">
        <v>0</v>
      </c>
      <c r="CY284" s="52">
        <v>0</v>
      </c>
      <c r="CZ284" s="52">
        <v>0</v>
      </c>
      <c r="DA284" s="52">
        <v>0</v>
      </c>
      <c r="DB284" s="52">
        <v>0</v>
      </c>
      <c r="DC284" s="52">
        <v>0</v>
      </c>
      <c r="DD284" s="52">
        <v>0</v>
      </c>
      <c r="DE284" s="52">
        <v>0</v>
      </c>
      <c r="DF284" s="52">
        <v>0</v>
      </c>
      <c r="DG284" s="52">
        <v>0</v>
      </c>
      <c r="DH284" s="52">
        <v>0</v>
      </c>
      <c r="DI284" s="52">
        <v>0</v>
      </c>
      <c r="DJ284" s="52">
        <v>0</v>
      </c>
      <c r="DK284" s="52">
        <v>0</v>
      </c>
      <c r="DL284" s="52">
        <v>0</v>
      </c>
      <c r="DM284" s="52">
        <v>0</v>
      </c>
      <c r="DN284" s="52">
        <v>0</v>
      </c>
      <c r="DO284" s="52">
        <v>0</v>
      </c>
      <c r="DP284" s="52">
        <v>0</v>
      </c>
      <c r="DQ284" s="52">
        <v>0</v>
      </c>
      <c r="DR284" s="52">
        <v>0</v>
      </c>
      <c r="DS284" s="52">
        <v>0</v>
      </c>
      <c r="DT284" s="52">
        <v>0</v>
      </c>
      <c r="DU284" s="52">
        <v>0</v>
      </c>
      <c r="DV284" s="52">
        <v>0</v>
      </c>
      <c r="DW284" s="52">
        <v>0</v>
      </c>
      <c r="DX284" s="52">
        <v>0</v>
      </c>
      <c r="DY284" s="52">
        <v>0</v>
      </c>
      <c r="DZ284" s="52">
        <v>0</v>
      </c>
      <c r="EA284" s="52">
        <v>0</v>
      </c>
      <c r="EB284" s="52">
        <v>0</v>
      </c>
      <c r="EC284" s="52">
        <v>0</v>
      </c>
      <c r="ED284" s="52">
        <v>0</v>
      </c>
      <c r="EE284" s="52">
        <v>0</v>
      </c>
      <c r="EF284" s="52">
        <v>0</v>
      </c>
      <c r="EG284" s="52">
        <v>0</v>
      </c>
      <c r="EH284" s="52">
        <v>0</v>
      </c>
      <c r="EI284" s="52">
        <v>0</v>
      </c>
      <c r="EJ284" s="52">
        <v>0</v>
      </c>
      <c r="EK284" s="52">
        <v>0</v>
      </c>
      <c r="EL284" s="52">
        <v>0</v>
      </c>
      <c r="EM284" s="52">
        <v>0</v>
      </c>
      <c r="EN284" s="52">
        <v>0</v>
      </c>
      <c r="EO284" s="52">
        <v>0</v>
      </c>
      <c r="EP284" s="52">
        <v>0</v>
      </c>
      <c r="EQ284" s="52">
        <v>0</v>
      </c>
      <c r="ER284" s="52">
        <v>0</v>
      </c>
      <c r="ES284" s="52">
        <v>0</v>
      </c>
      <c r="ET284" s="52">
        <v>0</v>
      </c>
      <c r="EU284" s="52">
        <v>0</v>
      </c>
      <c r="EV284" s="52">
        <v>0</v>
      </c>
      <c r="EW284" s="52">
        <v>78.887500000000003</v>
      </c>
      <c r="EX284" s="52">
        <v>77</v>
      </c>
      <c r="EY284" s="52">
        <v>75.137500000000003</v>
      </c>
      <c r="EZ284" s="52">
        <v>73.4375</v>
      </c>
      <c r="FA284" s="52">
        <v>72.349999999999994</v>
      </c>
      <c r="FB284" s="52">
        <v>71.3</v>
      </c>
      <c r="FC284" s="52">
        <v>71.424999999999997</v>
      </c>
      <c r="FD284" s="52">
        <v>74.05</v>
      </c>
      <c r="FE284" s="52">
        <v>77.787499999999994</v>
      </c>
      <c r="FF284" s="52">
        <v>81.712500000000006</v>
      </c>
      <c r="FG284" s="52">
        <v>85.487499999999997</v>
      </c>
      <c r="FH284" s="52">
        <v>88.55</v>
      </c>
      <c r="FI284" s="52">
        <v>91.275000000000006</v>
      </c>
      <c r="FJ284" s="52">
        <v>93.724999999999994</v>
      </c>
      <c r="FK284" s="52">
        <v>95.487499999999997</v>
      </c>
      <c r="FL284" s="52">
        <v>96.612499999999997</v>
      </c>
      <c r="FM284" s="52">
        <v>96.9</v>
      </c>
      <c r="FN284" s="52">
        <v>96.137500000000003</v>
      </c>
      <c r="FO284" s="52">
        <v>93.75</v>
      </c>
      <c r="FP284" s="52">
        <v>91.575000000000003</v>
      </c>
      <c r="FQ284" s="52">
        <v>88.787499999999994</v>
      </c>
      <c r="FR284" s="52">
        <v>85.6</v>
      </c>
      <c r="FS284" s="52">
        <v>82.537499999999994</v>
      </c>
      <c r="FT284" s="52">
        <v>79.712500000000006</v>
      </c>
      <c r="FU284" s="52">
        <v>6</v>
      </c>
      <c r="FV284" s="52">
        <v>167.2234</v>
      </c>
      <c r="FW284" s="52">
        <v>64.830929999999995</v>
      </c>
      <c r="FX284" s="52">
        <v>0</v>
      </c>
    </row>
    <row r="285" spans="1:180" x14ac:dyDescent="0.3">
      <c r="A285" t="s">
        <v>174</v>
      </c>
      <c r="B285" t="s">
        <v>247</v>
      </c>
      <c r="C285" t="s">
        <v>0</v>
      </c>
      <c r="D285" t="s">
        <v>244</v>
      </c>
      <c r="E285" t="s">
        <v>188</v>
      </c>
      <c r="F285" t="s">
        <v>227</v>
      </c>
      <c r="G285" t="s">
        <v>240</v>
      </c>
      <c r="H285" s="52">
        <v>19</v>
      </c>
      <c r="I285" s="52">
        <v>0</v>
      </c>
      <c r="J285" s="52">
        <v>0</v>
      </c>
      <c r="K285" s="52">
        <v>0</v>
      </c>
      <c r="L285" s="52">
        <v>0</v>
      </c>
      <c r="M285" s="52">
        <v>0</v>
      </c>
      <c r="N285" s="52">
        <v>0</v>
      </c>
      <c r="O285" s="52">
        <v>0</v>
      </c>
      <c r="P285" s="52">
        <v>0</v>
      </c>
      <c r="Q285" s="52">
        <v>0</v>
      </c>
      <c r="R285" s="52">
        <v>0</v>
      </c>
      <c r="S285" s="52">
        <v>0</v>
      </c>
      <c r="T285" s="52">
        <v>0</v>
      </c>
      <c r="U285" s="52">
        <v>0</v>
      </c>
      <c r="V285" s="52">
        <v>0</v>
      </c>
      <c r="W285" s="52">
        <v>0</v>
      </c>
      <c r="X285" s="52">
        <v>0</v>
      </c>
      <c r="Y285" s="52">
        <v>0</v>
      </c>
      <c r="Z285" s="52">
        <v>0</v>
      </c>
      <c r="AA285" s="52">
        <v>0</v>
      </c>
      <c r="AB285" s="52">
        <v>0</v>
      </c>
      <c r="AC285" s="52">
        <v>0</v>
      </c>
      <c r="AD285" s="52">
        <v>0</v>
      </c>
      <c r="AE285" s="52">
        <v>0</v>
      </c>
      <c r="AF285" s="52">
        <v>0</v>
      </c>
      <c r="AG285" s="52">
        <v>0</v>
      </c>
      <c r="AH285" s="52">
        <v>0</v>
      </c>
      <c r="AI285" s="52">
        <v>0</v>
      </c>
      <c r="AJ285" s="52">
        <v>0</v>
      </c>
      <c r="AK285" s="52">
        <v>0</v>
      </c>
      <c r="AL285" s="52">
        <v>0</v>
      </c>
      <c r="AM285" s="52">
        <v>0</v>
      </c>
      <c r="AN285" s="52">
        <v>0</v>
      </c>
      <c r="AO285" s="52">
        <v>0</v>
      </c>
      <c r="AP285" s="52">
        <v>0</v>
      </c>
      <c r="AQ285" s="52">
        <v>0</v>
      </c>
      <c r="AR285" s="52">
        <v>0</v>
      </c>
      <c r="AS285" s="52">
        <v>0</v>
      </c>
      <c r="AT285" s="52">
        <v>0</v>
      </c>
      <c r="AU285" s="52">
        <v>0</v>
      </c>
      <c r="AV285" s="52">
        <v>0</v>
      </c>
      <c r="AW285" s="52">
        <v>0</v>
      </c>
      <c r="AX285" s="52">
        <v>0</v>
      </c>
      <c r="AY285" s="52">
        <v>0</v>
      </c>
      <c r="AZ285" s="52">
        <v>0</v>
      </c>
      <c r="BA285" s="52">
        <v>0</v>
      </c>
      <c r="BB285" s="52">
        <v>0</v>
      </c>
      <c r="BC285" s="52">
        <v>0</v>
      </c>
      <c r="BD285" s="52">
        <v>0</v>
      </c>
      <c r="BE285" s="52">
        <v>0</v>
      </c>
      <c r="BF285" s="52">
        <v>0</v>
      </c>
      <c r="BG285" s="52">
        <v>0</v>
      </c>
      <c r="BH285" s="52">
        <v>0</v>
      </c>
      <c r="BI285" s="52">
        <v>0</v>
      </c>
      <c r="BJ285" s="52">
        <v>0</v>
      </c>
      <c r="BK285" s="52">
        <v>0</v>
      </c>
      <c r="BL285" s="52">
        <v>0</v>
      </c>
      <c r="BM285" s="52">
        <v>0</v>
      </c>
      <c r="BN285" s="52">
        <v>0</v>
      </c>
      <c r="BO285" s="52">
        <v>0</v>
      </c>
      <c r="BP285" s="52">
        <v>0</v>
      </c>
      <c r="BQ285" s="52">
        <v>0</v>
      </c>
      <c r="BR285" s="52">
        <v>0</v>
      </c>
      <c r="BS285" s="52">
        <v>0</v>
      </c>
      <c r="BT285" s="52">
        <v>0</v>
      </c>
      <c r="BU285" s="52">
        <v>0</v>
      </c>
      <c r="BV285" s="52">
        <v>0</v>
      </c>
      <c r="BW285" s="52">
        <v>0</v>
      </c>
      <c r="BX285" s="52">
        <v>0</v>
      </c>
      <c r="BY285" s="52">
        <v>0</v>
      </c>
      <c r="BZ285" s="52">
        <v>0</v>
      </c>
      <c r="CA285" s="52">
        <v>0</v>
      </c>
      <c r="CB285" s="52">
        <v>0</v>
      </c>
      <c r="CC285" s="52">
        <v>0</v>
      </c>
      <c r="CD285" s="52">
        <v>0</v>
      </c>
      <c r="CE285" s="52">
        <v>0</v>
      </c>
      <c r="CF285" s="52">
        <v>0</v>
      </c>
      <c r="CG285" s="52">
        <v>0</v>
      </c>
      <c r="CH285" s="52">
        <v>0</v>
      </c>
      <c r="CI285" s="52">
        <v>0</v>
      </c>
      <c r="CJ285" s="52">
        <v>0</v>
      </c>
      <c r="CK285" s="52">
        <v>0</v>
      </c>
      <c r="CL285" s="52">
        <v>0</v>
      </c>
      <c r="CM285" s="52">
        <v>0</v>
      </c>
      <c r="CN285" s="52">
        <v>0</v>
      </c>
      <c r="CO285" s="52">
        <v>0</v>
      </c>
      <c r="CP285" s="52">
        <v>0</v>
      </c>
      <c r="CQ285" s="52">
        <v>0</v>
      </c>
      <c r="CR285" s="52">
        <v>0</v>
      </c>
      <c r="CS285" s="52">
        <v>0</v>
      </c>
      <c r="CT285" s="52">
        <v>0</v>
      </c>
      <c r="CU285" s="52">
        <v>0</v>
      </c>
      <c r="CV285" s="52">
        <v>0</v>
      </c>
      <c r="CW285" s="52">
        <v>0</v>
      </c>
      <c r="CX285" s="52">
        <v>0</v>
      </c>
      <c r="CY285" s="52">
        <v>0</v>
      </c>
      <c r="CZ285" s="52">
        <v>0</v>
      </c>
      <c r="DA285" s="52">
        <v>0</v>
      </c>
      <c r="DB285" s="52">
        <v>0</v>
      </c>
      <c r="DC285" s="52">
        <v>0</v>
      </c>
      <c r="DD285" s="52">
        <v>0</v>
      </c>
      <c r="DE285" s="52">
        <v>0</v>
      </c>
      <c r="DF285" s="52">
        <v>0</v>
      </c>
      <c r="DG285" s="52">
        <v>0</v>
      </c>
      <c r="DH285" s="52">
        <v>0</v>
      </c>
      <c r="DI285" s="52">
        <v>0</v>
      </c>
      <c r="DJ285" s="52">
        <v>0</v>
      </c>
      <c r="DK285" s="52">
        <v>0</v>
      </c>
      <c r="DL285" s="52">
        <v>0</v>
      </c>
      <c r="DM285" s="52">
        <v>0</v>
      </c>
      <c r="DN285" s="52">
        <v>0</v>
      </c>
      <c r="DO285" s="52">
        <v>0</v>
      </c>
      <c r="DP285" s="52">
        <v>0</v>
      </c>
      <c r="DQ285" s="52">
        <v>0</v>
      </c>
      <c r="DR285" s="52">
        <v>0</v>
      </c>
      <c r="DS285" s="52">
        <v>0</v>
      </c>
      <c r="DT285" s="52">
        <v>0</v>
      </c>
      <c r="DU285" s="52">
        <v>0</v>
      </c>
      <c r="DV285" s="52">
        <v>0</v>
      </c>
      <c r="DW285" s="52">
        <v>0</v>
      </c>
      <c r="DX285" s="52">
        <v>0</v>
      </c>
      <c r="DY285" s="52">
        <v>0</v>
      </c>
      <c r="DZ285" s="52">
        <v>0</v>
      </c>
      <c r="EA285" s="52">
        <v>0</v>
      </c>
      <c r="EB285" s="52">
        <v>0</v>
      </c>
      <c r="EC285" s="52">
        <v>0</v>
      </c>
      <c r="ED285" s="52">
        <v>0</v>
      </c>
      <c r="EE285" s="52">
        <v>0</v>
      </c>
      <c r="EF285" s="52">
        <v>0</v>
      </c>
      <c r="EG285" s="52">
        <v>0</v>
      </c>
      <c r="EH285" s="52">
        <v>0</v>
      </c>
      <c r="EI285" s="52">
        <v>0</v>
      </c>
      <c r="EJ285" s="52">
        <v>0</v>
      </c>
      <c r="EK285" s="52">
        <v>0</v>
      </c>
      <c r="EL285" s="52">
        <v>0</v>
      </c>
      <c r="EM285" s="52">
        <v>0</v>
      </c>
      <c r="EN285" s="52">
        <v>0</v>
      </c>
      <c r="EO285" s="52">
        <v>0</v>
      </c>
      <c r="EP285" s="52">
        <v>0</v>
      </c>
      <c r="EQ285" s="52">
        <v>0</v>
      </c>
      <c r="ER285" s="52">
        <v>0</v>
      </c>
      <c r="ES285" s="52">
        <v>0</v>
      </c>
      <c r="ET285" s="52">
        <v>0</v>
      </c>
      <c r="EU285" s="52">
        <v>0</v>
      </c>
      <c r="EV285" s="52">
        <v>0</v>
      </c>
      <c r="EW285" s="52">
        <v>82.06</v>
      </c>
      <c r="EX285" s="52">
        <v>79.95</v>
      </c>
      <c r="EY285" s="52">
        <v>78.14</v>
      </c>
      <c r="EZ285" s="52">
        <v>76.72</v>
      </c>
      <c r="FA285" s="52">
        <v>75.459999999999994</v>
      </c>
      <c r="FB285" s="52">
        <v>74.27</v>
      </c>
      <c r="FC285" s="52">
        <v>74.03</v>
      </c>
      <c r="FD285" s="52">
        <v>76.05</v>
      </c>
      <c r="FE285" s="52">
        <v>79.41</v>
      </c>
      <c r="FF285" s="52">
        <v>83.15</v>
      </c>
      <c r="FG285" s="52">
        <v>87.27</v>
      </c>
      <c r="FH285" s="52">
        <v>91.42</v>
      </c>
      <c r="FI285" s="52">
        <v>94.84</v>
      </c>
      <c r="FJ285" s="52">
        <v>97</v>
      </c>
      <c r="FK285" s="52">
        <v>98.4</v>
      </c>
      <c r="FL285" s="52">
        <v>99.63</v>
      </c>
      <c r="FM285" s="52">
        <v>99.72</v>
      </c>
      <c r="FN285" s="52">
        <v>98.87</v>
      </c>
      <c r="FO285" s="52">
        <v>97.14</v>
      </c>
      <c r="FP285" s="52">
        <v>94.64</v>
      </c>
      <c r="FQ285" s="52">
        <v>91.45</v>
      </c>
      <c r="FR285" s="52">
        <v>88.94</v>
      </c>
      <c r="FS285" s="52">
        <v>85.87</v>
      </c>
      <c r="FT285" s="52">
        <v>83.24</v>
      </c>
      <c r="FU285" s="52">
        <v>6</v>
      </c>
      <c r="FV285" s="52">
        <v>189.42789999999999</v>
      </c>
      <c r="FW285" s="52">
        <v>70.214200000000005</v>
      </c>
      <c r="FX285" s="52">
        <v>0</v>
      </c>
    </row>
    <row r="286" spans="1:180" x14ac:dyDescent="0.3">
      <c r="A286" t="s">
        <v>174</v>
      </c>
      <c r="B286" t="s">
        <v>247</v>
      </c>
      <c r="C286" t="s">
        <v>0</v>
      </c>
      <c r="D286" t="s">
        <v>224</v>
      </c>
      <c r="E286" t="s">
        <v>190</v>
      </c>
      <c r="F286" t="s">
        <v>227</v>
      </c>
      <c r="G286" t="s">
        <v>240</v>
      </c>
      <c r="H286" s="52">
        <v>19</v>
      </c>
      <c r="I286" s="52">
        <v>0</v>
      </c>
      <c r="J286" s="52">
        <v>0</v>
      </c>
      <c r="K286" s="52">
        <v>0</v>
      </c>
      <c r="L286" s="52">
        <v>0</v>
      </c>
      <c r="M286" s="52">
        <v>0</v>
      </c>
      <c r="N286" s="52">
        <v>0</v>
      </c>
      <c r="O286" s="52">
        <v>0</v>
      </c>
      <c r="P286" s="52">
        <v>0</v>
      </c>
      <c r="Q286" s="52">
        <v>0</v>
      </c>
      <c r="R286" s="52">
        <v>0</v>
      </c>
      <c r="S286" s="52">
        <v>0</v>
      </c>
      <c r="T286" s="52">
        <v>0</v>
      </c>
      <c r="U286" s="52">
        <v>0</v>
      </c>
      <c r="V286" s="52">
        <v>0</v>
      </c>
      <c r="W286" s="52">
        <v>0</v>
      </c>
      <c r="X286" s="52">
        <v>0</v>
      </c>
      <c r="Y286" s="52">
        <v>0</v>
      </c>
      <c r="Z286" s="52">
        <v>0</v>
      </c>
      <c r="AA286" s="52">
        <v>0</v>
      </c>
      <c r="AB286" s="52">
        <v>0</v>
      </c>
      <c r="AC286" s="52">
        <v>0</v>
      </c>
      <c r="AD286" s="52">
        <v>0</v>
      </c>
      <c r="AE286" s="52">
        <v>0</v>
      </c>
      <c r="AF286" s="52">
        <v>0</v>
      </c>
      <c r="AG286" s="52">
        <v>0</v>
      </c>
      <c r="AH286" s="52">
        <v>0</v>
      </c>
      <c r="AI286" s="52">
        <v>0</v>
      </c>
      <c r="AJ286" s="52">
        <v>0</v>
      </c>
      <c r="AK286" s="52">
        <v>0</v>
      </c>
      <c r="AL286" s="52">
        <v>0</v>
      </c>
      <c r="AM286" s="52">
        <v>0</v>
      </c>
      <c r="AN286" s="52">
        <v>0</v>
      </c>
      <c r="AO286" s="52">
        <v>0</v>
      </c>
      <c r="AP286" s="52">
        <v>0</v>
      </c>
      <c r="AQ286" s="52">
        <v>0</v>
      </c>
      <c r="AR286" s="52">
        <v>0</v>
      </c>
      <c r="AS286" s="52">
        <v>0</v>
      </c>
      <c r="AT286" s="52">
        <v>0</v>
      </c>
      <c r="AU286" s="52">
        <v>0</v>
      </c>
      <c r="AV286" s="52">
        <v>0</v>
      </c>
      <c r="AW286" s="52">
        <v>0</v>
      </c>
      <c r="AX286" s="52">
        <v>0</v>
      </c>
      <c r="AY286" s="52">
        <v>0</v>
      </c>
      <c r="AZ286" s="52">
        <v>0</v>
      </c>
      <c r="BA286" s="52">
        <v>0</v>
      </c>
      <c r="BB286" s="52">
        <v>0</v>
      </c>
      <c r="BC286" s="52">
        <v>0</v>
      </c>
      <c r="BD286" s="52">
        <v>0</v>
      </c>
      <c r="BE286" s="52">
        <v>0</v>
      </c>
      <c r="BF286" s="52">
        <v>0</v>
      </c>
      <c r="BG286" s="52">
        <v>0</v>
      </c>
      <c r="BH286" s="52">
        <v>0</v>
      </c>
      <c r="BI286" s="52">
        <v>0</v>
      </c>
      <c r="BJ286" s="52">
        <v>0</v>
      </c>
      <c r="BK286" s="52">
        <v>0</v>
      </c>
      <c r="BL286" s="52">
        <v>0</v>
      </c>
      <c r="BM286" s="52">
        <v>0</v>
      </c>
      <c r="BN286" s="52">
        <v>0</v>
      </c>
      <c r="BO286" s="52">
        <v>0</v>
      </c>
      <c r="BP286" s="52">
        <v>0</v>
      </c>
      <c r="BQ286" s="52">
        <v>0</v>
      </c>
      <c r="BR286" s="52">
        <v>0</v>
      </c>
      <c r="BS286" s="52">
        <v>0</v>
      </c>
      <c r="BT286" s="52">
        <v>0</v>
      </c>
      <c r="BU286" s="52">
        <v>0</v>
      </c>
      <c r="BV286" s="52">
        <v>0</v>
      </c>
      <c r="BW286" s="52">
        <v>0</v>
      </c>
      <c r="BX286" s="52">
        <v>0</v>
      </c>
      <c r="BY286" s="52">
        <v>0</v>
      </c>
      <c r="BZ286" s="52">
        <v>0</v>
      </c>
      <c r="CA286" s="52">
        <v>0</v>
      </c>
      <c r="CB286" s="52">
        <v>0</v>
      </c>
      <c r="CC286" s="52">
        <v>0</v>
      </c>
      <c r="CD286" s="52">
        <v>0</v>
      </c>
      <c r="CE286" s="52">
        <v>0</v>
      </c>
      <c r="CF286" s="52">
        <v>0</v>
      </c>
      <c r="CG286" s="52">
        <v>0</v>
      </c>
      <c r="CH286" s="52">
        <v>0</v>
      </c>
      <c r="CI286" s="52">
        <v>0</v>
      </c>
      <c r="CJ286" s="52">
        <v>0</v>
      </c>
      <c r="CK286" s="52">
        <v>0</v>
      </c>
      <c r="CL286" s="52">
        <v>0</v>
      </c>
      <c r="CM286" s="52">
        <v>0</v>
      </c>
      <c r="CN286" s="52">
        <v>0</v>
      </c>
      <c r="CO286" s="52">
        <v>0</v>
      </c>
      <c r="CP286" s="52">
        <v>0</v>
      </c>
      <c r="CQ286" s="52">
        <v>0</v>
      </c>
      <c r="CR286" s="52">
        <v>0</v>
      </c>
      <c r="CS286" s="52">
        <v>0</v>
      </c>
      <c r="CT286" s="52">
        <v>0</v>
      </c>
      <c r="CU286" s="52">
        <v>0</v>
      </c>
      <c r="CV286" s="52">
        <v>0</v>
      </c>
      <c r="CW286" s="52">
        <v>0</v>
      </c>
      <c r="CX286" s="52">
        <v>0</v>
      </c>
      <c r="CY286" s="52">
        <v>0</v>
      </c>
      <c r="CZ286" s="52">
        <v>0</v>
      </c>
      <c r="DA286" s="52">
        <v>0</v>
      </c>
      <c r="DB286" s="52">
        <v>0</v>
      </c>
      <c r="DC286" s="52">
        <v>0</v>
      </c>
      <c r="DD286" s="52">
        <v>0</v>
      </c>
      <c r="DE286" s="52">
        <v>0</v>
      </c>
      <c r="DF286" s="52">
        <v>0</v>
      </c>
      <c r="DG286" s="52">
        <v>0</v>
      </c>
      <c r="DH286" s="52">
        <v>0</v>
      </c>
      <c r="DI286" s="52">
        <v>0</v>
      </c>
      <c r="DJ286" s="52">
        <v>0</v>
      </c>
      <c r="DK286" s="52">
        <v>0</v>
      </c>
      <c r="DL286" s="52">
        <v>0</v>
      </c>
      <c r="DM286" s="52">
        <v>0</v>
      </c>
      <c r="DN286" s="52">
        <v>0</v>
      </c>
      <c r="DO286" s="52">
        <v>0</v>
      </c>
      <c r="DP286" s="52">
        <v>0</v>
      </c>
      <c r="DQ286" s="52">
        <v>0</v>
      </c>
      <c r="DR286" s="52">
        <v>0</v>
      </c>
      <c r="DS286" s="52">
        <v>0</v>
      </c>
      <c r="DT286" s="52">
        <v>0</v>
      </c>
      <c r="DU286" s="52">
        <v>0</v>
      </c>
      <c r="DV286" s="52">
        <v>0</v>
      </c>
      <c r="DW286" s="52">
        <v>0</v>
      </c>
      <c r="DX286" s="52">
        <v>0</v>
      </c>
      <c r="DY286" s="52">
        <v>0</v>
      </c>
      <c r="DZ286" s="52">
        <v>0</v>
      </c>
      <c r="EA286" s="52">
        <v>0</v>
      </c>
      <c r="EB286" s="52">
        <v>0</v>
      </c>
      <c r="EC286" s="52">
        <v>0</v>
      </c>
      <c r="ED286" s="52">
        <v>0</v>
      </c>
      <c r="EE286" s="52">
        <v>0</v>
      </c>
      <c r="EF286" s="52">
        <v>0</v>
      </c>
      <c r="EG286" s="52">
        <v>0</v>
      </c>
      <c r="EH286" s="52">
        <v>0</v>
      </c>
      <c r="EI286" s="52">
        <v>0</v>
      </c>
      <c r="EJ286" s="52">
        <v>0</v>
      </c>
      <c r="EK286" s="52">
        <v>0</v>
      </c>
      <c r="EL286" s="52">
        <v>0</v>
      </c>
      <c r="EM286" s="52">
        <v>0</v>
      </c>
      <c r="EN286" s="52">
        <v>0</v>
      </c>
      <c r="EO286" s="52">
        <v>0</v>
      </c>
      <c r="EP286" s="52">
        <v>0</v>
      </c>
      <c r="EQ286" s="52">
        <v>0</v>
      </c>
      <c r="ER286" s="52">
        <v>0</v>
      </c>
      <c r="ES286" s="52">
        <v>0</v>
      </c>
      <c r="ET286" s="52">
        <v>0</v>
      </c>
      <c r="EU286" s="52">
        <v>0</v>
      </c>
      <c r="EV286" s="52">
        <v>0</v>
      </c>
      <c r="EW286" s="52">
        <v>73.433329999999998</v>
      </c>
      <c r="EX286" s="52">
        <v>71.628569999999996</v>
      </c>
      <c r="EY286" s="52">
        <v>69.890469999999993</v>
      </c>
      <c r="EZ286" s="52">
        <v>68.252380000000002</v>
      </c>
      <c r="FA286" s="52">
        <v>67.066670000000002</v>
      </c>
      <c r="FB286" s="52">
        <v>66.071430000000007</v>
      </c>
      <c r="FC286" s="52">
        <v>65.190479999999994</v>
      </c>
      <c r="FD286" s="52">
        <v>65.838099999999997</v>
      </c>
      <c r="FE286" s="52">
        <v>69.061899999999994</v>
      </c>
      <c r="FF286" s="52">
        <v>73.761899999999997</v>
      </c>
      <c r="FG286" s="52">
        <v>78.547619999999995</v>
      </c>
      <c r="FH286" s="52">
        <v>82.657139999999998</v>
      </c>
      <c r="FI286" s="52">
        <v>85.861909999999995</v>
      </c>
      <c r="FJ286" s="52">
        <v>88.461910000000003</v>
      </c>
      <c r="FK286" s="52">
        <v>90.052379999999999</v>
      </c>
      <c r="FL286" s="52">
        <v>91.019049999999993</v>
      </c>
      <c r="FM286" s="52">
        <v>91.252380000000002</v>
      </c>
      <c r="FN286" s="52">
        <v>90.204769999999996</v>
      </c>
      <c r="FO286" s="52">
        <v>87.838099999999997</v>
      </c>
      <c r="FP286" s="52">
        <v>84.438100000000006</v>
      </c>
      <c r="FQ286" s="52">
        <v>81.909520000000001</v>
      </c>
      <c r="FR286" s="52">
        <v>79.676190000000005</v>
      </c>
      <c r="FS286" s="52">
        <v>77.290469999999999</v>
      </c>
      <c r="FT286" s="52">
        <v>74.980950000000007</v>
      </c>
      <c r="FU286" s="52">
        <v>6</v>
      </c>
      <c r="FV286" s="52">
        <v>168.13470000000001</v>
      </c>
      <c r="FW286" s="52">
        <v>63.714669999999998</v>
      </c>
      <c r="FX286" s="52">
        <v>0</v>
      </c>
    </row>
    <row r="287" spans="1:180" x14ac:dyDescent="0.3">
      <c r="A287" t="s">
        <v>174</v>
      </c>
      <c r="B287" t="s">
        <v>247</v>
      </c>
      <c r="C287" t="s">
        <v>0</v>
      </c>
      <c r="D287" t="s">
        <v>224</v>
      </c>
      <c r="E287" t="s">
        <v>189</v>
      </c>
      <c r="F287" t="s">
        <v>227</v>
      </c>
      <c r="G287" t="s">
        <v>240</v>
      </c>
      <c r="H287" s="52">
        <v>19</v>
      </c>
      <c r="I287" s="52">
        <v>0</v>
      </c>
      <c r="J287" s="52">
        <v>0</v>
      </c>
      <c r="K287" s="52">
        <v>0</v>
      </c>
      <c r="L287" s="52">
        <v>0</v>
      </c>
      <c r="M287" s="52">
        <v>0</v>
      </c>
      <c r="N287" s="52">
        <v>0</v>
      </c>
      <c r="O287" s="52">
        <v>0</v>
      </c>
      <c r="P287" s="52">
        <v>0</v>
      </c>
      <c r="Q287" s="52">
        <v>0</v>
      </c>
      <c r="R287" s="52">
        <v>0</v>
      </c>
      <c r="S287" s="52">
        <v>0</v>
      </c>
      <c r="T287" s="52">
        <v>0</v>
      </c>
      <c r="U287" s="52">
        <v>0</v>
      </c>
      <c r="V287" s="52">
        <v>0</v>
      </c>
      <c r="W287" s="52">
        <v>0</v>
      </c>
      <c r="X287" s="52">
        <v>0</v>
      </c>
      <c r="Y287" s="52">
        <v>0</v>
      </c>
      <c r="Z287" s="52">
        <v>0</v>
      </c>
      <c r="AA287" s="52">
        <v>0</v>
      </c>
      <c r="AB287" s="52">
        <v>0</v>
      </c>
      <c r="AC287" s="52">
        <v>0</v>
      </c>
      <c r="AD287" s="52">
        <v>0</v>
      </c>
      <c r="AE287" s="52">
        <v>0</v>
      </c>
      <c r="AF287" s="52">
        <v>0</v>
      </c>
      <c r="AG287" s="52">
        <v>0</v>
      </c>
      <c r="AH287" s="52">
        <v>0</v>
      </c>
      <c r="AI287" s="52">
        <v>0</v>
      </c>
      <c r="AJ287" s="52">
        <v>0</v>
      </c>
      <c r="AK287" s="52">
        <v>0</v>
      </c>
      <c r="AL287" s="52">
        <v>0</v>
      </c>
      <c r="AM287" s="52">
        <v>0</v>
      </c>
      <c r="AN287" s="52">
        <v>0</v>
      </c>
      <c r="AO287" s="52">
        <v>0</v>
      </c>
      <c r="AP287" s="52">
        <v>0</v>
      </c>
      <c r="AQ287" s="52">
        <v>0</v>
      </c>
      <c r="AR287" s="52">
        <v>0</v>
      </c>
      <c r="AS287" s="52">
        <v>0</v>
      </c>
      <c r="AT287" s="52">
        <v>0</v>
      </c>
      <c r="AU287" s="52">
        <v>0</v>
      </c>
      <c r="AV287" s="52">
        <v>0</v>
      </c>
      <c r="AW287" s="52">
        <v>0</v>
      </c>
      <c r="AX287" s="52">
        <v>0</v>
      </c>
      <c r="AY287" s="52">
        <v>0</v>
      </c>
      <c r="AZ287" s="52">
        <v>0</v>
      </c>
      <c r="BA287" s="52">
        <v>0</v>
      </c>
      <c r="BB287" s="52">
        <v>0</v>
      </c>
      <c r="BC287" s="52">
        <v>0</v>
      </c>
      <c r="BD287" s="52">
        <v>0</v>
      </c>
      <c r="BE287" s="52">
        <v>0</v>
      </c>
      <c r="BF287" s="52">
        <v>0</v>
      </c>
      <c r="BG287" s="52">
        <v>0</v>
      </c>
      <c r="BH287" s="52">
        <v>0</v>
      </c>
      <c r="BI287" s="52">
        <v>0</v>
      </c>
      <c r="BJ287" s="52">
        <v>0</v>
      </c>
      <c r="BK287" s="52">
        <v>0</v>
      </c>
      <c r="BL287" s="52">
        <v>0</v>
      </c>
      <c r="BM287" s="52">
        <v>0</v>
      </c>
      <c r="BN287" s="52">
        <v>0</v>
      </c>
      <c r="BO287" s="52">
        <v>0</v>
      </c>
      <c r="BP287" s="52">
        <v>0</v>
      </c>
      <c r="BQ287" s="52">
        <v>0</v>
      </c>
      <c r="BR287" s="52">
        <v>0</v>
      </c>
      <c r="BS287" s="52">
        <v>0</v>
      </c>
      <c r="BT287" s="52">
        <v>0</v>
      </c>
      <c r="BU287" s="52">
        <v>0</v>
      </c>
      <c r="BV287" s="52">
        <v>0</v>
      </c>
      <c r="BW287" s="52">
        <v>0</v>
      </c>
      <c r="BX287" s="52">
        <v>0</v>
      </c>
      <c r="BY287" s="52">
        <v>0</v>
      </c>
      <c r="BZ287" s="52">
        <v>0</v>
      </c>
      <c r="CA287" s="52">
        <v>0</v>
      </c>
      <c r="CB287" s="52">
        <v>0</v>
      </c>
      <c r="CC287" s="52">
        <v>0</v>
      </c>
      <c r="CD287" s="52">
        <v>0</v>
      </c>
      <c r="CE287" s="52">
        <v>0</v>
      </c>
      <c r="CF287" s="52">
        <v>0</v>
      </c>
      <c r="CG287" s="52">
        <v>0</v>
      </c>
      <c r="CH287" s="52">
        <v>0</v>
      </c>
      <c r="CI287" s="52">
        <v>0</v>
      </c>
      <c r="CJ287" s="52">
        <v>0</v>
      </c>
      <c r="CK287" s="52">
        <v>0</v>
      </c>
      <c r="CL287" s="52">
        <v>0</v>
      </c>
      <c r="CM287" s="52">
        <v>0</v>
      </c>
      <c r="CN287" s="52">
        <v>0</v>
      </c>
      <c r="CO287" s="52">
        <v>0</v>
      </c>
      <c r="CP287" s="52">
        <v>0</v>
      </c>
      <c r="CQ287" s="52">
        <v>0</v>
      </c>
      <c r="CR287" s="52">
        <v>0</v>
      </c>
      <c r="CS287" s="52">
        <v>0</v>
      </c>
      <c r="CT287" s="52">
        <v>0</v>
      </c>
      <c r="CU287" s="52">
        <v>0</v>
      </c>
      <c r="CV287" s="52">
        <v>0</v>
      </c>
      <c r="CW287" s="52">
        <v>0</v>
      </c>
      <c r="CX287" s="52">
        <v>0</v>
      </c>
      <c r="CY287" s="52">
        <v>0</v>
      </c>
      <c r="CZ287" s="52">
        <v>0</v>
      </c>
      <c r="DA287" s="52">
        <v>0</v>
      </c>
      <c r="DB287" s="52">
        <v>0</v>
      </c>
      <c r="DC287" s="52">
        <v>0</v>
      </c>
      <c r="DD287" s="52">
        <v>0</v>
      </c>
      <c r="DE287" s="52">
        <v>0</v>
      </c>
      <c r="DF287" s="52">
        <v>0</v>
      </c>
      <c r="DG287" s="52">
        <v>0</v>
      </c>
      <c r="DH287" s="52">
        <v>0</v>
      </c>
      <c r="DI287" s="52">
        <v>0</v>
      </c>
      <c r="DJ287" s="52">
        <v>0</v>
      </c>
      <c r="DK287" s="52">
        <v>0</v>
      </c>
      <c r="DL287" s="52">
        <v>0</v>
      </c>
      <c r="DM287" s="52">
        <v>0</v>
      </c>
      <c r="DN287" s="52">
        <v>0</v>
      </c>
      <c r="DO287" s="52">
        <v>0</v>
      </c>
      <c r="DP287" s="52">
        <v>0</v>
      </c>
      <c r="DQ287" s="52">
        <v>0</v>
      </c>
      <c r="DR287" s="52">
        <v>0</v>
      </c>
      <c r="DS287" s="52">
        <v>0</v>
      </c>
      <c r="DT287" s="52">
        <v>0</v>
      </c>
      <c r="DU287" s="52">
        <v>0</v>
      </c>
      <c r="DV287" s="52">
        <v>0</v>
      </c>
      <c r="DW287" s="52">
        <v>0</v>
      </c>
      <c r="DX287" s="52">
        <v>0</v>
      </c>
      <c r="DY287" s="52">
        <v>0</v>
      </c>
      <c r="DZ287" s="52">
        <v>0</v>
      </c>
      <c r="EA287" s="52">
        <v>0</v>
      </c>
      <c r="EB287" s="52">
        <v>0</v>
      </c>
      <c r="EC287" s="52">
        <v>0</v>
      </c>
      <c r="ED287" s="52">
        <v>0</v>
      </c>
      <c r="EE287" s="52">
        <v>0</v>
      </c>
      <c r="EF287" s="52">
        <v>0</v>
      </c>
      <c r="EG287" s="52">
        <v>0</v>
      </c>
      <c r="EH287" s="52">
        <v>0</v>
      </c>
      <c r="EI287" s="52">
        <v>0</v>
      </c>
      <c r="EJ287" s="52">
        <v>0</v>
      </c>
      <c r="EK287" s="52">
        <v>0</v>
      </c>
      <c r="EL287" s="52">
        <v>0</v>
      </c>
      <c r="EM287" s="52">
        <v>0</v>
      </c>
      <c r="EN287" s="52">
        <v>0</v>
      </c>
      <c r="EO287" s="52">
        <v>0</v>
      </c>
      <c r="EP287" s="52">
        <v>0</v>
      </c>
      <c r="EQ287" s="52">
        <v>0</v>
      </c>
      <c r="ER287" s="52">
        <v>0</v>
      </c>
      <c r="ES287" s="52">
        <v>0</v>
      </c>
      <c r="ET287" s="52">
        <v>0</v>
      </c>
      <c r="EU287" s="52">
        <v>0</v>
      </c>
      <c r="EV287" s="52">
        <v>0</v>
      </c>
      <c r="EW287" s="52">
        <v>78.3</v>
      </c>
      <c r="EX287" s="52">
        <v>76.468190000000007</v>
      </c>
      <c r="EY287" s="52">
        <v>74.959090000000003</v>
      </c>
      <c r="EZ287" s="52">
        <v>73.763630000000006</v>
      </c>
      <c r="FA287" s="52">
        <v>72.195459999999997</v>
      </c>
      <c r="FB287" s="52">
        <v>70.836359999999999</v>
      </c>
      <c r="FC287" s="52">
        <v>70.190910000000002</v>
      </c>
      <c r="FD287" s="52">
        <v>71.713639999999998</v>
      </c>
      <c r="FE287" s="52">
        <v>75.168180000000007</v>
      </c>
      <c r="FF287" s="52">
        <v>79.495450000000005</v>
      </c>
      <c r="FG287" s="52">
        <v>84.00909</v>
      </c>
      <c r="FH287" s="52">
        <v>87.813640000000007</v>
      </c>
      <c r="FI287" s="52">
        <v>91.1</v>
      </c>
      <c r="FJ287" s="52">
        <v>93.681820000000002</v>
      </c>
      <c r="FK287" s="52">
        <v>95.25909</v>
      </c>
      <c r="FL287" s="52">
        <v>96.390910000000005</v>
      </c>
      <c r="FM287" s="52">
        <v>96.713639999999998</v>
      </c>
      <c r="FN287" s="52">
        <v>95.854550000000003</v>
      </c>
      <c r="FO287" s="52">
        <v>93.631820000000005</v>
      </c>
      <c r="FP287" s="52">
        <v>90.513630000000006</v>
      </c>
      <c r="FQ287" s="52">
        <v>87.354550000000003</v>
      </c>
      <c r="FR287" s="52">
        <v>84.890910000000005</v>
      </c>
      <c r="FS287" s="52">
        <v>82.263630000000006</v>
      </c>
      <c r="FT287" s="52">
        <v>80.004549999999995</v>
      </c>
      <c r="FU287" s="52">
        <v>6</v>
      </c>
      <c r="FV287" s="52">
        <v>186.67089999999999</v>
      </c>
      <c r="FW287" s="52">
        <v>69.290840000000003</v>
      </c>
      <c r="FX287" s="52">
        <v>0</v>
      </c>
    </row>
    <row r="288" spans="1:180" x14ac:dyDescent="0.3">
      <c r="A288" t="s">
        <v>174</v>
      </c>
      <c r="B288" t="s">
        <v>247</v>
      </c>
      <c r="C288" t="s">
        <v>0</v>
      </c>
      <c r="D288" t="s">
        <v>244</v>
      </c>
      <c r="E288" t="s">
        <v>189</v>
      </c>
      <c r="F288" t="s">
        <v>227</v>
      </c>
      <c r="G288" t="s">
        <v>240</v>
      </c>
      <c r="H288" s="52">
        <v>19</v>
      </c>
      <c r="I288" s="52">
        <v>0</v>
      </c>
      <c r="J288" s="52">
        <v>0</v>
      </c>
      <c r="K288" s="52">
        <v>0</v>
      </c>
      <c r="L288" s="52">
        <v>0</v>
      </c>
      <c r="M288" s="52">
        <v>0</v>
      </c>
      <c r="N288" s="52">
        <v>0</v>
      </c>
      <c r="O288" s="52">
        <v>0</v>
      </c>
      <c r="P288" s="52">
        <v>0</v>
      </c>
      <c r="Q288" s="52">
        <v>0</v>
      </c>
      <c r="R288" s="52">
        <v>0</v>
      </c>
      <c r="S288" s="52">
        <v>0</v>
      </c>
      <c r="T288" s="52">
        <v>0</v>
      </c>
      <c r="U288" s="52">
        <v>0</v>
      </c>
      <c r="V288" s="52">
        <v>0</v>
      </c>
      <c r="W288" s="52">
        <v>0</v>
      </c>
      <c r="X288" s="52">
        <v>0</v>
      </c>
      <c r="Y288" s="52">
        <v>0</v>
      </c>
      <c r="Z288" s="52">
        <v>0</v>
      </c>
      <c r="AA288" s="52">
        <v>0</v>
      </c>
      <c r="AB288" s="52">
        <v>0</v>
      </c>
      <c r="AC288" s="52">
        <v>0</v>
      </c>
      <c r="AD288" s="52">
        <v>0</v>
      </c>
      <c r="AE288" s="52">
        <v>0</v>
      </c>
      <c r="AF288" s="52">
        <v>0</v>
      </c>
      <c r="AG288" s="52">
        <v>0</v>
      </c>
      <c r="AH288" s="52">
        <v>0</v>
      </c>
      <c r="AI288" s="52">
        <v>0</v>
      </c>
      <c r="AJ288" s="52">
        <v>0</v>
      </c>
      <c r="AK288" s="52">
        <v>0</v>
      </c>
      <c r="AL288" s="52">
        <v>0</v>
      </c>
      <c r="AM288" s="52">
        <v>0</v>
      </c>
      <c r="AN288" s="52">
        <v>0</v>
      </c>
      <c r="AO288" s="52">
        <v>0</v>
      </c>
      <c r="AP288" s="52">
        <v>0</v>
      </c>
      <c r="AQ288" s="52">
        <v>0</v>
      </c>
      <c r="AR288" s="52">
        <v>0</v>
      </c>
      <c r="AS288" s="52">
        <v>0</v>
      </c>
      <c r="AT288" s="52">
        <v>0</v>
      </c>
      <c r="AU288" s="52">
        <v>0</v>
      </c>
      <c r="AV288" s="52">
        <v>0</v>
      </c>
      <c r="AW288" s="52">
        <v>0</v>
      </c>
      <c r="AX288" s="52">
        <v>0</v>
      </c>
      <c r="AY288" s="52">
        <v>0</v>
      </c>
      <c r="AZ288" s="52">
        <v>0</v>
      </c>
      <c r="BA288" s="52">
        <v>0</v>
      </c>
      <c r="BB288" s="52">
        <v>0</v>
      </c>
      <c r="BC288" s="52">
        <v>0</v>
      </c>
      <c r="BD288" s="52">
        <v>0</v>
      </c>
      <c r="BE288" s="52">
        <v>0</v>
      </c>
      <c r="BF288" s="52">
        <v>0</v>
      </c>
      <c r="BG288" s="52">
        <v>0</v>
      </c>
      <c r="BH288" s="52">
        <v>0</v>
      </c>
      <c r="BI288" s="52">
        <v>0</v>
      </c>
      <c r="BJ288" s="52">
        <v>0</v>
      </c>
      <c r="BK288" s="52">
        <v>0</v>
      </c>
      <c r="BL288" s="52">
        <v>0</v>
      </c>
      <c r="BM288" s="52">
        <v>0</v>
      </c>
      <c r="BN288" s="52">
        <v>0</v>
      </c>
      <c r="BO288" s="52">
        <v>0</v>
      </c>
      <c r="BP288" s="52">
        <v>0</v>
      </c>
      <c r="BQ288" s="52">
        <v>0</v>
      </c>
      <c r="BR288" s="52">
        <v>0</v>
      </c>
      <c r="BS288" s="52">
        <v>0</v>
      </c>
      <c r="BT288" s="52">
        <v>0</v>
      </c>
      <c r="BU288" s="52">
        <v>0</v>
      </c>
      <c r="BV288" s="52">
        <v>0</v>
      </c>
      <c r="BW288" s="52">
        <v>0</v>
      </c>
      <c r="BX288" s="52">
        <v>0</v>
      </c>
      <c r="BY288" s="52">
        <v>0</v>
      </c>
      <c r="BZ288" s="52">
        <v>0</v>
      </c>
      <c r="CA288" s="52">
        <v>0</v>
      </c>
      <c r="CB288" s="52">
        <v>0</v>
      </c>
      <c r="CC288" s="52">
        <v>0</v>
      </c>
      <c r="CD288" s="52">
        <v>0</v>
      </c>
      <c r="CE288" s="52">
        <v>0</v>
      </c>
      <c r="CF288" s="52">
        <v>0</v>
      </c>
      <c r="CG288" s="52">
        <v>0</v>
      </c>
      <c r="CH288" s="52">
        <v>0</v>
      </c>
      <c r="CI288" s="52">
        <v>0</v>
      </c>
      <c r="CJ288" s="52">
        <v>0</v>
      </c>
      <c r="CK288" s="52">
        <v>0</v>
      </c>
      <c r="CL288" s="52">
        <v>0</v>
      </c>
      <c r="CM288" s="52">
        <v>0</v>
      </c>
      <c r="CN288" s="52">
        <v>0</v>
      </c>
      <c r="CO288" s="52">
        <v>0</v>
      </c>
      <c r="CP288" s="52">
        <v>0</v>
      </c>
      <c r="CQ288" s="52">
        <v>0</v>
      </c>
      <c r="CR288" s="52">
        <v>0</v>
      </c>
      <c r="CS288" s="52">
        <v>0</v>
      </c>
      <c r="CT288" s="52">
        <v>0</v>
      </c>
      <c r="CU288" s="52">
        <v>0</v>
      </c>
      <c r="CV288" s="52">
        <v>0</v>
      </c>
      <c r="CW288" s="52">
        <v>0</v>
      </c>
      <c r="CX288" s="52">
        <v>0</v>
      </c>
      <c r="CY288" s="52">
        <v>0</v>
      </c>
      <c r="CZ288" s="52">
        <v>0</v>
      </c>
      <c r="DA288" s="52">
        <v>0</v>
      </c>
      <c r="DB288" s="52">
        <v>0</v>
      </c>
      <c r="DC288" s="52">
        <v>0</v>
      </c>
      <c r="DD288" s="52">
        <v>0</v>
      </c>
      <c r="DE288" s="52">
        <v>0</v>
      </c>
      <c r="DF288" s="52">
        <v>0</v>
      </c>
      <c r="DG288" s="52">
        <v>0</v>
      </c>
      <c r="DH288" s="52">
        <v>0</v>
      </c>
      <c r="DI288" s="52">
        <v>0</v>
      </c>
      <c r="DJ288" s="52">
        <v>0</v>
      </c>
      <c r="DK288" s="52">
        <v>0</v>
      </c>
      <c r="DL288" s="52">
        <v>0</v>
      </c>
      <c r="DM288" s="52">
        <v>0</v>
      </c>
      <c r="DN288" s="52">
        <v>0</v>
      </c>
      <c r="DO288" s="52">
        <v>0</v>
      </c>
      <c r="DP288" s="52">
        <v>0</v>
      </c>
      <c r="DQ288" s="52">
        <v>0</v>
      </c>
      <c r="DR288" s="52">
        <v>0</v>
      </c>
      <c r="DS288" s="52">
        <v>0</v>
      </c>
      <c r="DT288" s="52">
        <v>0</v>
      </c>
      <c r="DU288" s="52">
        <v>0</v>
      </c>
      <c r="DV288" s="52">
        <v>0</v>
      </c>
      <c r="DW288" s="52">
        <v>0</v>
      </c>
      <c r="DX288" s="52">
        <v>0</v>
      </c>
      <c r="DY288" s="52">
        <v>0</v>
      </c>
      <c r="DZ288" s="52">
        <v>0</v>
      </c>
      <c r="EA288" s="52">
        <v>0</v>
      </c>
      <c r="EB288" s="52">
        <v>0</v>
      </c>
      <c r="EC288" s="52">
        <v>0</v>
      </c>
      <c r="ED288" s="52">
        <v>0</v>
      </c>
      <c r="EE288" s="52">
        <v>0</v>
      </c>
      <c r="EF288" s="52">
        <v>0</v>
      </c>
      <c r="EG288" s="52">
        <v>0</v>
      </c>
      <c r="EH288" s="52">
        <v>0</v>
      </c>
      <c r="EI288" s="52">
        <v>0</v>
      </c>
      <c r="EJ288" s="52">
        <v>0</v>
      </c>
      <c r="EK288" s="52">
        <v>0</v>
      </c>
      <c r="EL288" s="52">
        <v>0</v>
      </c>
      <c r="EM288" s="52">
        <v>0</v>
      </c>
      <c r="EN288" s="52">
        <v>0</v>
      </c>
      <c r="EO288" s="52">
        <v>0</v>
      </c>
      <c r="EP288" s="52">
        <v>0</v>
      </c>
      <c r="EQ288" s="52">
        <v>0</v>
      </c>
      <c r="ER288" s="52">
        <v>0</v>
      </c>
      <c r="ES288" s="52">
        <v>0</v>
      </c>
      <c r="ET288" s="52">
        <v>0</v>
      </c>
      <c r="EU288" s="52">
        <v>0</v>
      </c>
      <c r="EV288" s="52">
        <v>0</v>
      </c>
      <c r="EW288" s="52">
        <v>77.94444</v>
      </c>
      <c r="EX288" s="52">
        <v>76.755549999999999</v>
      </c>
      <c r="EY288" s="52">
        <v>75.322220000000002</v>
      </c>
      <c r="EZ288" s="52">
        <v>73.8</v>
      </c>
      <c r="FA288" s="52">
        <v>72.366669999999999</v>
      </c>
      <c r="FB288" s="52">
        <v>70.777780000000007</v>
      </c>
      <c r="FC288" s="52">
        <v>69.844440000000006</v>
      </c>
      <c r="FD288" s="52">
        <v>70.933329999999998</v>
      </c>
      <c r="FE288" s="52">
        <v>74.466669999999993</v>
      </c>
      <c r="FF288" s="52">
        <v>79</v>
      </c>
      <c r="FG288" s="52">
        <v>83.577770000000001</v>
      </c>
      <c r="FH288" s="52">
        <v>87.744450000000001</v>
      </c>
      <c r="FI288" s="52">
        <v>91.177779999999998</v>
      </c>
      <c r="FJ288" s="52">
        <v>93.544439999999994</v>
      </c>
      <c r="FK288" s="52">
        <v>95.677779999999998</v>
      </c>
      <c r="FL288" s="52">
        <v>97.1</v>
      </c>
      <c r="FM288" s="52">
        <v>97.533330000000007</v>
      </c>
      <c r="FN288" s="52">
        <v>96.55556</v>
      </c>
      <c r="FO288" s="52">
        <v>94.5</v>
      </c>
      <c r="FP288" s="52">
        <v>91.788889999999995</v>
      </c>
      <c r="FQ288" s="52">
        <v>88.622219999999999</v>
      </c>
      <c r="FR288" s="52">
        <v>85.911109999999994</v>
      </c>
      <c r="FS288" s="52">
        <v>83.477779999999996</v>
      </c>
      <c r="FT288" s="52">
        <v>81.077770000000001</v>
      </c>
      <c r="FU288" s="52">
        <v>6</v>
      </c>
      <c r="FV288" s="52">
        <v>186.67089999999999</v>
      </c>
      <c r="FW288" s="52">
        <v>69.290840000000003</v>
      </c>
      <c r="FX288" s="52">
        <v>0</v>
      </c>
    </row>
    <row r="289" spans="1:180" x14ac:dyDescent="0.3">
      <c r="A289" t="s">
        <v>174</v>
      </c>
      <c r="B289" t="s">
        <v>247</v>
      </c>
      <c r="C289" t="s">
        <v>0</v>
      </c>
      <c r="D289" t="s">
        <v>224</v>
      </c>
      <c r="E289" t="s">
        <v>188</v>
      </c>
      <c r="F289" t="s">
        <v>227</v>
      </c>
      <c r="G289" t="s">
        <v>240</v>
      </c>
      <c r="H289" s="52">
        <v>19</v>
      </c>
      <c r="I289" s="52">
        <v>0</v>
      </c>
      <c r="J289" s="52">
        <v>0</v>
      </c>
      <c r="K289" s="52">
        <v>0</v>
      </c>
      <c r="L289" s="52">
        <v>0</v>
      </c>
      <c r="M289" s="52">
        <v>0</v>
      </c>
      <c r="N289" s="52">
        <v>0</v>
      </c>
      <c r="O289" s="52">
        <v>0</v>
      </c>
      <c r="P289" s="52">
        <v>0</v>
      </c>
      <c r="Q289" s="52">
        <v>0</v>
      </c>
      <c r="R289" s="52">
        <v>0</v>
      </c>
      <c r="S289" s="52">
        <v>0</v>
      </c>
      <c r="T289" s="52">
        <v>0</v>
      </c>
      <c r="U289" s="52">
        <v>0</v>
      </c>
      <c r="V289" s="52">
        <v>0</v>
      </c>
      <c r="W289" s="52">
        <v>0</v>
      </c>
      <c r="X289" s="52">
        <v>0</v>
      </c>
      <c r="Y289" s="52">
        <v>0</v>
      </c>
      <c r="Z289" s="52">
        <v>0</v>
      </c>
      <c r="AA289" s="52">
        <v>0</v>
      </c>
      <c r="AB289" s="52">
        <v>0</v>
      </c>
      <c r="AC289" s="52">
        <v>0</v>
      </c>
      <c r="AD289" s="52">
        <v>0</v>
      </c>
      <c r="AE289" s="52">
        <v>0</v>
      </c>
      <c r="AF289" s="52">
        <v>0</v>
      </c>
      <c r="AG289" s="52">
        <v>0</v>
      </c>
      <c r="AH289" s="52">
        <v>0</v>
      </c>
      <c r="AI289" s="52">
        <v>0</v>
      </c>
      <c r="AJ289" s="52">
        <v>0</v>
      </c>
      <c r="AK289" s="52">
        <v>0</v>
      </c>
      <c r="AL289" s="52">
        <v>0</v>
      </c>
      <c r="AM289" s="52">
        <v>0</v>
      </c>
      <c r="AN289" s="52">
        <v>0</v>
      </c>
      <c r="AO289" s="52">
        <v>0</v>
      </c>
      <c r="AP289" s="52">
        <v>0</v>
      </c>
      <c r="AQ289" s="52">
        <v>0</v>
      </c>
      <c r="AR289" s="52">
        <v>0</v>
      </c>
      <c r="AS289" s="52">
        <v>0</v>
      </c>
      <c r="AT289" s="52">
        <v>0</v>
      </c>
      <c r="AU289" s="52">
        <v>0</v>
      </c>
      <c r="AV289" s="52">
        <v>0</v>
      </c>
      <c r="AW289" s="52">
        <v>0</v>
      </c>
      <c r="AX289" s="52">
        <v>0</v>
      </c>
      <c r="AY289" s="52">
        <v>0</v>
      </c>
      <c r="AZ289" s="52">
        <v>0</v>
      </c>
      <c r="BA289" s="52">
        <v>0</v>
      </c>
      <c r="BB289" s="52">
        <v>0</v>
      </c>
      <c r="BC289" s="52">
        <v>0</v>
      </c>
      <c r="BD289" s="52">
        <v>0</v>
      </c>
      <c r="BE289" s="52">
        <v>0</v>
      </c>
      <c r="BF289" s="52">
        <v>0</v>
      </c>
      <c r="BG289" s="52">
        <v>0</v>
      </c>
      <c r="BH289" s="52">
        <v>0</v>
      </c>
      <c r="BI289" s="52">
        <v>0</v>
      </c>
      <c r="BJ289" s="52">
        <v>0</v>
      </c>
      <c r="BK289" s="52">
        <v>0</v>
      </c>
      <c r="BL289" s="52">
        <v>0</v>
      </c>
      <c r="BM289" s="52">
        <v>0</v>
      </c>
      <c r="BN289" s="52">
        <v>0</v>
      </c>
      <c r="BO289" s="52">
        <v>0</v>
      </c>
      <c r="BP289" s="52">
        <v>0</v>
      </c>
      <c r="BQ289" s="52">
        <v>0</v>
      </c>
      <c r="BR289" s="52">
        <v>0</v>
      </c>
      <c r="BS289" s="52">
        <v>0</v>
      </c>
      <c r="BT289" s="52">
        <v>0</v>
      </c>
      <c r="BU289" s="52">
        <v>0</v>
      </c>
      <c r="BV289" s="52">
        <v>0</v>
      </c>
      <c r="BW289" s="52">
        <v>0</v>
      </c>
      <c r="BX289" s="52">
        <v>0</v>
      </c>
      <c r="BY289" s="52">
        <v>0</v>
      </c>
      <c r="BZ289" s="52">
        <v>0</v>
      </c>
      <c r="CA289" s="52">
        <v>0</v>
      </c>
      <c r="CB289" s="52">
        <v>0</v>
      </c>
      <c r="CC289" s="52">
        <v>0</v>
      </c>
      <c r="CD289" s="52">
        <v>0</v>
      </c>
      <c r="CE289" s="52">
        <v>0</v>
      </c>
      <c r="CF289" s="52">
        <v>0</v>
      </c>
      <c r="CG289" s="52">
        <v>0</v>
      </c>
      <c r="CH289" s="52">
        <v>0</v>
      </c>
      <c r="CI289" s="52">
        <v>0</v>
      </c>
      <c r="CJ289" s="52">
        <v>0</v>
      </c>
      <c r="CK289" s="52">
        <v>0</v>
      </c>
      <c r="CL289" s="52">
        <v>0</v>
      </c>
      <c r="CM289" s="52">
        <v>0</v>
      </c>
      <c r="CN289" s="52">
        <v>0</v>
      </c>
      <c r="CO289" s="52">
        <v>0</v>
      </c>
      <c r="CP289" s="52">
        <v>0</v>
      </c>
      <c r="CQ289" s="52">
        <v>0</v>
      </c>
      <c r="CR289" s="52">
        <v>0</v>
      </c>
      <c r="CS289" s="52">
        <v>0</v>
      </c>
      <c r="CT289" s="52">
        <v>0</v>
      </c>
      <c r="CU289" s="52">
        <v>0</v>
      </c>
      <c r="CV289" s="52">
        <v>0</v>
      </c>
      <c r="CW289" s="52">
        <v>0</v>
      </c>
      <c r="CX289" s="52">
        <v>0</v>
      </c>
      <c r="CY289" s="52">
        <v>0</v>
      </c>
      <c r="CZ289" s="52">
        <v>0</v>
      </c>
      <c r="DA289" s="52">
        <v>0</v>
      </c>
      <c r="DB289" s="52">
        <v>0</v>
      </c>
      <c r="DC289" s="52">
        <v>0</v>
      </c>
      <c r="DD289" s="52">
        <v>0</v>
      </c>
      <c r="DE289" s="52">
        <v>0</v>
      </c>
      <c r="DF289" s="52">
        <v>0</v>
      </c>
      <c r="DG289" s="52">
        <v>0</v>
      </c>
      <c r="DH289" s="52">
        <v>0</v>
      </c>
      <c r="DI289" s="52">
        <v>0</v>
      </c>
      <c r="DJ289" s="52">
        <v>0</v>
      </c>
      <c r="DK289" s="52">
        <v>0</v>
      </c>
      <c r="DL289" s="52">
        <v>0</v>
      </c>
      <c r="DM289" s="52">
        <v>0</v>
      </c>
      <c r="DN289" s="52">
        <v>0</v>
      </c>
      <c r="DO289" s="52">
        <v>0</v>
      </c>
      <c r="DP289" s="52">
        <v>0</v>
      </c>
      <c r="DQ289" s="52">
        <v>0</v>
      </c>
      <c r="DR289" s="52">
        <v>0</v>
      </c>
      <c r="DS289" s="52">
        <v>0</v>
      </c>
      <c r="DT289" s="52">
        <v>0</v>
      </c>
      <c r="DU289" s="52">
        <v>0</v>
      </c>
      <c r="DV289" s="52">
        <v>0</v>
      </c>
      <c r="DW289" s="52">
        <v>0</v>
      </c>
      <c r="DX289" s="52">
        <v>0</v>
      </c>
      <c r="DY289" s="52">
        <v>0</v>
      </c>
      <c r="DZ289" s="52">
        <v>0</v>
      </c>
      <c r="EA289" s="52">
        <v>0</v>
      </c>
      <c r="EB289" s="52">
        <v>0</v>
      </c>
      <c r="EC289" s="52">
        <v>0</v>
      </c>
      <c r="ED289" s="52">
        <v>0</v>
      </c>
      <c r="EE289" s="52">
        <v>0</v>
      </c>
      <c r="EF289" s="52">
        <v>0</v>
      </c>
      <c r="EG289" s="52">
        <v>0</v>
      </c>
      <c r="EH289" s="52">
        <v>0</v>
      </c>
      <c r="EI289" s="52">
        <v>0</v>
      </c>
      <c r="EJ289" s="52">
        <v>0</v>
      </c>
      <c r="EK289" s="52">
        <v>0</v>
      </c>
      <c r="EL289" s="52">
        <v>0</v>
      </c>
      <c r="EM289" s="52">
        <v>0</v>
      </c>
      <c r="EN289" s="52">
        <v>0</v>
      </c>
      <c r="EO289" s="52">
        <v>0</v>
      </c>
      <c r="EP289" s="52">
        <v>0</v>
      </c>
      <c r="EQ289" s="52">
        <v>0</v>
      </c>
      <c r="ER289" s="52">
        <v>0</v>
      </c>
      <c r="ES289" s="52">
        <v>0</v>
      </c>
      <c r="ET289" s="52">
        <v>0</v>
      </c>
      <c r="EU289" s="52">
        <v>0</v>
      </c>
      <c r="EV289" s="52">
        <v>0</v>
      </c>
      <c r="EW289" s="52">
        <v>80.352379999999997</v>
      </c>
      <c r="EX289" s="52">
        <v>78.514279999999999</v>
      </c>
      <c r="EY289" s="52">
        <v>77.066670000000002</v>
      </c>
      <c r="EZ289" s="52">
        <v>75.8</v>
      </c>
      <c r="FA289" s="52">
        <v>74.480950000000007</v>
      </c>
      <c r="FB289" s="52">
        <v>73.509519999999995</v>
      </c>
      <c r="FC289" s="52">
        <v>73.076189999999997</v>
      </c>
      <c r="FD289" s="52">
        <v>75.014279999999999</v>
      </c>
      <c r="FE289" s="52">
        <v>78.838099999999997</v>
      </c>
      <c r="FF289" s="52">
        <v>83.242859999999993</v>
      </c>
      <c r="FG289" s="52">
        <v>87.457149999999999</v>
      </c>
      <c r="FH289" s="52">
        <v>91.271429999999995</v>
      </c>
      <c r="FI289" s="52">
        <v>94.285709999999995</v>
      </c>
      <c r="FJ289" s="52">
        <v>96.438100000000006</v>
      </c>
      <c r="FK289" s="52">
        <v>98.114289999999997</v>
      </c>
      <c r="FL289" s="52">
        <v>99.257140000000007</v>
      </c>
      <c r="FM289" s="52">
        <v>99.690479999999994</v>
      </c>
      <c r="FN289" s="52">
        <v>99.095240000000004</v>
      </c>
      <c r="FO289" s="52">
        <v>97.128569999999996</v>
      </c>
      <c r="FP289" s="52">
        <v>94.18571</v>
      </c>
      <c r="FQ289" s="52">
        <v>90.676190000000005</v>
      </c>
      <c r="FR289" s="52">
        <v>88.009519999999995</v>
      </c>
      <c r="FS289" s="52">
        <v>85.538089999999997</v>
      </c>
      <c r="FT289" s="52">
        <v>82.890469999999993</v>
      </c>
      <c r="FU289" s="52">
        <v>6</v>
      </c>
      <c r="FV289" s="52">
        <v>189.42789999999999</v>
      </c>
      <c r="FW289" s="52">
        <v>70.214200000000005</v>
      </c>
      <c r="FX289" s="52">
        <v>0</v>
      </c>
    </row>
    <row r="290" spans="1:180" x14ac:dyDescent="0.3">
      <c r="A290" t="s">
        <v>174</v>
      </c>
      <c r="B290" t="s">
        <v>247</v>
      </c>
      <c r="C290" t="s">
        <v>0</v>
      </c>
      <c r="D290" t="s">
        <v>244</v>
      </c>
      <c r="E290" t="s">
        <v>190</v>
      </c>
      <c r="F290" t="s">
        <v>227</v>
      </c>
      <c r="G290" t="s">
        <v>240</v>
      </c>
      <c r="H290" s="52">
        <v>19</v>
      </c>
      <c r="I290" s="52">
        <v>0</v>
      </c>
      <c r="J290" s="52">
        <v>0</v>
      </c>
      <c r="K290" s="52">
        <v>0</v>
      </c>
      <c r="L290" s="52">
        <v>0</v>
      </c>
      <c r="M290" s="52">
        <v>0</v>
      </c>
      <c r="N290" s="52">
        <v>0</v>
      </c>
      <c r="O290" s="52">
        <v>0</v>
      </c>
      <c r="P290" s="52">
        <v>0</v>
      </c>
      <c r="Q290" s="52">
        <v>0</v>
      </c>
      <c r="R290" s="52">
        <v>0</v>
      </c>
      <c r="S290" s="52">
        <v>0</v>
      </c>
      <c r="T290" s="52">
        <v>0</v>
      </c>
      <c r="U290" s="52">
        <v>0</v>
      </c>
      <c r="V290" s="52">
        <v>0</v>
      </c>
      <c r="W290" s="52">
        <v>0</v>
      </c>
      <c r="X290" s="52">
        <v>0</v>
      </c>
      <c r="Y290" s="52">
        <v>0</v>
      </c>
      <c r="Z290" s="52">
        <v>0</v>
      </c>
      <c r="AA290" s="52">
        <v>0</v>
      </c>
      <c r="AB290" s="52">
        <v>0</v>
      </c>
      <c r="AC290" s="52">
        <v>0</v>
      </c>
      <c r="AD290" s="52">
        <v>0</v>
      </c>
      <c r="AE290" s="52">
        <v>0</v>
      </c>
      <c r="AF290" s="52">
        <v>0</v>
      </c>
      <c r="AG290" s="52">
        <v>0</v>
      </c>
      <c r="AH290" s="52">
        <v>0</v>
      </c>
      <c r="AI290" s="52">
        <v>0</v>
      </c>
      <c r="AJ290" s="52">
        <v>0</v>
      </c>
      <c r="AK290" s="52">
        <v>0</v>
      </c>
      <c r="AL290" s="52">
        <v>0</v>
      </c>
      <c r="AM290" s="52">
        <v>0</v>
      </c>
      <c r="AN290" s="52">
        <v>0</v>
      </c>
      <c r="AO290" s="52">
        <v>0</v>
      </c>
      <c r="AP290" s="52">
        <v>0</v>
      </c>
      <c r="AQ290" s="52">
        <v>0</v>
      </c>
      <c r="AR290" s="52">
        <v>0</v>
      </c>
      <c r="AS290" s="52">
        <v>0</v>
      </c>
      <c r="AT290" s="52">
        <v>0</v>
      </c>
      <c r="AU290" s="52">
        <v>0</v>
      </c>
      <c r="AV290" s="52">
        <v>0</v>
      </c>
      <c r="AW290" s="52">
        <v>0</v>
      </c>
      <c r="AX290" s="52">
        <v>0</v>
      </c>
      <c r="AY290" s="52">
        <v>0</v>
      </c>
      <c r="AZ290" s="52">
        <v>0</v>
      </c>
      <c r="BA290" s="52">
        <v>0</v>
      </c>
      <c r="BB290" s="52">
        <v>0</v>
      </c>
      <c r="BC290" s="52">
        <v>0</v>
      </c>
      <c r="BD290" s="52">
        <v>0</v>
      </c>
      <c r="BE290" s="52">
        <v>0</v>
      </c>
      <c r="BF290" s="52">
        <v>0</v>
      </c>
      <c r="BG290" s="52">
        <v>0</v>
      </c>
      <c r="BH290" s="52">
        <v>0</v>
      </c>
      <c r="BI290" s="52">
        <v>0</v>
      </c>
      <c r="BJ290" s="52">
        <v>0</v>
      </c>
      <c r="BK290" s="52">
        <v>0</v>
      </c>
      <c r="BL290" s="52">
        <v>0</v>
      </c>
      <c r="BM290" s="52">
        <v>0</v>
      </c>
      <c r="BN290" s="52">
        <v>0</v>
      </c>
      <c r="BO290" s="52">
        <v>0</v>
      </c>
      <c r="BP290" s="52">
        <v>0</v>
      </c>
      <c r="BQ290" s="52">
        <v>0</v>
      </c>
      <c r="BR290" s="52">
        <v>0</v>
      </c>
      <c r="BS290" s="52">
        <v>0</v>
      </c>
      <c r="BT290" s="52">
        <v>0</v>
      </c>
      <c r="BU290" s="52">
        <v>0</v>
      </c>
      <c r="BV290" s="52">
        <v>0</v>
      </c>
      <c r="BW290" s="52">
        <v>0</v>
      </c>
      <c r="BX290" s="52">
        <v>0</v>
      </c>
      <c r="BY290" s="52">
        <v>0</v>
      </c>
      <c r="BZ290" s="52">
        <v>0</v>
      </c>
      <c r="CA290" s="52">
        <v>0</v>
      </c>
      <c r="CB290" s="52">
        <v>0</v>
      </c>
      <c r="CC290" s="52">
        <v>0</v>
      </c>
      <c r="CD290" s="52">
        <v>0</v>
      </c>
      <c r="CE290" s="52">
        <v>0</v>
      </c>
      <c r="CF290" s="52">
        <v>0</v>
      </c>
      <c r="CG290" s="52">
        <v>0</v>
      </c>
      <c r="CH290" s="52">
        <v>0</v>
      </c>
      <c r="CI290" s="52">
        <v>0</v>
      </c>
      <c r="CJ290" s="52">
        <v>0</v>
      </c>
      <c r="CK290" s="52">
        <v>0</v>
      </c>
      <c r="CL290" s="52">
        <v>0</v>
      </c>
      <c r="CM290" s="52">
        <v>0</v>
      </c>
      <c r="CN290" s="52">
        <v>0</v>
      </c>
      <c r="CO290" s="52">
        <v>0</v>
      </c>
      <c r="CP290" s="52">
        <v>0</v>
      </c>
      <c r="CQ290" s="52">
        <v>0</v>
      </c>
      <c r="CR290" s="52">
        <v>0</v>
      </c>
      <c r="CS290" s="52">
        <v>0</v>
      </c>
      <c r="CT290" s="52">
        <v>0</v>
      </c>
      <c r="CU290" s="52">
        <v>0</v>
      </c>
      <c r="CV290" s="52">
        <v>0</v>
      </c>
      <c r="CW290" s="52">
        <v>0</v>
      </c>
      <c r="CX290" s="52">
        <v>0</v>
      </c>
      <c r="CY290" s="52">
        <v>0</v>
      </c>
      <c r="CZ290" s="52">
        <v>0</v>
      </c>
      <c r="DA290" s="52">
        <v>0</v>
      </c>
      <c r="DB290" s="52">
        <v>0</v>
      </c>
      <c r="DC290" s="52">
        <v>0</v>
      </c>
      <c r="DD290" s="52">
        <v>0</v>
      </c>
      <c r="DE290" s="52">
        <v>0</v>
      </c>
      <c r="DF290" s="52">
        <v>0</v>
      </c>
      <c r="DG290" s="52">
        <v>0</v>
      </c>
      <c r="DH290" s="52">
        <v>0</v>
      </c>
      <c r="DI290" s="52">
        <v>0</v>
      </c>
      <c r="DJ290" s="52">
        <v>0</v>
      </c>
      <c r="DK290" s="52">
        <v>0</v>
      </c>
      <c r="DL290" s="52">
        <v>0</v>
      </c>
      <c r="DM290" s="52">
        <v>0</v>
      </c>
      <c r="DN290" s="52">
        <v>0</v>
      </c>
      <c r="DO290" s="52">
        <v>0</v>
      </c>
      <c r="DP290" s="52">
        <v>0</v>
      </c>
      <c r="DQ290" s="52">
        <v>0</v>
      </c>
      <c r="DR290" s="52">
        <v>0</v>
      </c>
      <c r="DS290" s="52">
        <v>0</v>
      </c>
      <c r="DT290" s="52">
        <v>0</v>
      </c>
      <c r="DU290" s="52">
        <v>0</v>
      </c>
      <c r="DV290" s="52">
        <v>0</v>
      </c>
      <c r="DW290" s="52">
        <v>0</v>
      </c>
      <c r="DX290" s="52">
        <v>0</v>
      </c>
      <c r="DY290" s="52">
        <v>0</v>
      </c>
      <c r="DZ290" s="52">
        <v>0</v>
      </c>
      <c r="EA290" s="52">
        <v>0</v>
      </c>
      <c r="EB290" s="52">
        <v>0</v>
      </c>
      <c r="EC290" s="52">
        <v>0</v>
      </c>
      <c r="ED290" s="52">
        <v>0</v>
      </c>
      <c r="EE290" s="52">
        <v>0</v>
      </c>
      <c r="EF290" s="52">
        <v>0</v>
      </c>
      <c r="EG290" s="52">
        <v>0</v>
      </c>
      <c r="EH290" s="52">
        <v>0</v>
      </c>
      <c r="EI290" s="52">
        <v>0</v>
      </c>
      <c r="EJ290" s="52">
        <v>0</v>
      </c>
      <c r="EK290" s="52">
        <v>0</v>
      </c>
      <c r="EL290" s="52">
        <v>0</v>
      </c>
      <c r="EM290" s="52">
        <v>0</v>
      </c>
      <c r="EN290" s="52">
        <v>0</v>
      </c>
      <c r="EO290" s="52">
        <v>0</v>
      </c>
      <c r="EP290" s="52">
        <v>0</v>
      </c>
      <c r="EQ290" s="52">
        <v>0</v>
      </c>
      <c r="ER290" s="52">
        <v>0</v>
      </c>
      <c r="ES290" s="52">
        <v>0</v>
      </c>
      <c r="ET290" s="52">
        <v>0</v>
      </c>
      <c r="EU290" s="52">
        <v>0</v>
      </c>
      <c r="EV290" s="52">
        <v>0</v>
      </c>
      <c r="EW290" s="52">
        <v>74.144450000000006</v>
      </c>
      <c r="EX290" s="52">
        <v>72.388890000000004</v>
      </c>
      <c r="EY290" s="52">
        <v>70.722219999999993</v>
      </c>
      <c r="EZ290" s="52">
        <v>69.711110000000005</v>
      </c>
      <c r="FA290" s="52">
        <v>68.766670000000005</v>
      </c>
      <c r="FB290" s="52">
        <v>67.455560000000006</v>
      </c>
      <c r="FC290" s="52">
        <v>66.144450000000006</v>
      </c>
      <c r="FD290" s="52">
        <v>66.544439999999994</v>
      </c>
      <c r="FE290" s="52">
        <v>69.8</v>
      </c>
      <c r="FF290" s="52">
        <v>74.811109999999999</v>
      </c>
      <c r="FG290" s="52">
        <v>79.666659999999993</v>
      </c>
      <c r="FH290" s="52">
        <v>83.644450000000006</v>
      </c>
      <c r="FI290" s="52">
        <v>86.94444</v>
      </c>
      <c r="FJ290" s="52">
        <v>89.3</v>
      </c>
      <c r="FK290" s="52">
        <v>91</v>
      </c>
      <c r="FL290" s="52">
        <v>91.388890000000004</v>
      </c>
      <c r="FM290" s="52">
        <v>91.233329999999995</v>
      </c>
      <c r="FN290" s="52">
        <v>90.033330000000007</v>
      </c>
      <c r="FO290" s="52">
        <v>87.94444</v>
      </c>
      <c r="FP290" s="52">
        <v>85.111109999999996</v>
      </c>
      <c r="FQ290" s="52">
        <v>82.522220000000004</v>
      </c>
      <c r="FR290" s="52">
        <v>80.3</v>
      </c>
      <c r="FS290" s="52">
        <v>78.255549999999999</v>
      </c>
      <c r="FT290" s="52">
        <v>76.266670000000005</v>
      </c>
      <c r="FU290" s="52">
        <v>6</v>
      </c>
      <c r="FV290" s="52">
        <v>168.13470000000001</v>
      </c>
      <c r="FW290" s="52">
        <v>63.714669999999998</v>
      </c>
      <c r="FX290" s="52">
        <v>0</v>
      </c>
    </row>
    <row r="291" spans="1:180" x14ac:dyDescent="0.3">
      <c r="A291" t="s">
        <v>174</v>
      </c>
      <c r="B291" t="s">
        <v>247</v>
      </c>
      <c r="C291" t="s">
        <v>0</v>
      </c>
      <c r="D291" t="s">
        <v>224</v>
      </c>
      <c r="E291" t="s">
        <v>190</v>
      </c>
      <c r="F291" t="s">
        <v>230</v>
      </c>
      <c r="G291" t="s">
        <v>240</v>
      </c>
      <c r="H291" s="52">
        <v>19</v>
      </c>
      <c r="I291" s="52">
        <v>0</v>
      </c>
      <c r="J291" s="52">
        <v>0</v>
      </c>
      <c r="K291" s="52">
        <v>0</v>
      </c>
      <c r="L291" s="52">
        <v>0</v>
      </c>
      <c r="M291" s="52">
        <v>0</v>
      </c>
      <c r="N291" s="52">
        <v>0</v>
      </c>
      <c r="O291" s="52">
        <v>0</v>
      </c>
      <c r="P291" s="52">
        <v>0</v>
      </c>
      <c r="Q291" s="52">
        <v>0</v>
      </c>
      <c r="R291" s="52">
        <v>0</v>
      </c>
      <c r="S291" s="52">
        <v>0</v>
      </c>
      <c r="T291" s="52">
        <v>0</v>
      </c>
      <c r="U291" s="52">
        <v>0</v>
      </c>
      <c r="V291" s="52">
        <v>0</v>
      </c>
      <c r="W291" s="52">
        <v>0</v>
      </c>
      <c r="X291" s="52">
        <v>0</v>
      </c>
      <c r="Y291" s="52">
        <v>0</v>
      </c>
      <c r="Z291" s="52">
        <v>0</v>
      </c>
      <c r="AA291" s="52">
        <v>0</v>
      </c>
      <c r="AB291" s="52">
        <v>0</v>
      </c>
      <c r="AC291" s="52">
        <v>0</v>
      </c>
      <c r="AD291" s="52">
        <v>0</v>
      </c>
      <c r="AE291" s="52">
        <v>0</v>
      </c>
      <c r="AF291" s="52">
        <v>0</v>
      </c>
      <c r="AG291" s="52">
        <v>0</v>
      </c>
      <c r="AH291" s="52">
        <v>0</v>
      </c>
      <c r="AI291" s="52">
        <v>0</v>
      </c>
      <c r="AJ291" s="52">
        <v>0</v>
      </c>
      <c r="AK291" s="52">
        <v>0</v>
      </c>
      <c r="AL291" s="52">
        <v>0</v>
      </c>
      <c r="AM291" s="52">
        <v>0</v>
      </c>
      <c r="AN291" s="52">
        <v>0</v>
      </c>
      <c r="AO291" s="52">
        <v>0</v>
      </c>
      <c r="AP291" s="52">
        <v>0</v>
      </c>
      <c r="AQ291" s="52">
        <v>0</v>
      </c>
      <c r="AR291" s="52">
        <v>0</v>
      </c>
      <c r="AS291" s="52">
        <v>0</v>
      </c>
      <c r="AT291" s="52">
        <v>0</v>
      </c>
      <c r="AU291" s="52">
        <v>0</v>
      </c>
      <c r="AV291" s="52">
        <v>0</v>
      </c>
      <c r="AW291" s="52">
        <v>0</v>
      </c>
      <c r="AX291" s="52">
        <v>0</v>
      </c>
      <c r="AY291" s="52">
        <v>0</v>
      </c>
      <c r="AZ291" s="52">
        <v>0</v>
      </c>
      <c r="BA291" s="52">
        <v>0</v>
      </c>
      <c r="BB291" s="52">
        <v>0</v>
      </c>
      <c r="BC291" s="52">
        <v>0</v>
      </c>
      <c r="BD291" s="52">
        <v>0</v>
      </c>
      <c r="BE291" s="52">
        <v>0</v>
      </c>
      <c r="BF291" s="52">
        <v>0</v>
      </c>
      <c r="BG291" s="52">
        <v>0</v>
      </c>
      <c r="BH291" s="52">
        <v>0</v>
      </c>
      <c r="BI291" s="52">
        <v>0</v>
      </c>
      <c r="BJ291" s="52">
        <v>0</v>
      </c>
      <c r="BK291" s="52">
        <v>0</v>
      </c>
      <c r="BL291" s="52">
        <v>0</v>
      </c>
      <c r="BM291" s="52">
        <v>0</v>
      </c>
      <c r="BN291" s="52">
        <v>0</v>
      </c>
      <c r="BO291" s="52">
        <v>0</v>
      </c>
      <c r="BP291" s="52">
        <v>0</v>
      </c>
      <c r="BQ291" s="52">
        <v>0</v>
      </c>
      <c r="BR291" s="52">
        <v>0</v>
      </c>
      <c r="BS291" s="52">
        <v>0</v>
      </c>
      <c r="BT291" s="52">
        <v>0</v>
      </c>
      <c r="BU291" s="52">
        <v>0</v>
      </c>
      <c r="BV291" s="52">
        <v>0</v>
      </c>
      <c r="BW291" s="52">
        <v>0</v>
      </c>
      <c r="BX291" s="52">
        <v>0</v>
      </c>
      <c r="BY291" s="52">
        <v>0</v>
      </c>
      <c r="BZ291" s="52">
        <v>0</v>
      </c>
      <c r="CA291" s="52">
        <v>0</v>
      </c>
      <c r="CB291" s="52">
        <v>0</v>
      </c>
      <c r="CC291" s="52">
        <v>0</v>
      </c>
      <c r="CD291" s="52">
        <v>0</v>
      </c>
      <c r="CE291" s="52">
        <v>0</v>
      </c>
      <c r="CF291" s="52">
        <v>0</v>
      </c>
      <c r="CG291" s="52">
        <v>0</v>
      </c>
      <c r="CH291" s="52">
        <v>0</v>
      </c>
      <c r="CI291" s="52">
        <v>0</v>
      </c>
      <c r="CJ291" s="52">
        <v>0</v>
      </c>
      <c r="CK291" s="52">
        <v>0</v>
      </c>
      <c r="CL291" s="52">
        <v>0</v>
      </c>
      <c r="CM291" s="52">
        <v>0</v>
      </c>
      <c r="CN291" s="52">
        <v>0</v>
      </c>
      <c r="CO291" s="52">
        <v>0</v>
      </c>
      <c r="CP291" s="52">
        <v>0</v>
      </c>
      <c r="CQ291" s="52">
        <v>0</v>
      </c>
      <c r="CR291" s="52">
        <v>0</v>
      </c>
      <c r="CS291" s="52">
        <v>0</v>
      </c>
      <c r="CT291" s="52">
        <v>0</v>
      </c>
      <c r="CU291" s="52">
        <v>0</v>
      </c>
      <c r="CV291" s="52">
        <v>0</v>
      </c>
      <c r="CW291" s="52">
        <v>0</v>
      </c>
      <c r="CX291" s="52">
        <v>0</v>
      </c>
      <c r="CY291" s="52">
        <v>0</v>
      </c>
      <c r="CZ291" s="52">
        <v>0</v>
      </c>
      <c r="DA291" s="52">
        <v>0</v>
      </c>
      <c r="DB291" s="52">
        <v>0</v>
      </c>
      <c r="DC291" s="52">
        <v>0</v>
      </c>
      <c r="DD291" s="52">
        <v>0</v>
      </c>
      <c r="DE291" s="52">
        <v>0</v>
      </c>
      <c r="DF291" s="52">
        <v>0</v>
      </c>
      <c r="DG291" s="52">
        <v>0</v>
      </c>
      <c r="DH291" s="52">
        <v>0</v>
      </c>
      <c r="DI291" s="52">
        <v>0</v>
      </c>
      <c r="DJ291" s="52">
        <v>0</v>
      </c>
      <c r="DK291" s="52">
        <v>0</v>
      </c>
      <c r="DL291" s="52">
        <v>0</v>
      </c>
      <c r="DM291" s="52">
        <v>0</v>
      </c>
      <c r="DN291" s="52">
        <v>0</v>
      </c>
      <c r="DO291" s="52">
        <v>0</v>
      </c>
      <c r="DP291" s="52">
        <v>0</v>
      </c>
      <c r="DQ291" s="52">
        <v>0</v>
      </c>
      <c r="DR291" s="52">
        <v>0</v>
      </c>
      <c r="DS291" s="52">
        <v>0</v>
      </c>
      <c r="DT291" s="52">
        <v>0</v>
      </c>
      <c r="DU291" s="52">
        <v>0</v>
      </c>
      <c r="DV291" s="52">
        <v>0</v>
      </c>
      <c r="DW291" s="52">
        <v>0</v>
      </c>
      <c r="DX291" s="52">
        <v>0</v>
      </c>
      <c r="DY291" s="52">
        <v>0</v>
      </c>
      <c r="DZ291" s="52">
        <v>0</v>
      </c>
      <c r="EA291" s="52">
        <v>0</v>
      </c>
      <c r="EB291" s="52">
        <v>0</v>
      </c>
      <c r="EC291" s="52">
        <v>0</v>
      </c>
      <c r="ED291" s="52">
        <v>0</v>
      </c>
      <c r="EE291" s="52">
        <v>0</v>
      </c>
      <c r="EF291" s="52">
        <v>0</v>
      </c>
      <c r="EG291" s="52">
        <v>0</v>
      </c>
      <c r="EH291" s="52">
        <v>0</v>
      </c>
      <c r="EI291" s="52">
        <v>0</v>
      </c>
      <c r="EJ291" s="52">
        <v>0</v>
      </c>
      <c r="EK291" s="52">
        <v>0</v>
      </c>
      <c r="EL291" s="52">
        <v>0</v>
      </c>
      <c r="EM291" s="52">
        <v>0</v>
      </c>
      <c r="EN291" s="52">
        <v>0</v>
      </c>
      <c r="EO291" s="52">
        <v>0</v>
      </c>
      <c r="EP291" s="52">
        <v>0</v>
      </c>
      <c r="EQ291" s="52">
        <v>0</v>
      </c>
      <c r="ER291" s="52">
        <v>0</v>
      </c>
      <c r="ES291" s="52">
        <v>0</v>
      </c>
      <c r="ET291" s="52">
        <v>0</v>
      </c>
      <c r="EU291" s="52">
        <v>0</v>
      </c>
      <c r="EV291" s="52">
        <v>0</v>
      </c>
      <c r="EW291" s="52">
        <v>67.702160000000006</v>
      </c>
      <c r="EX291" s="52">
        <v>66.405500000000004</v>
      </c>
      <c r="EY291" s="52">
        <v>65.160290000000003</v>
      </c>
      <c r="EZ291" s="52">
        <v>64.063400000000001</v>
      </c>
      <c r="FA291" s="52">
        <v>63.066989999999997</v>
      </c>
      <c r="FB291" s="52">
        <v>62.172249999999998</v>
      </c>
      <c r="FC291" s="52">
        <v>61.490430000000003</v>
      </c>
      <c r="FD291" s="52">
        <v>62.265549999999998</v>
      </c>
      <c r="FE291" s="52">
        <v>65.674639999999997</v>
      </c>
      <c r="FF291" s="52">
        <v>70.171049999999994</v>
      </c>
      <c r="FG291" s="52">
        <v>74.558610000000002</v>
      </c>
      <c r="FH291" s="52">
        <v>78.454539999999994</v>
      </c>
      <c r="FI291" s="52">
        <v>81.694980000000001</v>
      </c>
      <c r="FJ291" s="52">
        <v>84.409090000000006</v>
      </c>
      <c r="FK291" s="52">
        <v>86.204539999999994</v>
      </c>
      <c r="FL291" s="52">
        <v>87.069379999999995</v>
      </c>
      <c r="FM291" s="52">
        <v>87.055019999999999</v>
      </c>
      <c r="FN291" s="52">
        <v>85.697360000000003</v>
      </c>
      <c r="FO291" s="52">
        <v>82.656700000000001</v>
      </c>
      <c r="FP291" s="52">
        <v>78.448560000000001</v>
      </c>
      <c r="FQ291" s="52">
        <v>75.129189999999994</v>
      </c>
      <c r="FR291" s="52">
        <v>72.517939999999996</v>
      </c>
      <c r="FS291" s="52">
        <v>70.393540000000002</v>
      </c>
      <c r="FT291" s="52">
        <v>68.705740000000006</v>
      </c>
      <c r="FU291" s="52">
        <v>19.933330000000002</v>
      </c>
      <c r="FV291" s="52">
        <v>596.14819999999997</v>
      </c>
      <c r="FW291" s="52">
        <v>107.9735</v>
      </c>
      <c r="FX291" s="52">
        <v>0</v>
      </c>
    </row>
    <row r="292" spans="1:180" x14ac:dyDescent="0.3">
      <c r="A292" t="s">
        <v>174</v>
      </c>
      <c r="B292" t="s">
        <v>247</v>
      </c>
      <c r="C292" t="s">
        <v>0</v>
      </c>
      <c r="D292" t="s">
        <v>224</v>
      </c>
      <c r="E292" t="s">
        <v>187</v>
      </c>
      <c r="F292" t="s">
        <v>230</v>
      </c>
      <c r="G292" t="s">
        <v>240</v>
      </c>
      <c r="H292" s="52">
        <v>19</v>
      </c>
      <c r="I292" s="52">
        <v>0</v>
      </c>
      <c r="J292" s="52">
        <v>0</v>
      </c>
      <c r="K292" s="52">
        <v>0</v>
      </c>
      <c r="L292" s="52">
        <v>0</v>
      </c>
      <c r="M292" s="52">
        <v>0</v>
      </c>
      <c r="N292" s="52">
        <v>0</v>
      </c>
      <c r="O292" s="52">
        <v>0</v>
      </c>
      <c r="P292" s="52">
        <v>0</v>
      </c>
      <c r="Q292" s="52">
        <v>0</v>
      </c>
      <c r="R292" s="52">
        <v>0</v>
      </c>
      <c r="S292" s="52">
        <v>0</v>
      </c>
      <c r="T292" s="52">
        <v>0</v>
      </c>
      <c r="U292" s="52">
        <v>0</v>
      </c>
      <c r="V292" s="52">
        <v>0</v>
      </c>
      <c r="W292" s="52">
        <v>0</v>
      </c>
      <c r="X292" s="52">
        <v>0</v>
      </c>
      <c r="Y292" s="52">
        <v>0</v>
      </c>
      <c r="Z292" s="52">
        <v>0</v>
      </c>
      <c r="AA292" s="52">
        <v>0</v>
      </c>
      <c r="AB292" s="52">
        <v>0</v>
      </c>
      <c r="AC292" s="52">
        <v>0</v>
      </c>
      <c r="AD292" s="52">
        <v>0</v>
      </c>
      <c r="AE292" s="52">
        <v>0</v>
      </c>
      <c r="AF292" s="52">
        <v>0</v>
      </c>
      <c r="AG292" s="52">
        <v>0</v>
      </c>
      <c r="AH292" s="52">
        <v>0</v>
      </c>
      <c r="AI292" s="52">
        <v>0</v>
      </c>
      <c r="AJ292" s="52">
        <v>0</v>
      </c>
      <c r="AK292" s="52">
        <v>0</v>
      </c>
      <c r="AL292" s="52">
        <v>0</v>
      </c>
      <c r="AM292" s="52">
        <v>0</v>
      </c>
      <c r="AN292" s="52">
        <v>0</v>
      </c>
      <c r="AO292" s="52">
        <v>0</v>
      </c>
      <c r="AP292" s="52">
        <v>0</v>
      </c>
      <c r="AQ292" s="52">
        <v>0</v>
      </c>
      <c r="AR292" s="52">
        <v>0</v>
      </c>
      <c r="AS292" s="52">
        <v>0</v>
      </c>
      <c r="AT292" s="52">
        <v>0</v>
      </c>
      <c r="AU292" s="52">
        <v>0</v>
      </c>
      <c r="AV292" s="52">
        <v>0</v>
      </c>
      <c r="AW292" s="52">
        <v>0</v>
      </c>
      <c r="AX292" s="52">
        <v>0</v>
      </c>
      <c r="AY292" s="52">
        <v>0</v>
      </c>
      <c r="AZ292" s="52">
        <v>0</v>
      </c>
      <c r="BA292" s="52">
        <v>0</v>
      </c>
      <c r="BB292" s="52">
        <v>0</v>
      </c>
      <c r="BC292" s="52">
        <v>0</v>
      </c>
      <c r="BD292" s="52">
        <v>0</v>
      </c>
      <c r="BE292" s="52">
        <v>0</v>
      </c>
      <c r="BF292" s="52">
        <v>0</v>
      </c>
      <c r="BG292" s="52">
        <v>0</v>
      </c>
      <c r="BH292" s="52">
        <v>0</v>
      </c>
      <c r="BI292" s="52">
        <v>0</v>
      </c>
      <c r="BJ292" s="52">
        <v>0</v>
      </c>
      <c r="BK292" s="52">
        <v>0</v>
      </c>
      <c r="BL292" s="52">
        <v>0</v>
      </c>
      <c r="BM292" s="52">
        <v>0</v>
      </c>
      <c r="BN292" s="52">
        <v>0</v>
      </c>
      <c r="BO292" s="52">
        <v>0</v>
      </c>
      <c r="BP292" s="52">
        <v>0</v>
      </c>
      <c r="BQ292" s="52">
        <v>0</v>
      </c>
      <c r="BR292" s="52">
        <v>0</v>
      </c>
      <c r="BS292" s="52">
        <v>0</v>
      </c>
      <c r="BT292" s="52">
        <v>0</v>
      </c>
      <c r="BU292" s="52">
        <v>0</v>
      </c>
      <c r="BV292" s="52">
        <v>0</v>
      </c>
      <c r="BW292" s="52">
        <v>0</v>
      </c>
      <c r="BX292" s="52">
        <v>0</v>
      </c>
      <c r="BY292" s="52">
        <v>0</v>
      </c>
      <c r="BZ292" s="52">
        <v>0</v>
      </c>
      <c r="CA292" s="52">
        <v>0</v>
      </c>
      <c r="CB292" s="52">
        <v>0</v>
      </c>
      <c r="CC292" s="52">
        <v>0</v>
      </c>
      <c r="CD292" s="52">
        <v>0</v>
      </c>
      <c r="CE292" s="52">
        <v>0</v>
      </c>
      <c r="CF292" s="52">
        <v>0</v>
      </c>
      <c r="CG292" s="52">
        <v>0</v>
      </c>
      <c r="CH292" s="52">
        <v>0</v>
      </c>
      <c r="CI292" s="52">
        <v>0</v>
      </c>
      <c r="CJ292" s="52">
        <v>0</v>
      </c>
      <c r="CK292" s="52">
        <v>0</v>
      </c>
      <c r="CL292" s="52">
        <v>0</v>
      </c>
      <c r="CM292" s="52">
        <v>0</v>
      </c>
      <c r="CN292" s="52">
        <v>0</v>
      </c>
      <c r="CO292" s="52">
        <v>0</v>
      </c>
      <c r="CP292" s="52">
        <v>0</v>
      </c>
      <c r="CQ292" s="52">
        <v>0</v>
      </c>
      <c r="CR292" s="52">
        <v>0</v>
      </c>
      <c r="CS292" s="52">
        <v>0</v>
      </c>
      <c r="CT292" s="52">
        <v>0</v>
      </c>
      <c r="CU292" s="52">
        <v>0</v>
      </c>
      <c r="CV292" s="52">
        <v>0</v>
      </c>
      <c r="CW292" s="52">
        <v>0</v>
      </c>
      <c r="CX292" s="52">
        <v>0</v>
      </c>
      <c r="CY292" s="52">
        <v>0</v>
      </c>
      <c r="CZ292" s="52">
        <v>0</v>
      </c>
      <c r="DA292" s="52">
        <v>0</v>
      </c>
      <c r="DB292" s="52">
        <v>0</v>
      </c>
      <c r="DC292" s="52">
        <v>0</v>
      </c>
      <c r="DD292" s="52">
        <v>0</v>
      </c>
      <c r="DE292" s="52">
        <v>0</v>
      </c>
      <c r="DF292" s="52">
        <v>0</v>
      </c>
      <c r="DG292" s="52">
        <v>0</v>
      </c>
      <c r="DH292" s="52">
        <v>0</v>
      </c>
      <c r="DI292" s="52">
        <v>0</v>
      </c>
      <c r="DJ292" s="52">
        <v>0</v>
      </c>
      <c r="DK292" s="52">
        <v>0</v>
      </c>
      <c r="DL292" s="52">
        <v>0</v>
      </c>
      <c r="DM292" s="52">
        <v>0</v>
      </c>
      <c r="DN292" s="52">
        <v>0</v>
      </c>
      <c r="DO292" s="52">
        <v>0</v>
      </c>
      <c r="DP292" s="52">
        <v>0</v>
      </c>
      <c r="DQ292" s="52">
        <v>0</v>
      </c>
      <c r="DR292" s="52">
        <v>0</v>
      </c>
      <c r="DS292" s="52">
        <v>0</v>
      </c>
      <c r="DT292" s="52">
        <v>0</v>
      </c>
      <c r="DU292" s="52">
        <v>0</v>
      </c>
      <c r="DV292" s="52">
        <v>0</v>
      </c>
      <c r="DW292" s="52">
        <v>0</v>
      </c>
      <c r="DX292" s="52">
        <v>0</v>
      </c>
      <c r="DY292" s="52">
        <v>0</v>
      </c>
      <c r="DZ292" s="52">
        <v>0</v>
      </c>
      <c r="EA292" s="52">
        <v>0</v>
      </c>
      <c r="EB292" s="52">
        <v>0</v>
      </c>
      <c r="EC292" s="52">
        <v>0</v>
      </c>
      <c r="ED292" s="52">
        <v>0</v>
      </c>
      <c r="EE292" s="52">
        <v>0</v>
      </c>
      <c r="EF292" s="52">
        <v>0</v>
      </c>
      <c r="EG292" s="52">
        <v>0</v>
      </c>
      <c r="EH292" s="52">
        <v>0</v>
      </c>
      <c r="EI292" s="52">
        <v>0</v>
      </c>
      <c r="EJ292" s="52">
        <v>0</v>
      </c>
      <c r="EK292" s="52">
        <v>0</v>
      </c>
      <c r="EL292" s="52">
        <v>0</v>
      </c>
      <c r="EM292" s="52">
        <v>0</v>
      </c>
      <c r="EN292" s="52">
        <v>0</v>
      </c>
      <c r="EO292" s="52">
        <v>0</v>
      </c>
      <c r="EP292" s="52">
        <v>0</v>
      </c>
      <c r="EQ292" s="52">
        <v>0</v>
      </c>
      <c r="ER292" s="52">
        <v>0</v>
      </c>
      <c r="ES292" s="52">
        <v>0</v>
      </c>
      <c r="ET292" s="52">
        <v>0</v>
      </c>
      <c r="EU292" s="52">
        <v>0</v>
      </c>
      <c r="EV292" s="52">
        <v>0</v>
      </c>
      <c r="EW292" s="52">
        <v>68.531809999999993</v>
      </c>
      <c r="EX292" s="52">
        <v>66.998859999999993</v>
      </c>
      <c r="EY292" s="52">
        <v>65.618179999999995</v>
      </c>
      <c r="EZ292" s="52">
        <v>64.406809999999993</v>
      </c>
      <c r="FA292" s="52">
        <v>63.369320000000002</v>
      </c>
      <c r="FB292" s="52">
        <v>62.402270000000001</v>
      </c>
      <c r="FC292" s="52">
        <v>62.61591</v>
      </c>
      <c r="FD292" s="52">
        <v>64.939769999999996</v>
      </c>
      <c r="FE292" s="52">
        <v>68.352270000000004</v>
      </c>
      <c r="FF292" s="52">
        <v>71.978409999999997</v>
      </c>
      <c r="FG292" s="52">
        <v>75.523859999999999</v>
      </c>
      <c r="FH292" s="52">
        <v>78.74091</v>
      </c>
      <c r="FI292" s="52">
        <v>81.517039999999994</v>
      </c>
      <c r="FJ292" s="52">
        <v>83.735230000000001</v>
      </c>
      <c r="FK292" s="52">
        <v>85.42841</v>
      </c>
      <c r="FL292" s="52">
        <v>86.484089999999995</v>
      </c>
      <c r="FM292" s="52">
        <v>86.795460000000006</v>
      </c>
      <c r="FN292" s="52">
        <v>86.146590000000003</v>
      </c>
      <c r="FO292" s="52">
        <v>84.326130000000006</v>
      </c>
      <c r="FP292" s="52">
        <v>81.284090000000006</v>
      </c>
      <c r="FQ292" s="52">
        <v>77.243179999999995</v>
      </c>
      <c r="FR292" s="52">
        <v>74.0625</v>
      </c>
      <c r="FS292" s="52">
        <v>71.784090000000006</v>
      </c>
      <c r="FT292" s="52">
        <v>70.07159</v>
      </c>
      <c r="FU292" s="52">
        <v>20</v>
      </c>
      <c r="FV292" s="52">
        <v>586.02909999999997</v>
      </c>
      <c r="FW292" s="52">
        <v>95.432590000000005</v>
      </c>
      <c r="FX292" s="52">
        <v>0</v>
      </c>
    </row>
    <row r="293" spans="1:180" x14ac:dyDescent="0.3">
      <c r="A293" t="s">
        <v>174</v>
      </c>
      <c r="B293" t="s">
        <v>247</v>
      </c>
      <c r="C293" t="s">
        <v>0</v>
      </c>
      <c r="D293" t="s">
        <v>224</v>
      </c>
      <c r="E293" t="s">
        <v>188</v>
      </c>
      <c r="F293" t="s">
        <v>230</v>
      </c>
      <c r="G293" t="s">
        <v>240</v>
      </c>
      <c r="H293" s="52">
        <v>19</v>
      </c>
      <c r="I293" s="52">
        <v>0</v>
      </c>
      <c r="J293" s="52">
        <v>0</v>
      </c>
      <c r="K293" s="52">
        <v>0</v>
      </c>
      <c r="L293" s="52">
        <v>0</v>
      </c>
      <c r="M293" s="52">
        <v>0</v>
      </c>
      <c r="N293" s="52">
        <v>0</v>
      </c>
      <c r="O293" s="52">
        <v>0</v>
      </c>
      <c r="P293" s="52">
        <v>0</v>
      </c>
      <c r="Q293" s="52">
        <v>0</v>
      </c>
      <c r="R293" s="52">
        <v>0</v>
      </c>
      <c r="S293" s="52">
        <v>0</v>
      </c>
      <c r="T293" s="52">
        <v>0</v>
      </c>
      <c r="U293" s="52">
        <v>0</v>
      </c>
      <c r="V293" s="52">
        <v>0</v>
      </c>
      <c r="W293" s="52">
        <v>0</v>
      </c>
      <c r="X293" s="52">
        <v>0</v>
      </c>
      <c r="Y293" s="52">
        <v>0</v>
      </c>
      <c r="Z293" s="52">
        <v>0</v>
      </c>
      <c r="AA293" s="52">
        <v>0</v>
      </c>
      <c r="AB293" s="52">
        <v>0</v>
      </c>
      <c r="AC293" s="52">
        <v>0</v>
      </c>
      <c r="AD293" s="52">
        <v>0</v>
      </c>
      <c r="AE293" s="52">
        <v>0</v>
      </c>
      <c r="AF293" s="52">
        <v>0</v>
      </c>
      <c r="AG293" s="52">
        <v>0</v>
      </c>
      <c r="AH293" s="52">
        <v>0</v>
      </c>
      <c r="AI293" s="52">
        <v>0</v>
      </c>
      <c r="AJ293" s="52">
        <v>0</v>
      </c>
      <c r="AK293" s="52">
        <v>0</v>
      </c>
      <c r="AL293" s="52">
        <v>0</v>
      </c>
      <c r="AM293" s="52">
        <v>0</v>
      </c>
      <c r="AN293" s="52">
        <v>0</v>
      </c>
      <c r="AO293" s="52">
        <v>0</v>
      </c>
      <c r="AP293" s="52">
        <v>0</v>
      </c>
      <c r="AQ293" s="52">
        <v>0</v>
      </c>
      <c r="AR293" s="52">
        <v>0</v>
      </c>
      <c r="AS293" s="52">
        <v>0</v>
      </c>
      <c r="AT293" s="52">
        <v>0</v>
      </c>
      <c r="AU293" s="52">
        <v>0</v>
      </c>
      <c r="AV293" s="52">
        <v>0</v>
      </c>
      <c r="AW293" s="52">
        <v>0</v>
      </c>
      <c r="AX293" s="52">
        <v>0</v>
      </c>
      <c r="AY293" s="52">
        <v>0</v>
      </c>
      <c r="AZ293" s="52">
        <v>0</v>
      </c>
      <c r="BA293" s="52">
        <v>0</v>
      </c>
      <c r="BB293" s="52">
        <v>0</v>
      </c>
      <c r="BC293" s="52">
        <v>0</v>
      </c>
      <c r="BD293" s="52">
        <v>0</v>
      </c>
      <c r="BE293" s="52">
        <v>0</v>
      </c>
      <c r="BF293" s="52">
        <v>0</v>
      </c>
      <c r="BG293" s="52">
        <v>0</v>
      </c>
      <c r="BH293" s="52">
        <v>0</v>
      </c>
      <c r="BI293" s="52">
        <v>0</v>
      </c>
      <c r="BJ293" s="52">
        <v>0</v>
      </c>
      <c r="BK293" s="52">
        <v>0</v>
      </c>
      <c r="BL293" s="52">
        <v>0</v>
      </c>
      <c r="BM293" s="52">
        <v>0</v>
      </c>
      <c r="BN293" s="52">
        <v>0</v>
      </c>
      <c r="BO293" s="52">
        <v>0</v>
      </c>
      <c r="BP293" s="52">
        <v>0</v>
      </c>
      <c r="BQ293" s="52">
        <v>0</v>
      </c>
      <c r="BR293" s="52">
        <v>0</v>
      </c>
      <c r="BS293" s="52">
        <v>0</v>
      </c>
      <c r="BT293" s="52">
        <v>0</v>
      </c>
      <c r="BU293" s="52">
        <v>0</v>
      </c>
      <c r="BV293" s="52">
        <v>0</v>
      </c>
      <c r="BW293" s="52">
        <v>0</v>
      </c>
      <c r="BX293" s="52">
        <v>0</v>
      </c>
      <c r="BY293" s="52">
        <v>0</v>
      </c>
      <c r="BZ293" s="52">
        <v>0</v>
      </c>
      <c r="CA293" s="52">
        <v>0</v>
      </c>
      <c r="CB293" s="52">
        <v>0</v>
      </c>
      <c r="CC293" s="52">
        <v>0</v>
      </c>
      <c r="CD293" s="52">
        <v>0</v>
      </c>
      <c r="CE293" s="52">
        <v>0</v>
      </c>
      <c r="CF293" s="52">
        <v>0</v>
      </c>
      <c r="CG293" s="52">
        <v>0</v>
      </c>
      <c r="CH293" s="52">
        <v>0</v>
      </c>
      <c r="CI293" s="52">
        <v>0</v>
      </c>
      <c r="CJ293" s="52">
        <v>0</v>
      </c>
      <c r="CK293" s="52">
        <v>0</v>
      </c>
      <c r="CL293" s="52">
        <v>0</v>
      </c>
      <c r="CM293" s="52">
        <v>0</v>
      </c>
      <c r="CN293" s="52">
        <v>0</v>
      </c>
      <c r="CO293" s="52">
        <v>0</v>
      </c>
      <c r="CP293" s="52">
        <v>0</v>
      </c>
      <c r="CQ293" s="52">
        <v>0</v>
      </c>
      <c r="CR293" s="52">
        <v>0</v>
      </c>
      <c r="CS293" s="52">
        <v>0</v>
      </c>
      <c r="CT293" s="52">
        <v>0</v>
      </c>
      <c r="CU293" s="52">
        <v>0</v>
      </c>
      <c r="CV293" s="52">
        <v>0</v>
      </c>
      <c r="CW293" s="52">
        <v>0</v>
      </c>
      <c r="CX293" s="52">
        <v>0</v>
      </c>
      <c r="CY293" s="52">
        <v>0</v>
      </c>
      <c r="CZ293" s="52">
        <v>0</v>
      </c>
      <c r="DA293" s="52">
        <v>0</v>
      </c>
      <c r="DB293" s="52">
        <v>0</v>
      </c>
      <c r="DC293" s="52">
        <v>0</v>
      </c>
      <c r="DD293" s="52">
        <v>0</v>
      </c>
      <c r="DE293" s="52">
        <v>0</v>
      </c>
      <c r="DF293" s="52">
        <v>0</v>
      </c>
      <c r="DG293" s="52">
        <v>0</v>
      </c>
      <c r="DH293" s="52">
        <v>0</v>
      </c>
      <c r="DI293" s="52">
        <v>0</v>
      </c>
      <c r="DJ293" s="52">
        <v>0</v>
      </c>
      <c r="DK293" s="52">
        <v>0</v>
      </c>
      <c r="DL293" s="52">
        <v>0</v>
      </c>
      <c r="DM293" s="52">
        <v>0</v>
      </c>
      <c r="DN293" s="52">
        <v>0</v>
      </c>
      <c r="DO293" s="52">
        <v>0</v>
      </c>
      <c r="DP293" s="52">
        <v>0</v>
      </c>
      <c r="DQ293" s="52">
        <v>0</v>
      </c>
      <c r="DR293" s="52">
        <v>0</v>
      </c>
      <c r="DS293" s="52">
        <v>0</v>
      </c>
      <c r="DT293" s="52">
        <v>0</v>
      </c>
      <c r="DU293" s="52">
        <v>0</v>
      </c>
      <c r="DV293" s="52">
        <v>0</v>
      </c>
      <c r="DW293" s="52">
        <v>0</v>
      </c>
      <c r="DX293" s="52">
        <v>0</v>
      </c>
      <c r="DY293" s="52">
        <v>0</v>
      </c>
      <c r="DZ293" s="52">
        <v>0</v>
      </c>
      <c r="EA293" s="52">
        <v>0</v>
      </c>
      <c r="EB293" s="52">
        <v>0</v>
      </c>
      <c r="EC293" s="52">
        <v>0</v>
      </c>
      <c r="ED293" s="52">
        <v>0</v>
      </c>
      <c r="EE293" s="52">
        <v>0</v>
      </c>
      <c r="EF293" s="52">
        <v>0</v>
      </c>
      <c r="EG293" s="52">
        <v>0</v>
      </c>
      <c r="EH293" s="52">
        <v>0</v>
      </c>
      <c r="EI293" s="52">
        <v>0</v>
      </c>
      <c r="EJ293" s="52">
        <v>0</v>
      </c>
      <c r="EK293" s="52">
        <v>0</v>
      </c>
      <c r="EL293" s="52">
        <v>0</v>
      </c>
      <c r="EM293" s="52">
        <v>0</v>
      </c>
      <c r="EN293" s="52">
        <v>0</v>
      </c>
      <c r="EO293" s="52">
        <v>0</v>
      </c>
      <c r="EP293" s="52">
        <v>0</v>
      </c>
      <c r="EQ293" s="52">
        <v>0</v>
      </c>
      <c r="ER293" s="52">
        <v>0</v>
      </c>
      <c r="ES293" s="52">
        <v>0</v>
      </c>
      <c r="ET293" s="52">
        <v>0</v>
      </c>
      <c r="EU293" s="52">
        <v>0</v>
      </c>
      <c r="EV293" s="52">
        <v>0</v>
      </c>
      <c r="EW293" s="52">
        <v>72.354759999999999</v>
      </c>
      <c r="EX293" s="52">
        <v>70.604759999999999</v>
      </c>
      <c r="EY293" s="52">
        <v>69.177379999999999</v>
      </c>
      <c r="EZ293" s="52">
        <v>67.870239999999995</v>
      </c>
      <c r="FA293" s="52">
        <v>66.84881</v>
      </c>
      <c r="FB293" s="52">
        <v>65.889279999999999</v>
      </c>
      <c r="FC293" s="52">
        <v>65.677379999999999</v>
      </c>
      <c r="FD293" s="52">
        <v>67.441670000000002</v>
      </c>
      <c r="FE293" s="52">
        <v>70.672619999999995</v>
      </c>
      <c r="FF293" s="52">
        <v>74.204769999999996</v>
      </c>
      <c r="FG293" s="52">
        <v>78.207149999999999</v>
      </c>
      <c r="FH293" s="52">
        <v>82.1</v>
      </c>
      <c r="FI293" s="52">
        <v>85.351190000000003</v>
      </c>
      <c r="FJ293" s="52">
        <v>87.984530000000007</v>
      </c>
      <c r="FK293" s="52">
        <v>89.95</v>
      </c>
      <c r="FL293" s="52">
        <v>91.191670000000002</v>
      </c>
      <c r="FM293" s="52">
        <v>91.707149999999999</v>
      </c>
      <c r="FN293" s="52">
        <v>91.228570000000005</v>
      </c>
      <c r="FO293" s="52">
        <v>89.403570000000002</v>
      </c>
      <c r="FP293" s="52">
        <v>86.22381</v>
      </c>
      <c r="FQ293" s="52">
        <v>82.06071</v>
      </c>
      <c r="FR293" s="52">
        <v>78.832149999999999</v>
      </c>
      <c r="FS293" s="52">
        <v>76.417850000000001</v>
      </c>
      <c r="FT293" s="52">
        <v>74.440479999999994</v>
      </c>
      <c r="FU293" s="52">
        <v>20</v>
      </c>
      <c r="FV293" s="52">
        <v>592.93939999999998</v>
      </c>
      <c r="FW293" s="52">
        <v>96.269469999999998</v>
      </c>
      <c r="FX293" s="52">
        <v>0</v>
      </c>
    </row>
    <row r="294" spans="1:180" x14ac:dyDescent="0.3">
      <c r="A294" t="s">
        <v>174</v>
      </c>
      <c r="B294" t="s">
        <v>247</v>
      </c>
      <c r="C294" t="s">
        <v>0</v>
      </c>
      <c r="D294" t="s">
        <v>244</v>
      </c>
      <c r="E294" t="s">
        <v>188</v>
      </c>
      <c r="F294" t="s">
        <v>230</v>
      </c>
      <c r="G294" t="s">
        <v>240</v>
      </c>
      <c r="H294" s="52">
        <v>19</v>
      </c>
      <c r="I294" s="52">
        <v>0</v>
      </c>
      <c r="J294" s="52">
        <v>0</v>
      </c>
      <c r="K294" s="52">
        <v>0</v>
      </c>
      <c r="L294" s="52">
        <v>0</v>
      </c>
      <c r="M294" s="52">
        <v>0</v>
      </c>
      <c r="N294" s="52">
        <v>0</v>
      </c>
      <c r="O294" s="52">
        <v>0</v>
      </c>
      <c r="P294" s="52">
        <v>0</v>
      </c>
      <c r="Q294" s="52">
        <v>0</v>
      </c>
      <c r="R294" s="52">
        <v>0</v>
      </c>
      <c r="S294" s="52">
        <v>0</v>
      </c>
      <c r="T294" s="52">
        <v>0</v>
      </c>
      <c r="U294" s="52">
        <v>0</v>
      </c>
      <c r="V294" s="52">
        <v>0</v>
      </c>
      <c r="W294" s="52">
        <v>0</v>
      </c>
      <c r="X294" s="52">
        <v>0</v>
      </c>
      <c r="Y294" s="52">
        <v>0</v>
      </c>
      <c r="Z294" s="52">
        <v>0</v>
      </c>
      <c r="AA294" s="52">
        <v>0</v>
      </c>
      <c r="AB294" s="52">
        <v>0</v>
      </c>
      <c r="AC294" s="52">
        <v>0</v>
      </c>
      <c r="AD294" s="52">
        <v>0</v>
      </c>
      <c r="AE294" s="52">
        <v>0</v>
      </c>
      <c r="AF294" s="52">
        <v>0</v>
      </c>
      <c r="AG294" s="52">
        <v>0</v>
      </c>
      <c r="AH294" s="52">
        <v>0</v>
      </c>
      <c r="AI294" s="52">
        <v>0</v>
      </c>
      <c r="AJ294" s="52">
        <v>0</v>
      </c>
      <c r="AK294" s="52">
        <v>0</v>
      </c>
      <c r="AL294" s="52">
        <v>0</v>
      </c>
      <c r="AM294" s="52">
        <v>0</v>
      </c>
      <c r="AN294" s="52">
        <v>0</v>
      </c>
      <c r="AO294" s="52">
        <v>0</v>
      </c>
      <c r="AP294" s="52">
        <v>0</v>
      </c>
      <c r="AQ294" s="52">
        <v>0</v>
      </c>
      <c r="AR294" s="52">
        <v>0</v>
      </c>
      <c r="AS294" s="52">
        <v>0</v>
      </c>
      <c r="AT294" s="52">
        <v>0</v>
      </c>
      <c r="AU294" s="52">
        <v>0</v>
      </c>
      <c r="AV294" s="52">
        <v>0</v>
      </c>
      <c r="AW294" s="52">
        <v>0</v>
      </c>
      <c r="AX294" s="52">
        <v>0</v>
      </c>
      <c r="AY294" s="52">
        <v>0</v>
      </c>
      <c r="AZ294" s="52">
        <v>0</v>
      </c>
      <c r="BA294" s="52">
        <v>0</v>
      </c>
      <c r="BB294" s="52">
        <v>0</v>
      </c>
      <c r="BC294" s="52">
        <v>0</v>
      </c>
      <c r="BD294" s="52">
        <v>0</v>
      </c>
      <c r="BE294" s="52">
        <v>0</v>
      </c>
      <c r="BF294" s="52">
        <v>0</v>
      </c>
      <c r="BG294" s="52">
        <v>0</v>
      </c>
      <c r="BH294" s="52">
        <v>0</v>
      </c>
      <c r="BI294" s="52">
        <v>0</v>
      </c>
      <c r="BJ294" s="52">
        <v>0</v>
      </c>
      <c r="BK294" s="52">
        <v>0</v>
      </c>
      <c r="BL294" s="52">
        <v>0</v>
      </c>
      <c r="BM294" s="52">
        <v>0</v>
      </c>
      <c r="BN294" s="52">
        <v>0</v>
      </c>
      <c r="BO294" s="52">
        <v>0</v>
      </c>
      <c r="BP294" s="52">
        <v>0</v>
      </c>
      <c r="BQ294" s="52">
        <v>0</v>
      </c>
      <c r="BR294" s="52">
        <v>0</v>
      </c>
      <c r="BS294" s="52">
        <v>0</v>
      </c>
      <c r="BT294" s="52">
        <v>0</v>
      </c>
      <c r="BU294" s="52">
        <v>0</v>
      </c>
      <c r="BV294" s="52">
        <v>0</v>
      </c>
      <c r="BW294" s="52">
        <v>0</v>
      </c>
      <c r="BX294" s="52">
        <v>0</v>
      </c>
      <c r="BY294" s="52">
        <v>0</v>
      </c>
      <c r="BZ294" s="52">
        <v>0</v>
      </c>
      <c r="CA294" s="52">
        <v>0</v>
      </c>
      <c r="CB294" s="52">
        <v>0</v>
      </c>
      <c r="CC294" s="52">
        <v>0</v>
      </c>
      <c r="CD294" s="52">
        <v>0</v>
      </c>
      <c r="CE294" s="52">
        <v>0</v>
      </c>
      <c r="CF294" s="52">
        <v>0</v>
      </c>
      <c r="CG294" s="52">
        <v>0</v>
      </c>
      <c r="CH294" s="52">
        <v>0</v>
      </c>
      <c r="CI294" s="52">
        <v>0</v>
      </c>
      <c r="CJ294" s="52">
        <v>0</v>
      </c>
      <c r="CK294" s="52">
        <v>0</v>
      </c>
      <c r="CL294" s="52">
        <v>0</v>
      </c>
      <c r="CM294" s="52">
        <v>0</v>
      </c>
      <c r="CN294" s="52">
        <v>0</v>
      </c>
      <c r="CO294" s="52">
        <v>0</v>
      </c>
      <c r="CP294" s="52">
        <v>0</v>
      </c>
      <c r="CQ294" s="52">
        <v>0</v>
      </c>
      <c r="CR294" s="52">
        <v>0</v>
      </c>
      <c r="CS294" s="52">
        <v>0</v>
      </c>
      <c r="CT294" s="52">
        <v>0</v>
      </c>
      <c r="CU294" s="52">
        <v>0</v>
      </c>
      <c r="CV294" s="52">
        <v>0</v>
      </c>
      <c r="CW294" s="52">
        <v>0</v>
      </c>
      <c r="CX294" s="52">
        <v>0</v>
      </c>
      <c r="CY294" s="52">
        <v>0</v>
      </c>
      <c r="CZ294" s="52">
        <v>0</v>
      </c>
      <c r="DA294" s="52">
        <v>0</v>
      </c>
      <c r="DB294" s="52">
        <v>0</v>
      </c>
      <c r="DC294" s="52">
        <v>0</v>
      </c>
      <c r="DD294" s="52">
        <v>0</v>
      </c>
      <c r="DE294" s="52">
        <v>0</v>
      </c>
      <c r="DF294" s="52">
        <v>0</v>
      </c>
      <c r="DG294" s="52">
        <v>0</v>
      </c>
      <c r="DH294" s="52">
        <v>0</v>
      </c>
      <c r="DI294" s="52">
        <v>0</v>
      </c>
      <c r="DJ294" s="52">
        <v>0</v>
      </c>
      <c r="DK294" s="52">
        <v>0</v>
      </c>
      <c r="DL294" s="52">
        <v>0</v>
      </c>
      <c r="DM294" s="52">
        <v>0</v>
      </c>
      <c r="DN294" s="52">
        <v>0</v>
      </c>
      <c r="DO294" s="52">
        <v>0</v>
      </c>
      <c r="DP294" s="52">
        <v>0</v>
      </c>
      <c r="DQ294" s="52">
        <v>0</v>
      </c>
      <c r="DR294" s="52">
        <v>0</v>
      </c>
      <c r="DS294" s="52">
        <v>0</v>
      </c>
      <c r="DT294" s="52">
        <v>0</v>
      </c>
      <c r="DU294" s="52">
        <v>0</v>
      </c>
      <c r="DV294" s="52">
        <v>0</v>
      </c>
      <c r="DW294" s="52">
        <v>0</v>
      </c>
      <c r="DX294" s="52">
        <v>0</v>
      </c>
      <c r="DY294" s="52">
        <v>0</v>
      </c>
      <c r="DZ294" s="52">
        <v>0</v>
      </c>
      <c r="EA294" s="52">
        <v>0</v>
      </c>
      <c r="EB294" s="52">
        <v>0</v>
      </c>
      <c r="EC294" s="52">
        <v>0</v>
      </c>
      <c r="ED294" s="52">
        <v>0</v>
      </c>
      <c r="EE294" s="52">
        <v>0</v>
      </c>
      <c r="EF294" s="52">
        <v>0</v>
      </c>
      <c r="EG294" s="52">
        <v>0</v>
      </c>
      <c r="EH294" s="52">
        <v>0</v>
      </c>
      <c r="EI294" s="52">
        <v>0</v>
      </c>
      <c r="EJ294" s="52">
        <v>0</v>
      </c>
      <c r="EK294" s="52">
        <v>0</v>
      </c>
      <c r="EL294" s="52">
        <v>0</v>
      </c>
      <c r="EM294" s="52">
        <v>0</v>
      </c>
      <c r="EN294" s="52">
        <v>0</v>
      </c>
      <c r="EO294" s="52">
        <v>0</v>
      </c>
      <c r="EP294" s="52">
        <v>0</v>
      </c>
      <c r="EQ294" s="52">
        <v>0</v>
      </c>
      <c r="ER294" s="52">
        <v>0</v>
      </c>
      <c r="ES294" s="52">
        <v>0</v>
      </c>
      <c r="ET294" s="52">
        <v>0</v>
      </c>
      <c r="EU294" s="52">
        <v>0</v>
      </c>
      <c r="EV294" s="52">
        <v>0</v>
      </c>
      <c r="EW294" s="52">
        <v>74.834999999999994</v>
      </c>
      <c r="EX294" s="52">
        <v>72.992500000000007</v>
      </c>
      <c r="EY294" s="52">
        <v>71.28</v>
      </c>
      <c r="EZ294" s="52">
        <v>69.965000000000003</v>
      </c>
      <c r="FA294" s="52">
        <v>68.724999999999994</v>
      </c>
      <c r="FB294" s="52">
        <v>67.47</v>
      </c>
      <c r="FC294" s="52">
        <v>67.17</v>
      </c>
      <c r="FD294" s="52">
        <v>68.847499999999997</v>
      </c>
      <c r="FE294" s="52">
        <v>72.14</v>
      </c>
      <c r="FF294" s="52">
        <v>75.832499999999996</v>
      </c>
      <c r="FG294" s="52">
        <v>79.722499999999997</v>
      </c>
      <c r="FH294" s="52">
        <v>83.64</v>
      </c>
      <c r="FI294" s="52">
        <v>87.025000000000006</v>
      </c>
      <c r="FJ294" s="52">
        <v>89.637500000000003</v>
      </c>
      <c r="FK294" s="52">
        <v>91.697500000000005</v>
      </c>
      <c r="FL294" s="52">
        <v>93.105000000000004</v>
      </c>
      <c r="FM294" s="52">
        <v>93.522499999999994</v>
      </c>
      <c r="FN294" s="52">
        <v>92.892499999999998</v>
      </c>
      <c r="FO294" s="52">
        <v>90.847499999999997</v>
      </c>
      <c r="FP294" s="52">
        <v>87.477500000000006</v>
      </c>
      <c r="FQ294" s="52">
        <v>83.46</v>
      </c>
      <c r="FR294" s="52">
        <v>80.377499999999998</v>
      </c>
      <c r="FS294" s="52">
        <v>78.099999999999994</v>
      </c>
      <c r="FT294" s="52">
        <v>76.040000000000006</v>
      </c>
      <c r="FU294" s="52">
        <v>20</v>
      </c>
      <c r="FV294" s="52">
        <v>592.93939999999998</v>
      </c>
      <c r="FW294" s="52">
        <v>96.269469999999998</v>
      </c>
      <c r="FX294" s="52">
        <v>0</v>
      </c>
    </row>
    <row r="295" spans="1:180" x14ac:dyDescent="0.3">
      <c r="A295" t="s">
        <v>174</v>
      </c>
      <c r="B295" t="s">
        <v>247</v>
      </c>
      <c r="C295" t="s">
        <v>0</v>
      </c>
      <c r="D295" t="s">
        <v>244</v>
      </c>
      <c r="E295" t="s">
        <v>189</v>
      </c>
      <c r="F295" t="s">
        <v>230</v>
      </c>
      <c r="G295" t="s">
        <v>240</v>
      </c>
      <c r="H295" s="52">
        <v>19</v>
      </c>
      <c r="I295" s="52">
        <v>0</v>
      </c>
      <c r="J295" s="52">
        <v>0</v>
      </c>
      <c r="K295" s="52">
        <v>0</v>
      </c>
      <c r="L295" s="52">
        <v>0</v>
      </c>
      <c r="M295" s="52">
        <v>0</v>
      </c>
      <c r="N295" s="52">
        <v>0</v>
      </c>
      <c r="O295" s="52">
        <v>0</v>
      </c>
      <c r="P295" s="52">
        <v>0</v>
      </c>
      <c r="Q295" s="52">
        <v>0</v>
      </c>
      <c r="R295" s="52">
        <v>0</v>
      </c>
      <c r="S295" s="52">
        <v>0</v>
      </c>
      <c r="T295" s="52">
        <v>0</v>
      </c>
      <c r="U295" s="52">
        <v>0</v>
      </c>
      <c r="V295" s="52">
        <v>0</v>
      </c>
      <c r="W295" s="52">
        <v>0</v>
      </c>
      <c r="X295" s="52">
        <v>0</v>
      </c>
      <c r="Y295" s="52">
        <v>0</v>
      </c>
      <c r="Z295" s="52">
        <v>0</v>
      </c>
      <c r="AA295" s="52">
        <v>0</v>
      </c>
      <c r="AB295" s="52">
        <v>0</v>
      </c>
      <c r="AC295" s="52">
        <v>0</v>
      </c>
      <c r="AD295" s="52">
        <v>0</v>
      </c>
      <c r="AE295" s="52">
        <v>0</v>
      </c>
      <c r="AF295" s="52">
        <v>0</v>
      </c>
      <c r="AG295" s="52">
        <v>0</v>
      </c>
      <c r="AH295" s="52">
        <v>0</v>
      </c>
      <c r="AI295" s="52">
        <v>0</v>
      </c>
      <c r="AJ295" s="52">
        <v>0</v>
      </c>
      <c r="AK295" s="52">
        <v>0</v>
      </c>
      <c r="AL295" s="52">
        <v>0</v>
      </c>
      <c r="AM295" s="52">
        <v>0</v>
      </c>
      <c r="AN295" s="52">
        <v>0</v>
      </c>
      <c r="AO295" s="52">
        <v>0</v>
      </c>
      <c r="AP295" s="52">
        <v>0</v>
      </c>
      <c r="AQ295" s="52">
        <v>0</v>
      </c>
      <c r="AR295" s="52">
        <v>0</v>
      </c>
      <c r="AS295" s="52">
        <v>0</v>
      </c>
      <c r="AT295" s="52">
        <v>0</v>
      </c>
      <c r="AU295" s="52">
        <v>0</v>
      </c>
      <c r="AV295" s="52">
        <v>0</v>
      </c>
      <c r="AW295" s="52">
        <v>0</v>
      </c>
      <c r="AX295" s="52">
        <v>0</v>
      </c>
      <c r="AY295" s="52">
        <v>0</v>
      </c>
      <c r="AZ295" s="52">
        <v>0</v>
      </c>
      <c r="BA295" s="52">
        <v>0</v>
      </c>
      <c r="BB295" s="52">
        <v>0</v>
      </c>
      <c r="BC295" s="52">
        <v>0</v>
      </c>
      <c r="BD295" s="52">
        <v>0</v>
      </c>
      <c r="BE295" s="52">
        <v>0</v>
      </c>
      <c r="BF295" s="52">
        <v>0</v>
      </c>
      <c r="BG295" s="52">
        <v>0</v>
      </c>
      <c r="BH295" s="52">
        <v>0</v>
      </c>
      <c r="BI295" s="52">
        <v>0</v>
      </c>
      <c r="BJ295" s="52">
        <v>0</v>
      </c>
      <c r="BK295" s="52">
        <v>0</v>
      </c>
      <c r="BL295" s="52">
        <v>0</v>
      </c>
      <c r="BM295" s="52">
        <v>0</v>
      </c>
      <c r="BN295" s="52">
        <v>0</v>
      </c>
      <c r="BO295" s="52">
        <v>0</v>
      </c>
      <c r="BP295" s="52">
        <v>0</v>
      </c>
      <c r="BQ295" s="52">
        <v>0</v>
      </c>
      <c r="BR295" s="52">
        <v>0</v>
      </c>
      <c r="BS295" s="52">
        <v>0</v>
      </c>
      <c r="BT295" s="52">
        <v>0</v>
      </c>
      <c r="BU295" s="52">
        <v>0</v>
      </c>
      <c r="BV295" s="52">
        <v>0</v>
      </c>
      <c r="BW295" s="52">
        <v>0</v>
      </c>
      <c r="BX295" s="52">
        <v>0</v>
      </c>
      <c r="BY295" s="52">
        <v>0</v>
      </c>
      <c r="BZ295" s="52">
        <v>0</v>
      </c>
      <c r="CA295" s="52">
        <v>0</v>
      </c>
      <c r="CB295" s="52">
        <v>0</v>
      </c>
      <c r="CC295" s="52">
        <v>0</v>
      </c>
      <c r="CD295" s="52">
        <v>0</v>
      </c>
      <c r="CE295" s="52">
        <v>0</v>
      </c>
      <c r="CF295" s="52">
        <v>0</v>
      </c>
      <c r="CG295" s="52">
        <v>0</v>
      </c>
      <c r="CH295" s="52">
        <v>0</v>
      </c>
      <c r="CI295" s="52">
        <v>0</v>
      </c>
      <c r="CJ295" s="52">
        <v>0</v>
      </c>
      <c r="CK295" s="52">
        <v>0</v>
      </c>
      <c r="CL295" s="52">
        <v>0</v>
      </c>
      <c r="CM295" s="52">
        <v>0</v>
      </c>
      <c r="CN295" s="52">
        <v>0</v>
      </c>
      <c r="CO295" s="52">
        <v>0</v>
      </c>
      <c r="CP295" s="52">
        <v>0</v>
      </c>
      <c r="CQ295" s="52">
        <v>0</v>
      </c>
      <c r="CR295" s="52">
        <v>0</v>
      </c>
      <c r="CS295" s="52">
        <v>0</v>
      </c>
      <c r="CT295" s="52">
        <v>0</v>
      </c>
      <c r="CU295" s="52">
        <v>0</v>
      </c>
      <c r="CV295" s="52">
        <v>0</v>
      </c>
      <c r="CW295" s="52">
        <v>0</v>
      </c>
      <c r="CX295" s="52">
        <v>0</v>
      </c>
      <c r="CY295" s="52">
        <v>0</v>
      </c>
      <c r="CZ295" s="52">
        <v>0</v>
      </c>
      <c r="DA295" s="52">
        <v>0</v>
      </c>
      <c r="DB295" s="52">
        <v>0</v>
      </c>
      <c r="DC295" s="52">
        <v>0</v>
      </c>
      <c r="DD295" s="52">
        <v>0</v>
      </c>
      <c r="DE295" s="52">
        <v>0</v>
      </c>
      <c r="DF295" s="52">
        <v>0</v>
      </c>
      <c r="DG295" s="52">
        <v>0</v>
      </c>
      <c r="DH295" s="52">
        <v>0</v>
      </c>
      <c r="DI295" s="52">
        <v>0</v>
      </c>
      <c r="DJ295" s="52">
        <v>0</v>
      </c>
      <c r="DK295" s="52">
        <v>0</v>
      </c>
      <c r="DL295" s="52">
        <v>0</v>
      </c>
      <c r="DM295" s="52">
        <v>0</v>
      </c>
      <c r="DN295" s="52">
        <v>0</v>
      </c>
      <c r="DO295" s="52">
        <v>0</v>
      </c>
      <c r="DP295" s="52">
        <v>0</v>
      </c>
      <c r="DQ295" s="52">
        <v>0</v>
      </c>
      <c r="DR295" s="52">
        <v>0</v>
      </c>
      <c r="DS295" s="52">
        <v>0</v>
      </c>
      <c r="DT295" s="52">
        <v>0</v>
      </c>
      <c r="DU295" s="52">
        <v>0</v>
      </c>
      <c r="DV295" s="52">
        <v>0</v>
      </c>
      <c r="DW295" s="52">
        <v>0</v>
      </c>
      <c r="DX295" s="52">
        <v>0</v>
      </c>
      <c r="DY295" s="52">
        <v>0</v>
      </c>
      <c r="DZ295" s="52">
        <v>0</v>
      </c>
      <c r="EA295" s="52">
        <v>0</v>
      </c>
      <c r="EB295" s="52">
        <v>0</v>
      </c>
      <c r="EC295" s="52">
        <v>0</v>
      </c>
      <c r="ED295" s="52">
        <v>0</v>
      </c>
      <c r="EE295" s="52">
        <v>0</v>
      </c>
      <c r="EF295" s="52">
        <v>0</v>
      </c>
      <c r="EG295" s="52">
        <v>0</v>
      </c>
      <c r="EH295" s="52">
        <v>0</v>
      </c>
      <c r="EI295" s="52">
        <v>0</v>
      </c>
      <c r="EJ295" s="52">
        <v>0</v>
      </c>
      <c r="EK295" s="52">
        <v>0</v>
      </c>
      <c r="EL295" s="52">
        <v>0</v>
      </c>
      <c r="EM295" s="52">
        <v>0</v>
      </c>
      <c r="EN295" s="52">
        <v>0</v>
      </c>
      <c r="EO295" s="52">
        <v>0</v>
      </c>
      <c r="EP295" s="52">
        <v>0</v>
      </c>
      <c r="EQ295" s="52">
        <v>0</v>
      </c>
      <c r="ER295" s="52">
        <v>0</v>
      </c>
      <c r="ES295" s="52">
        <v>0</v>
      </c>
      <c r="ET295" s="52">
        <v>0</v>
      </c>
      <c r="EU295" s="52">
        <v>0</v>
      </c>
      <c r="EV295" s="52">
        <v>0</v>
      </c>
      <c r="EW295" s="52">
        <v>71.502780000000001</v>
      </c>
      <c r="EX295" s="52">
        <v>69.991669999999999</v>
      </c>
      <c r="EY295" s="52">
        <v>68.744450000000001</v>
      </c>
      <c r="EZ295" s="52">
        <v>67.702770000000001</v>
      </c>
      <c r="FA295" s="52">
        <v>66.763890000000004</v>
      </c>
      <c r="FB295" s="52">
        <v>65.716669999999993</v>
      </c>
      <c r="FC295" s="52">
        <v>64.81944</v>
      </c>
      <c r="FD295" s="52">
        <v>65.811109999999999</v>
      </c>
      <c r="FE295" s="52">
        <v>68.933329999999998</v>
      </c>
      <c r="FF295" s="52">
        <v>72.863889999999998</v>
      </c>
      <c r="FG295" s="52">
        <v>77.380549999999999</v>
      </c>
      <c r="FH295" s="52">
        <v>81.544439999999994</v>
      </c>
      <c r="FI295" s="52">
        <v>84.683329999999998</v>
      </c>
      <c r="FJ295" s="52">
        <v>86.966669999999993</v>
      </c>
      <c r="FK295" s="52">
        <v>88.880549999999999</v>
      </c>
      <c r="FL295" s="52">
        <v>90.058329999999998</v>
      </c>
      <c r="FM295" s="52">
        <v>90.566670000000002</v>
      </c>
      <c r="FN295" s="52">
        <v>89.602779999999996</v>
      </c>
      <c r="FO295" s="52">
        <v>87.166659999999993</v>
      </c>
      <c r="FP295" s="52">
        <v>83.344440000000006</v>
      </c>
      <c r="FQ295" s="52">
        <v>79.369450000000001</v>
      </c>
      <c r="FR295" s="52">
        <v>76.541659999999993</v>
      </c>
      <c r="FS295" s="52">
        <v>74.586110000000005</v>
      </c>
      <c r="FT295" s="52">
        <v>72.772220000000004</v>
      </c>
      <c r="FU295" s="52">
        <v>20</v>
      </c>
      <c r="FV295" s="52">
        <v>550.44190000000003</v>
      </c>
      <c r="FW295" s="52">
        <v>95.028850000000006</v>
      </c>
      <c r="FX295" s="52">
        <v>0</v>
      </c>
    </row>
    <row r="296" spans="1:180" x14ac:dyDescent="0.3">
      <c r="A296" t="s">
        <v>174</v>
      </c>
      <c r="B296" t="s">
        <v>247</v>
      </c>
      <c r="C296" t="s">
        <v>0</v>
      </c>
      <c r="D296" t="s">
        <v>224</v>
      </c>
      <c r="E296" t="s">
        <v>189</v>
      </c>
      <c r="F296" t="s">
        <v>230</v>
      </c>
      <c r="G296" t="s">
        <v>240</v>
      </c>
      <c r="H296" s="52">
        <v>19</v>
      </c>
      <c r="I296" s="52">
        <v>0</v>
      </c>
      <c r="J296" s="52">
        <v>0</v>
      </c>
      <c r="K296" s="52">
        <v>0</v>
      </c>
      <c r="L296" s="52">
        <v>0</v>
      </c>
      <c r="M296" s="52">
        <v>0</v>
      </c>
      <c r="N296" s="52">
        <v>0</v>
      </c>
      <c r="O296" s="52">
        <v>0</v>
      </c>
      <c r="P296" s="52">
        <v>0</v>
      </c>
      <c r="Q296" s="52">
        <v>0</v>
      </c>
      <c r="R296" s="52">
        <v>0</v>
      </c>
      <c r="S296" s="52">
        <v>0</v>
      </c>
      <c r="T296" s="52">
        <v>0</v>
      </c>
      <c r="U296" s="52">
        <v>0</v>
      </c>
      <c r="V296" s="52">
        <v>0</v>
      </c>
      <c r="W296" s="52">
        <v>0</v>
      </c>
      <c r="X296" s="52">
        <v>0</v>
      </c>
      <c r="Y296" s="52">
        <v>0</v>
      </c>
      <c r="Z296" s="52">
        <v>0</v>
      </c>
      <c r="AA296" s="52">
        <v>0</v>
      </c>
      <c r="AB296" s="52">
        <v>0</v>
      </c>
      <c r="AC296" s="52">
        <v>0</v>
      </c>
      <c r="AD296" s="52">
        <v>0</v>
      </c>
      <c r="AE296" s="52">
        <v>0</v>
      </c>
      <c r="AF296" s="52">
        <v>0</v>
      </c>
      <c r="AG296" s="52">
        <v>0</v>
      </c>
      <c r="AH296" s="52">
        <v>0</v>
      </c>
      <c r="AI296" s="52">
        <v>0</v>
      </c>
      <c r="AJ296" s="52">
        <v>0</v>
      </c>
      <c r="AK296" s="52">
        <v>0</v>
      </c>
      <c r="AL296" s="52">
        <v>0</v>
      </c>
      <c r="AM296" s="52">
        <v>0</v>
      </c>
      <c r="AN296" s="52">
        <v>0</v>
      </c>
      <c r="AO296" s="52">
        <v>0</v>
      </c>
      <c r="AP296" s="52">
        <v>0</v>
      </c>
      <c r="AQ296" s="52">
        <v>0</v>
      </c>
      <c r="AR296" s="52">
        <v>0</v>
      </c>
      <c r="AS296" s="52">
        <v>0</v>
      </c>
      <c r="AT296" s="52">
        <v>0</v>
      </c>
      <c r="AU296" s="52">
        <v>0</v>
      </c>
      <c r="AV296" s="52">
        <v>0</v>
      </c>
      <c r="AW296" s="52">
        <v>0</v>
      </c>
      <c r="AX296" s="52">
        <v>0</v>
      </c>
      <c r="AY296" s="52">
        <v>0</v>
      </c>
      <c r="AZ296" s="52">
        <v>0</v>
      </c>
      <c r="BA296" s="52">
        <v>0</v>
      </c>
      <c r="BB296" s="52">
        <v>0</v>
      </c>
      <c r="BC296" s="52">
        <v>0</v>
      </c>
      <c r="BD296" s="52">
        <v>0</v>
      </c>
      <c r="BE296" s="52">
        <v>0</v>
      </c>
      <c r="BF296" s="52">
        <v>0</v>
      </c>
      <c r="BG296" s="52">
        <v>0</v>
      </c>
      <c r="BH296" s="52">
        <v>0</v>
      </c>
      <c r="BI296" s="52">
        <v>0</v>
      </c>
      <c r="BJ296" s="52">
        <v>0</v>
      </c>
      <c r="BK296" s="52">
        <v>0</v>
      </c>
      <c r="BL296" s="52">
        <v>0</v>
      </c>
      <c r="BM296" s="52">
        <v>0</v>
      </c>
      <c r="BN296" s="52">
        <v>0</v>
      </c>
      <c r="BO296" s="52">
        <v>0</v>
      </c>
      <c r="BP296" s="52">
        <v>0</v>
      </c>
      <c r="BQ296" s="52">
        <v>0</v>
      </c>
      <c r="BR296" s="52">
        <v>0</v>
      </c>
      <c r="BS296" s="52">
        <v>0</v>
      </c>
      <c r="BT296" s="52">
        <v>0</v>
      </c>
      <c r="BU296" s="52">
        <v>0</v>
      </c>
      <c r="BV296" s="52">
        <v>0</v>
      </c>
      <c r="BW296" s="52">
        <v>0</v>
      </c>
      <c r="BX296" s="52">
        <v>0</v>
      </c>
      <c r="BY296" s="52">
        <v>0</v>
      </c>
      <c r="BZ296" s="52">
        <v>0</v>
      </c>
      <c r="CA296" s="52">
        <v>0</v>
      </c>
      <c r="CB296" s="52">
        <v>0</v>
      </c>
      <c r="CC296" s="52">
        <v>0</v>
      </c>
      <c r="CD296" s="52">
        <v>0</v>
      </c>
      <c r="CE296" s="52">
        <v>0</v>
      </c>
      <c r="CF296" s="52">
        <v>0</v>
      </c>
      <c r="CG296" s="52">
        <v>0</v>
      </c>
      <c r="CH296" s="52">
        <v>0</v>
      </c>
      <c r="CI296" s="52">
        <v>0</v>
      </c>
      <c r="CJ296" s="52">
        <v>0</v>
      </c>
      <c r="CK296" s="52">
        <v>0</v>
      </c>
      <c r="CL296" s="52">
        <v>0</v>
      </c>
      <c r="CM296" s="52">
        <v>0</v>
      </c>
      <c r="CN296" s="52">
        <v>0</v>
      </c>
      <c r="CO296" s="52">
        <v>0</v>
      </c>
      <c r="CP296" s="52">
        <v>0</v>
      </c>
      <c r="CQ296" s="52">
        <v>0</v>
      </c>
      <c r="CR296" s="52">
        <v>0</v>
      </c>
      <c r="CS296" s="52">
        <v>0</v>
      </c>
      <c r="CT296" s="52">
        <v>0</v>
      </c>
      <c r="CU296" s="52">
        <v>0</v>
      </c>
      <c r="CV296" s="52">
        <v>0</v>
      </c>
      <c r="CW296" s="52">
        <v>0</v>
      </c>
      <c r="CX296" s="52">
        <v>0</v>
      </c>
      <c r="CY296" s="52">
        <v>0</v>
      </c>
      <c r="CZ296" s="52">
        <v>0</v>
      </c>
      <c r="DA296" s="52">
        <v>0</v>
      </c>
      <c r="DB296" s="52">
        <v>0</v>
      </c>
      <c r="DC296" s="52">
        <v>0</v>
      </c>
      <c r="DD296" s="52">
        <v>0</v>
      </c>
      <c r="DE296" s="52">
        <v>0</v>
      </c>
      <c r="DF296" s="52">
        <v>0</v>
      </c>
      <c r="DG296" s="52">
        <v>0</v>
      </c>
      <c r="DH296" s="52">
        <v>0</v>
      </c>
      <c r="DI296" s="52">
        <v>0</v>
      </c>
      <c r="DJ296" s="52">
        <v>0</v>
      </c>
      <c r="DK296" s="52">
        <v>0</v>
      </c>
      <c r="DL296" s="52">
        <v>0</v>
      </c>
      <c r="DM296" s="52">
        <v>0</v>
      </c>
      <c r="DN296" s="52">
        <v>0</v>
      </c>
      <c r="DO296" s="52">
        <v>0</v>
      </c>
      <c r="DP296" s="52">
        <v>0</v>
      </c>
      <c r="DQ296" s="52">
        <v>0</v>
      </c>
      <c r="DR296" s="52">
        <v>0</v>
      </c>
      <c r="DS296" s="52">
        <v>0</v>
      </c>
      <c r="DT296" s="52">
        <v>0</v>
      </c>
      <c r="DU296" s="52">
        <v>0</v>
      </c>
      <c r="DV296" s="52">
        <v>0</v>
      </c>
      <c r="DW296" s="52">
        <v>0</v>
      </c>
      <c r="DX296" s="52">
        <v>0</v>
      </c>
      <c r="DY296" s="52">
        <v>0</v>
      </c>
      <c r="DZ296" s="52">
        <v>0</v>
      </c>
      <c r="EA296" s="52">
        <v>0</v>
      </c>
      <c r="EB296" s="52">
        <v>0</v>
      </c>
      <c r="EC296" s="52">
        <v>0</v>
      </c>
      <c r="ED296" s="52">
        <v>0</v>
      </c>
      <c r="EE296" s="52">
        <v>0</v>
      </c>
      <c r="EF296" s="52">
        <v>0</v>
      </c>
      <c r="EG296" s="52">
        <v>0</v>
      </c>
      <c r="EH296" s="52">
        <v>0</v>
      </c>
      <c r="EI296" s="52">
        <v>0</v>
      </c>
      <c r="EJ296" s="52">
        <v>0</v>
      </c>
      <c r="EK296" s="52">
        <v>0</v>
      </c>
      <c r="EL296" s="52">
        <v>0</v>
      </c>
      <c r="EM296" s="52">
        <v>0</v>
      </c>
      <c r="EN296" s="52">
        <v>0</v>
      </c>
      <c r="EO296" s="52">
        <v>0</v>
      </c>
      <c r="EP296" s="52">
        <v>0</v>
      </c>
      <c r="EQ296" s="52">
        <v>0</v>
      </c>
      <c r="ER296" s="52">
        <v>0</v>
      </c>
      <c r="ES296" s="52">
        <v>0</v>
      </c>
      <c r="ET296" s="52">
        <v>0</v>
      </c>
      <c r="EU296" s="52">
        <v>0</v>
      </c>
      <c r="EV296" s="52">
        <v>0</v>
      </c>
      <c r="EW296" s="52">
        <v>70.738640000000004</v>
      </c>
      <c r="EX296" s="52">
        <v>69.292050000000003</v>
      </c>
      <c r="EY296" s="52">
        <v>68.110230000000001</v>
      </c>
      <c r="EZ296" s="52">
        <v>66.885230000000007</v>
      </c>
      <c r="FA296" s="52">
        <v>65.753410000000002</v>
      </c>
      <c r="FB296" s="52">
        <v>64.810230000000004</v>
      </c>
      <c r="FC296" s="52">
        <v>64.209090000000003</v>
      </c>
      <c r="FD296" s="52">
        <v>65.393180000000001</v>
      </c>
      <c r="FE296" s="52">
        <v>68.479550000000003</v>
      </c>
      <c r="FF296" s="52">
        <v>72.329539999999994</v>
      </c>
      <c r="FG296" s="52">
        <v>76.559089999999998</v>
      </c>
      <c r="FH296" s="52">
        <v>80.435230000000004</v>
      </c>
      <c r="FI296" s="52">
        <v>83.605680000000007</v>
      </c>
      <c r="FJ296" s="52">
        <v>86.194320000000005</v>
      </c>
      <c r="FK296" s="52">
        <v>88.111369999999994</v>
      </c>
      <c r="FL296" s="52">
        <v>89.307950000000005</v>
      </c>
      <c r="FM296" s="52">
        <v>89.730680000000007</v>
      </c>
      <c r="FN296" s="52">
        <v>88.998859999999993</v>
      </c>
      <c r="FO296" s="52">
        <v>86.690910000000002</v>
      </c>
      <c r="FP296" s="52">
        <v>82.863640000000004</v>
      </c>
      <c r="FQ296" s="52">
        <v>78.886359999999996</v>
      </c>
      <c r="FR296" s="52">
        <v>76.129549999999995</v>
      </c>
      <c r="FS296" s="52">
        <v>74.09545</v>
      </c>
      <c r="FT296" s="52">
        <v>72.28295</v>
      </c>
      <c r="FU296" s="52">
        <v>20</v>
      </c>
      <c r="FV296" s="52">
        <v>550.44190000000003</v>
      </c>
      <c r="FW296" s="52">
        <v>95.028850000000006</v>
      </c>
      <c r="FX296" s="52">
        <v>0</v>
      </c>
    </row>
    <row r="297" spans="1:180" x14ac:dyDescent="0.3">
      <c r="A297" t="s">
        <v>174</v>
      </c>
      <c r="B297" t="s">
        <v>247</v>
      </c>
      <c r="C297" t="s">
        <v>0</v>
      </c>
      <c r="D297" t="s">
        <v>244</v>
      </c>
      <c r="E297" t="s">
        <v>190</v>
      </c>
      <c r="F297" t="s">
        <v>230</v>
      </c>
      <c r="G297" t="s">
        <v>240</v>
      </c>
      <c r="H297" s="52">
        <v>19</v>
      </c>
      <c r="I297" s="52">
        <v>0</v>
      </c>
      <c r="J297" s="52">
        <v>0</v>
      </c>
      <c r="K297" s="52">
        <v>0</v>
      </c>
      <c r="L297" s="52">
        <v>0</v>
      </c>
      <c r="M297" s="52">
        <v>0</v>
      </c>
      <c r="N297" s="52">
        <v>0</v>
      </c>
      <c r="O297" s="52">
        <v>0</v>
      </c>
      <c r="P297" s="52">
        <v>0</v>
      </c>
      <c r="Q297" s="52">
        <v>0</v>
      </c>
      <c r="R297" s="52">
        <v>0</v>
      </c>
      <c r="S297" s="52">
        <v>0</v>
      </c>
      <c r="T297" s="52">
        <v>0</v>
      </c>
      <c r="U297" s="52">
        <v>0</v>
      </c>
      <c r="V297" s="52">
        <v>0</v>
      </c>
      <c r="W297" s="52">
        <v>0</v>
      </c>
      <c r="X297" s="52">
        <v>0</v>
      </c>
      <c r="Y297" s="52">
        <v>0</v>
      </c>
      <c r="Z297" s="52">
        <v>0</v>
      </c>
      <c r="AA297" s="52">
        <v>0</v>
      </c>
      <c r="AB297" s="52">
        <v>0</v>
      </c>
      <c r="AC297" s="52">
        <v>0</v>
      </c>
      <c r="AD297" s="52">
        <v>0</v>
      </c>
      <c r="AE297" s="52">
        <v>0</v>
      </c>
      <c r="AF297" s="52">
        <v>0</v>
      </c>
      <c r="AG297" s="52">
        <v>0</v>
      </c>
      <c r="AH297" s="52">
        <v>0</v>
      </c>
      <c r="AI297" s="52">
        <v>0</v>
      </c>
      <c r="AJ297" s="52">
        <v>0</v>
      </c>
      <c r="AK297" s="52">
        <v>0</v>
      </c>
      <c r="AL297" s="52">
        <v>0</v>
      </c>
      <c r="AM297" s="52">
        <v>0</v>
      </c>
      <c r="AN297" s="52">
        <v>0</v>
      </c>
      <c r="AO297" s="52">
        <v>0</v>
      </c>
      <c r="AP297" s="52">
        <v>0</v>
      </c>
      <c r="AQ297" s="52">
        <v>0</v>
      </c>
      <c r="AR297" s="52">
        <v>0</v>
      </c>
      <c r="AS297" s="52">
        <v>0</v>
      </c>
      <c r="AT297" s="52">
        <v>0</v>
      </c>
      <c r="AU297" s="52">
        <v>0</v>
      </c>
      <c r="AV297" s="52">
        <v>0</v>
      </c>
      <c r="AW297" s="52">
        <v>0</v>
      </c>
      <c r="AX297" s="52">
        <v>0</v>
      </c>
      <c r="AY297" s="52">
        <v>0</v>
      </c>
      <c r="AZ297" s="52">
        <v>0</v>
      </c>
      <c r="BA297" s="52">
        <v>0</v>
      </c>
      <c r="BB297" s="52">
        <v>0</v>
      </c>
      <c r="BC297" s="52">
        <v>0</v>
      </c>
      <c r="BD297" s="52">
        <v>0</v>
      </c>
      <c r="BE297" s="52">
        <v>0</v>
      </c>
      <c r="BF297" s="52">
        <v>0</v>
      </c>
      <c r="BG297" s="52">
        <v>0</v>
      </c>
      <c r="BH297" s="52">
        <v>0</v>
      </c>
      <c r="BI297" s="52">
        <v>0</v>
      </c>
      <c r="BJ297" s="52">
        <v>0</v>
      </c>
      <c r="BK297" s="52">
        <v>0</v>
      </c>
      <c r="BL297" s="52">
        <v>0</v>
      </c>
      <c r="BM297" s="52">
        <v>0</v>
      </c>
      <c r="BN297" s="52">
        <v>0</v>
      </c>
      <c r="BO297" s="52">
        <v>0</v>
      </c>
      <c r="BP297" s="52">
        <v>0</v>
      </c>
      <c r="BQ297" s="52">
        <v>0</v>
      </c>
      <c r="BR297" s="52">
        <v>0</v>
      </c>
      <c r="BS297" s="52">
        <v>0</v>
      </c>
      <c r="BT297" s="52">
        <v>0</v>
      </c>
      <c r="BU297" s="52">
        <v>0</v>
      </c>
      <c r="BV297" s="52">
        <v>0</v>
      </c>
      <c r="BW297" s="52">
        <v>0</v>
      </c>
      <c r="BX297" s="52">
        <v>0</v>
      </c>
      <c r="BY297" s="52">
        <v>0</v>
      </c>
      <c r="BZ297" s="52">
        <v>0</v>
      </c>
      <c r="CA297" s="52">
        <v>0</v>
      </c>
      <c r="CB297" s="52">
        <v>0</v>
      </c>
      <c r="CC297" s="52">
        <v>0</v>
      </c>
      <c r="CD297" s="52">
        <v>0</v>
      </c>
      <c r="CE297" s="52">
        <v>0</v>
      </c>
      <c r="CF297" s="52">
        <v>0</v>
      </c>
      <c r="CG297" s="52">
        <v>0</v>
      </c>
      <c r="CH297" s="52">
        <v>0</v>
      </c>
      <c r="CI297" s="52">
        <v>0</v>
      </c>
      <c r="CJ297" s="52">
        <v>0</v>
      </c>
      <c r="CK297" s="52">
        <v>0</v>
      </c>
      <c r="CL297" s="52">
        <v>0</v>
      </c>
      <c r="CM297" s="52">
        <v>0</v>
      </c>
      <c r="CN297" s="52">
        <v>0</v>
      </c>
      <c r="CO297" s="52">
        <v>0</v>
      </c>
      <c r="CP297" s="52">
        <v>0</v>
      </c>
      <c r="CQ297" s="52">
        <v>0</v>
      </c>
      <c r="CR297" s="52">
        <v>0</v>
      </c>
      <c r="CS297" s="52">
        <v>0</v>
      </c>
      <c r="CT297" s="52">
        <v>0</v>
      </c>
      <c r="CU297" s="52">
        <v>0</v>
      </c>
      <c r="CV297" s="52">
        <v>0</v>
      </c>
      <c r="CW297" s="52">
        <v>0</v>
      </c>
      <c r="CX297" s="52">
        <v>0</v>
      </c>
      <c r="CY297" s="52">
        <v>0</v>
      </c>
      <c r="CZ297" s="52">
        <v>0</v>
      </c>
      <c r="DA297" s="52">
        <v>0</v>
      </c>
      <c r="DB297" s="52">
        <v>0</v>
      </c>
      <c r="DC297" s="52">
        <v>0</v>
      </c>
      <c r="DD297" s="52">
        <v>0</v>
      </c>
      <c r="DE297" s="52">
        <v>0</v>
      </c>
      <c r="DF297" s="52">
        <v>0</v>
      </c>
      <c r="DG297" s="52">
        <v>0</v>
      </c>
      <c r="DH297" s="52">
        <v>0</v>
      </c>
      <c r="DI297" s="52">
        <v>0</v>
      </c>
      <c r="DJ297" s="52">
        <v>0</v>
      </c>
      <c r="DK297" s="52">
        <v>0</v>
      </c>
      <c r="DL297" s="52">
        <v>0</v>
      </c>
      <c r="DM297" s="52">
        <v>0</v>
      </c>
      <c r="DN297" s="52">
        <v>0</v>
      </c>
      <c r="DO297" s="52">
        <v>0</v>
      </c>
      <c r="DP297" s="52">
        <v>0</v>
      </c>
      <c r="DQ297" s="52">
        <v>0</v>
      </c>
      <c r="DR297" s="52">
        <v>0</v>
      </c>
      <c r="DS297" s="52">
        <v>0</v>
      </c>
      <c r="DT297" s="52">
        <v>0</v>
      </c>
      <c r="DU297" s="52">
        <v>0</v>
      </c>
      <c r="DV297" s="52">
        <v>0</v>
      </c>
      <c r="DW297" s="52">
        <v>0</v>
      </c>
      <c r="DX297" s="52">
        <v>0</v>
      </c>
      <c r="DY297" s="52">
        <v>0</v>
      </c>
      <c r="DZ297" s="52">
        <v>0</v>
      </c>
      <c r="EA297" s="52">
        <v>0</v>
      </c>
      <c r="EB297" s="52">
        <v>0</v>
      </c>
      <c r="EC297" s="52">
        <v>0</v>
      </c>
      <c r="ED297" s="52">
        <v>0</v>
      </c>
      <c r="EE297" s="52">
        <v>0</v>
      </c>
      <c r="EF297" s="52">
        <v>0</v>
      </c>
      <c r="EG297" s="52">
        <v>0</v>
      </c>
      <c r="EH297" s="52">
        <v>0</v>
      </c>
      <c r="EI297" s="52">
        <v>0</v>
      </c>
      <c r="EJ297" s="52">
        <v>0</v>
      </c>
      <c r="EK297" s="52">
        <v>0</v>
      </c>
      <c r="EL297" s="52">
        <v>0</v>
      </c>
      <c r="EM297" s="52">
        <v>0</v>
      </c>
      <c r="EN297" s="52">
        <v>0</v>
      </c>
      <c r="EO297" s="52">
        <v>0</v>
      </c>
      <c r="EP297" s="52">
        <v>0</v>
      </c>
      <c r="EQ297" s="52">
        <v>0</v>
      </c>
      <c r="ER297" s="52">
        <v>0</v>
      </c>
      <c r="ES297" s="52">
        <v>0</v>
      </c>
      <c r="ET297" s="52">
        <v>0</v>
      </c>
      <c r="EU297" s="52">
        <v>0</v>
      </c>
      <c r="EV297" s="52">
        <v>0</v>
      </c>
      <c r="EW297" s="52">
        <v>67.313890000000001</v>
      </c>
      <c r="EX297" s="52">
        <v>66.061109999999999</v>
      </c>
      <c r="EY297" s="52">
        <v>64.922229999999999</v>
      </c>
      <c r="EZ297" s="52">
        <v>63.908329999999999</v>
      </c>
      <c r="FA297" s="52">
        <v>63.019440000000003</v>
      </c>
      <c r="FB297" s="52">
        <v>62</v>
      </c>
      <c r="FC297" s="52">
        <v>61.119450000000001</v>
      </c>
      <c r="FD297" s="52">
        <v>61.738889999999998</v>
      </c>
      <c r="FE297" s="52">
        <v>65.113889999999998</v>
      </c>
      <c r="FF297" s="52">
        <v>69.111109999999996</v>
      </c>
      <c r="FG297" s="52">
        <v>73.724999999999994</v>
      </c>
      <c r="FH297" s="52">
        <v>77.608329999999995</v>
      </c>
      <c r="FI297" s="52">
        <v>81.158330000000007</v>
      </c>
      <c r="FJ297" s="52">
        <v>83.647220000000004</v>
      </c>
      <c r="FK297" s="52">
        <v>85.197220000000002</v>
      </c>
      <c r="FL297" s="52">
        <v>86.030559999999994</v>
      </c>
      <c r="FM297" s="52">
        <v>86.005549999999999</v>
      </c>
      <c r="FN297" s="52">
        <v>84.791659999999993</v>
      </c>
      <c r="FO297" s="52">
        <v>81.988889999999998</v>
      </c>
      <c r="FP297" s="52">
        <v>77.927779999999998</v>
      </c>
      <c r="FQ297" s="52">
        <v>74.855549999999994</v>
      </c>
      <c r="FR297" s="52">
        <v>72.55556</v>
      </c>
      <c r="FS297" s="52">
        <v>70.769450000000006</v>
      </c>
      <c r="FT297" s="52">
        <v>69.080560000000006</v>
      </c>
      <c r="FU297" s="52">
        <v>19.933330000000002</v>
      </c>
      <c r="FV297" s="52">
        <v>596.14819999999997</v>
      </c>
      <c r="FW297" s="52">
        <v>107.9735</v>
      </c>
      <c r="FX297" s="52">
        <v>0</v>
      </c>
    </row>
    <row r="298" spans="1:180" x14ac:dyDescent="0.3">
      <c r="A298" t="s">
        <v>174</v>
      </c>
      <c r="B298" t="s">
        <v>247</v>
      </c>
      <c r="C298" t="s">
        <v>0</v>
      </c>
      <c r="D298" t="s">
        <v>244</v>
      </c>
      <c r="E298" t="s">
        <v>187</v>
      </c>
      <c r="F298" t="s">
        <v>230</v>
      </c>
      <c r="G298" t="s">
        <v>240</v>
      </c>
      <c r="H298" s="52">
        <v>19</v>
      </c>
      <c r="I298" s="52">
        <v>0</v>
      </c>
      <c r="J298" s="52">
        <v>0</v>
      </c>
      <c r="K298" s="52">
        <v>0</v>
      </c>
      <c r="L298" s="52">
        <v>0</v>
      </c>
      <c r="M298" s="52">
        <v>0</v>
      </c>
      <c r="N298" s="52">
        <v>0</v>
      </c>
      <c r="O298" s="52">
        <v>0</v>
      </c>
      <c r="P298" s="52">
        <v>0</v>
      </c>
      <c r="Q298" s="52">
        <v>0</v>
      </c>
      <c r="R298" s="52">
        <v>0</v>
      </c>
      <c r="S298" s="52">
        <v>0</v>
      </c>
      <c r="T298" s="52">
        <v>0</v>
      </c>
      <c r="U298" s="52">
        <v>0</v>
      </c>
      <c r="V298" s="52">
        <v>0</v>
      </c>
      <c r="W298" s="52">
        <v>0</v>
      </c>
      <c r="X298" s="52">
        <v>0</v>
      </c>
      <c r="Y298" s="52">
        <v>0</v>
      </c>
      <c r="Z298" s="52">
        <v>0</v>
      </c>
      <c r="AA298" s="52">
        <v>0</v>
      </c>
      <c r="AB298" s="52">
        <v>0</v>
      </c>
      <c r="AC298" s="52">
        <v>0</v>
      </c>
      <c r="AD298" s="52">
        <v>0</v>
      </c>
      <c r="AE298" s="52">
        <v>0</v>
      </c>
      <c r="AF298" s="52">
        <v>0</v>
      </c>
      <c r="AG298" s="52">
        <v>0</v>
      </c>
      <c r="AH298" s="52">
        <v>0</v>
      </c>
      <c r="AI298" s="52">
        <v>0</v>
      </c>
      <c r="AJ298" s="52">
        <v>0</v>
      </c>
      <c r="AK298" s="52">
        <v>0</v>
      </c>
      <c r="AL298" s="52">
        <v>0</v>
      </c>
      <c r="AM298" s="52">
        <v>0</v>
      </c>
      <c r="AN298" s="52">
        <v>0</v>
      </c>
      <c r="AO298" s="52">
        <v>0</v>
      </c>
      <c r="AP298" s="52">
        <v>0</v>
      </c>
      <c r="AQ298" s="52">
        <v>0</v>
      </c>
      <c r="AR298" s="52">
        <v>0</v>
      </c>
      <c r="AS298" s="52">
        <v>0</v>
      </c>
      <c r="AT298" s="52">
        <v>0</v>
      </c>
      <c r="AU298" s="52">
        <v>0</v>
      </c>
      <c r="AV298" s="52">
        <v>0</v>
      </c>
      <c r="AW298" s="52">
        <v>0</v>
      </c>
      <c r="AX298" s="52">
        <v>0</v>
      </c>
      <c r="AY298" s="52">
        <v>0</v>
      </c>
      <c r="AZ298" s="52">
        <v>0</v>
      </c>
      <c r="BA298" s="52">
        <v>0</v>
      </c>
      <c r="BB298" s="52">
        <v>0</v>
      </c>
      <c r="BC298" s="52">
        <v>0</v>
      </c>
      <c r="BD298" s="52">
        <v>0</v>
      </c>
      <c r="BE298" s="52">
        <v>0</v>
      </c>
      <c r="BF298" s="52">
        <v>0</v>
      </c>
      <c r="BG298" s="52">
        <v>0</v>
      </c>
      <c r="BH298" s="52">
        <v>0</v>
      </c>
      <c r="BI298" s="52">
        <v>0</v>
      </c>
      <c r="BJ298" s="52">
        <v>0</v>
      </c>
      <c r="BK298" s="52">
        <v>0</v>
      </c>
      <c r="BL298" s="52">
        <v>0</v>
      </c>
      <c r="BM298" s="52">
        <v>0</v>
      </c>
      <c r="BN298" s="52">
        <v>0</v>
      </c>
      <c r="BO298" s="52">
        <v>0</v>
      </c>
      <c r="BP298" s="52">
        <v>0</v>
      </c>
      <c r="BQ298" s="52">
        <v>0</v>
      </c>
      <c r="BR298" s="52">
        <v>0</v>
      </c>
      <c r="BS298" s="52">
        <v>0</v>
      </c>
      <c r="BT298" s="52">
        <v>0</v>
      </c>
      <c r="BU298" s="52">
        <v>0</v>
      </c>
      <c r="BV298" s="52">
        <v>0</v>
      </c>
      <c r="BW298" s="52">
        <v>0</v>
      </c>
      <c r="BX298" s="52">
        <v>0</v>
      </c>
      <c r="BY298" s="52">
        <v>0</v>
      </c>
      <c r="BZ298" s="52">
        <v>0</v>
      </c>
      <c r="CA298" s="52">
        <v>0</v>
      </c>
      <c r="CB298" s="52">
        <v>0</v>
      </c>
      <c r="CC298" s="52">
        <v>0</v>
      </c>
      <c r="CD298" s="52">
        <v>0</v>
      </c>
      <c r="CE298" s="52">
        <v>0</v>
      </c>
      <c r="CF298" s="52">
        <v>0</v>
      </c>
      <c r="CG298" s="52">
        <v>0</v>
      </c>
      <c r="CH298" s="52">
        <v>0</v>
      </c>
      <c r="CI298" s="52">
        <v>0</v>
      </c>
      <c r="CJ298" s="52">
        <v>0</v>
      </c>
      <c r="CK298" s="52">
        <v>0</v>
      </c>
      <c r="CL298" s="52">
        <v>0</v>
      </c>
      <c r="CM298" s="52">
        <v>0</v>
      </c>
      <c r="CN298" s="52">
        <v>0</v>
      </c>
      <c r="CO298" s="52">
        <v>0</v>
      </c>
      <c r="CP298" s="52">
        <v>0</v>
      </c>
      <c r="CQ298" s="52">
        <v>0</v>
      </c>
      <c r="CR298" s="52">
        <v>0</v>
      </c>
      <c r="CS298" s="52">
        <v>0</v>
      </c>
      <c r="CT298" s="52">
        <v>0</v>
      </c>
      <c r="CU298" s="52">
        <v>0</v>
      </c>
      <c r="CV298" s="52">
        <v>0</v>
      </c>
      <c r="CW298" s="52">
        <v>0</v>
      </c>
      <c r="CX298" s="52">
        <v>0</v>
      </c>
      <c r="CY298" s="52">
        <v>0</v>
      </c>
      <c r="CZ298" s="52">
        <v>0</v>
      </c>
      <c r="DA298" s="52">
        <v>0</v>
      </c>
      <c r="DB298" s="52">
        <v>0</v>
      </c>
      <c r="DC298" s="52">
        <v>0</v>
      </c>
      <c r="DD298" s="52">
        <v>0</v>
      </c>
      <c r="DE298" s="52">
        <v>0</v>
      </c>
      <c r="DF298" s="52">
        <v>0</v>
      </c>
      <c r="DG298" s="52">
        <v>0</v>
      </c>
      <c r="DH298" s="52">
        <v>0</v>
      </c>
      <c r="DI298" s="52">
        <v>0</v>
      </c>
      <c r="DJ298" s="52">
        <v>0</v>
      </c>
      <c r="DK298" s="52">
        <v>0</v>
      </c>
      <c r="DL298" s="52">
        <v>0</v>
      </c>
      <c r="DM298" s="52">
        <v>0</v>
      </c>
      <c r="DN298" s="52">
        <v>0</v>
      </c>
      <c r="DO298" s="52">
        <v>0</v>
      </c>
      <c r="DP298" s="52">
        <v>0</v>
      </c>
      <c r="DQ298" s="52">
        <v>0</v>
      </c>
      <c r="DR298" s="52">
        <v>0</v>
      </c>
      <c r="DS298" s="52">
        <v>0</v>
      </c>
      <c r="DT298" s="52">
        <v>0</v>
      </c>
      <c r="DU298" s="52">
        <v>0</v>
      </c>
      <c r="DV298" s="52">
        <v>0</v>
      </c>
      <c r="DW298" s="52">
        <v>0</v>
      </c>
      <c r="DX298" s="52">
        <v>0</v>
      </c>
      <c r="DY298" s="52">
        <v>0</v>
      </c>
      <c r="DZ298" s="52">
        <v>0</v>
      </c>
      <c r="EA298" s="52">
        <v>0</v>
      </c>
      <c r="EB298" s="52">
        <v>0</v>
      </c>
      <c r="EC298" s="52">
        <v>0</v>
      </c>
      <c r="ED298" s="52">
        <v>0</v>
      </c>
      <c r="EE298" s="52">
        <v>0</v>
      </c>
      <c r="EF298" s="52">
        <v>0</v>
      </c>
      <c r="EG298" s="52">
        <v>0</v>
      </c>
      <c r="EH298" s="52">
        <v>0</v>
      </c>
      <c r="EI298" s="52">
        <v>0</v>
      </c>
      <c r="EJ298" s="52">
        <v>0</v>
      </c>
      <c r="EK298" s="52">
        <v>0</v>
      </c>
      <c r="EL298" s="52">
        <v>0</v>
      </c>
      <c r="EM298" s="52">
        <v>0</v>
      </c>
      <c r="EN298" s="52">
        <v>0</v>
      </c>
      <c r="EO298" s="52">
        <v>0</v>
      </c>
      <c r="EP298" s="52">
        <v>0</v>
      </c>
      <c r="EQ298" s="52">
        <v>0</v>
      </c>
      <c r="ER298" s="52">
        <v>0</v>
      </c>
      <c r="ES298" s="52">
        <v>0</v>
      </c>
      <c r="ET298" s="52">
        <v>0</v>
      </c>
      <c r="EU298" s="52">
        <v>0</v>
      </c>
      <c r="EV298" s="52">
        <v>0</v>
      </c>
      <c r="EW298" s="52">
        <v>71.415629999999993</v>
      </c>
      <c r="EX298" s="52">
        <v>69.778120000000001</v>
      </c>
      <c r="EY298" s="52">
        <v>68.4375</v>
      </c>
      <c r="EZ298" s="52">
        <v>67.159379999999999</v>
      </c>
      <c r="FA298" s="52">
        <v>65.828130000000002</v>
      </c>
      <c r="FB298" s="52">
        <v>64.8125</v>
      </c>
      <c r="FC298" s="52">
        <v>64.959370000000007</v>
      </c>
      <c r="FD298" s="52">
        <v>67.387500000000003</v>
      </c>
      <c r="FE298" s="52">
        <v>70.871870000000001</v>
      </c>
      <c r="FF298" s="52">
        <v>74.703130000000002</v>
      </c>
      <c r="FG298" s="52">
        <v>78.162499999999994</v>
      </c>
      <c r="FH298" s="52">
        <v>81.556250000000006</v>
      </c>
      <c r="FI298" s="52">
        <v>84.503129999999999</v>
      </c>
      <c r="FJ298" s="52">
        <v>86.831249999999997</v>
      </c>
      <c r="FK298" s="52">
        <v>88.809370000000001</v>
      </c>
      <c r="FL298" s="52">
        <v>89.853129999999993</v>
      </c>
      <c r="FM298" s="52">
        <v>90.340620000000001</v>
      </c>
      <c r="FN298" s="52">
        <v>89.6875</v>
      </c>
      <c r="FO298" s="52">
        <v>87.928120000000007</v>
      </c>
      <c r="FP298" s="52">
        <v>84.90625</v>
      </c>
      <c r="FQ298" s="52">
        <v>80.603129999999993</v>
      </c>
      <c r="FR298" s="52">
        <v>77.209370000000007</v>
      </c>
      <c r="FS298" s="52">
        <v>74.796880000000002</v>
      </c>
      <c r="FT298" s="52">
        <v>72.846879999999999</v>
      </c>
      <c r="FU298" s="52">
        <v>20</v>
      </c>
      <c r="FV298" s="52">
        <v>586.02909999999997</v>
      </c>
      <c r="FW298" s="52">
        <v>95.432590000000005</v>
      </c>
      <c r="FX298" s="52">
        <v>0</v>
      </c>
    </row>
    <row r="299" spans="1:180" x14ac:dyDescent="0.3">
      <c r="A299" t="s">
        <v>174</v>
      </c>
      <c r="B299" t="s">
        <v>247</v>
      </c>
      <c r="C299" t="s">
        <v>0</v>
      </c>
      <c r="D299" t="s">
        <v>244</v>
      </c>
      <c r="E299" t="s">
        <v>188</v>
      </c>
      <c r="F299" t="s">
        <v>231</v>
      </c>
      <c r="G299" t="s">
        <v>240</v>
      </c>
      <c r="H299" s="52">
        <v>30</v>
      </c>
      <c r="I299" s="52">
        <v>0</v>
      </c>
      <c r="J299" s="52">
        <v>0</v>
      </c>
      <c r="K299" s="52">
        <v>0</v>
      </c>
      <c r="L299" s="52">
        <v>0</v>
      </c>
      <c r="M299" s="52">
        <v>0</v>
      </c>
      <c r="N299" s="52">
        <v>0</v>
      </c>
      <c r="O299" s="52">
        <v>0</v>
      </c>
      <c r="P299" s="52">
        <v>0</v>
      </c>
      <c r="Q299" s="52">
        <v>0</v>
      </c>
      <c r="R299" s="52">
        <v>0</v>
      </c>
      <c r="S299" s="52">
        <v>0</v>
      </c>
      <c r="T299" s="52">
        <v>0</v>
      </c>
      <c r="U299" s="52">
        <v>0</v>
      </c>
      <c r="V299" s="52">
        <v>0</v>
      </c>
      <c r="W299" s="52">
        <v>0</v>
      </c>
      <c r="X299" s="52">
        <v>0</v>
      </c>
      <c r="Y299" s="52">
        <v>0</v>
      </c>
      <c r="Z299" s="52">
        <v>0</v>
      </c>
      <c r="AA299" s="52">
        <v>0</v>
      </c>
      <c r="AB299" s="52">
        <v>0</v>
      </c>
      <c r="AC299" s="52">
        <v>0</v>
      </c>
      <c r="AD299" s="52">
        <v>0</v>
      </c>
      <c r="AE299" s="52">
        <v>0</v>
      </c>
      <c r="AF299" s="52">
        <v>0</v>
      </c>
      <c r="AG299" s="52">
        <v>0</v>
      </c>
      <c r="AH299" s="52">
        <v>0</v>
      </c>
      <c r="AI299" s="52">
        <v>0</v>
      </c>
      <c r="AJ299" s="52">
        <v>0</v>
      </c>
      <c r="AK299" s="52">
        <v>0</v>
      </c>
      <c r="AL299" s="52">
        <v>0</v>
      </c>
      <c r="AM299" s="52">
        <v>0</v>
      </c>
      <c r="AN299" s="52">
        <v>0</v>
      </c>
      <c r="AO299" s="52">
        <v>0</v>
      </c>
      <c r="AP299" s="52">
        <v>0</v>
      </c>
      <c r="AQ299" s="52">
        <v>0</v>
      </c>
      <c r="AR299" s="52">
        <v>0</v>
      </c>
      <c r="AS299" s="52">
        <v>0</v>
      </c>
      <c r="AT299" s="52">
        <v>0</v>
      </c>
      <c r="AU299" s="52">
        <v>0</v>
      </c>
      <c r="AV299" s="52">
        <v>0</v>
      </c>
      <c r="AW299" s="52">
        <v>0</v>
      </c>
      <c r="AX299" s="52">
        <v>0</v>
      </c>
      <c r="AY299" s="52">
        <v>0</v>
      </c>
      <c r="AZ299" s="52">
        <v>0</v>
      </c>
      <c r="BA299" s="52">
        <v>0</v>
      </c>
      <c r="BB299" s="52">
        <v>0</v>
      </c>
      <c r="BC299" s="52">
        <v>0</v>
      </c>
      <c r="BD299" s="52">
        <v>0</v>
      </c>
      <c r="BE299" s="52">
        <v>0</v>
      </c>
      <c r="BF299" s="52">
        <v>0</v>
      </c>
      <c r="BG299" s="52">
        <v>0</v>
      </c>
      <c r="BH299" s="52">
        <v>0</v>
      </c>
      <c r="BI299" s="52">
        <v>0</v>
      </c>
      <c r="BJ299" s="52">
        <v>0</v>
      </c>
      <c r="BK299" s="52">
        <v>0</v>
      </c>
      <c r="BL299" s="52">
        <v>0</v>
      </c>
      <c r="BM299" s="52">
        <v>0</v>
      </c>
      <c r="BN299" s="52">
        <v>0</v>
      </c>
      <c r="BO299" s="52">
        <v>0</v>
      </c>
      <c r="BP299" s="52">
        <v>0</v>
      </c>
      <c r="BQ299" s="52">
        <v>0</v>
      </c>
      <c r="BR299" s="52">
        <v>0</v>
      </c>
      <c r="BS299" s="52">
        <v>0</v>
      </c>
      <c r="BT299" s="52">
        <v>0</v>
      </c>
      <c r="BU299" s="52">
        <v>0</v>
      </c>
      <c r="BV299" s="52">
        <v>0</v>
      </c>
      <c r="BW299" s="52">
        <v>0</v>
      </c>
      <c r="BX299" s="52">
        <v>0</v>
      </c>
      <c r="BY299" s="52">
        <v>0</v>
      </c>
      <c r="BZ299" s="52">
        <v>0</v>
      </c>
      <c r="CA299" s="52">
        <v>0</v>
      </c>
      <c r="CB299" s="52">
        <v>0</v>
      </c>
      <c r="CC299" s="52">
        <v>0</v>
      </c>
      <c r="CD299" s="52">
        <v>0</v>
      </c>
      <c r="CE299" s="52">
        <v>0</v>
      </c>
      <c r="CF299" s="52">
        <v>0</v>
      </c>
      <c r="CG299" s="52">
        <v>0</v>
      </c>
      <c r="CH299" s="52">
        <v>0</v>
      </c>
      <c r="CI299" s="52">
        <v>0</v>
      </c>
      <c r="CJ299" s="52">
        <v>0</v>
      </c>
      <c r="CK299" s="52">
        <v>0</v>
      </c>
      <c r="CL299" s="52">
        <v>0</v>
      </c>
      <c r="CM299" s="52">
        <v>0</v>
      </c>
      <c r="CN299" s="52">
        <v>0</v>
      </c>
      <c r="CO299" s="52">
        <v>0</v>
      </c>
      <c r="CP299" s="52">
        <v>0</v>
      </c>
      <c r="CQ299" s="52">
        <v>0</v>
      </c>
      <c r="CR299" s="52">
        <v>0</v>
      </c>
      <c r="CS299" s="52">
        <v>0</v>
      </c>
      <c r="CT299" s="52">
        <v>0</v>
      </c>
      <c r="CU299" s="52">
        <v>0</v>
      </c>
      <c r="CV299" s="52">
        <v>0</v>
      </c>
      <c r="CW299" s="52">
        <v>0</v>
      </c>
      <c r="CX299" s="52">
        <v>0</v>
      </c>
      <c r="CY299" s="52">
        <v>0</v>
      </c>
      <c r="CZ299" s="52">
        <v>0</v>
      </c>
      <c r="DA299" s="52">
        <v>0</v>
      </c>
      <c r="DB299" s="52">
        <v>0</v>
      </c>
      <c r="DC299" s="52">
        <v>0</v>
      </c>
      <c r="DD299" s="52">
        <v>0</v>
      </c>
      <c r="DE299" s="52">
        <v>0</v>
      </c>
      <c r="DF299" s="52">
        <v>0</v>
      </c>
      <c r="DG299" s="52">
        <v>0</v>
      </c>
      <c r="DH299" s="52">
        <v>0</v>
      </c>
      <c r="DI299" s="52">
        <v>0</v>
      </c>
      <c r="DJ299" s="52">
        <v>0</v>
      </c>
      <c r="DK299" s="52">
        <v>0</v>
      </c>
      <c r="DL299" s="52">
        <v>0</v>
      </c>
      <c r="DM299" s="52">
        <v>0</v>
      </c>
      <c r="DN299" s="52">
        <v>0</v>
      </c>
      <c r="DO299" s="52">
        <v>0</v>
      </c>
      <c r="DP299" s="52">
        <v>0</v>
      </c>
      <c r="DQ299" s="52">
        <v>0</v>
      </c>
      <c r="DR299" s="52">
        <v>0</v>
      </c>
      <c r="DS299" s="52">
        <v>0</v>
      </c>
      <c r="DT299" s="52">
        <v>0</v>
      </c>
      <c r="DU299" s="52">
        <v>0</v>
      </c>
      <c r="DV299" s="52">
        <v>0</v>
      </c>
      <c r="DW299" s="52">
        <v>0</v>
      </c>
      <c r="DX299" s="52">
        <v>0</v>
      </c>
      <c r="DY299" s="52">
        <v>0</v>
      </c>
      <c r="DZ299" s="52">
        <v>0</v>
      </c>
      <c r="EA299" s="52">
        <v>0</v>
      </c>
      <c r="EB299" s="52">
        <v>0</v>
      </c>
      <c r="EC299" s="52">
        <v>0</v>
      </c>
      <c r="ED299" s="52">
        <v>0</v>
      </c>
      <c r="EE299" s="52">
        <v>0</v>
      </c>
      <c r="EF299" s="52">
        <v>0</v>
      </c>
      <c r="EG299" s="52">
        <v>0</v>
      </c>
      <c r="EH299" s="52">
        <v>0</v>
      </c>
      <c r="EI299" s="52">
        <v>0</v>
      </c>
      <c r="EJ299" s="52">
        <v>0</v>
      </c>
      <c r="EK299" s="52">
        <v>0</v>
      </c>
      <c r="EL299" s="52">
        <v>0</v>
      </c>
      <c r="EM299" s="52">
        <v>0</v>
      </c>
      <c r="EN299" s="52">
        <v>0</v>
      </c>
      <c r="EO299" s="52">
        <v>0</v>
      </c>
      <c r="EP299" s="52">
        <v>0</v>
      </c>
      <c r="EQ299" s="52">
        <v>0</v>
      </c>
      <c r="ER299" s="52">
        <v>0</v>
      </c>
      <c r="ES299" s="52">
        <v>0</v>
      </c>
      <c r="ET299" s="52">
        <v>0</v>
      </c>
      <c r="EU299" s="52">
        <v>0</v>
      </c>
      <c r="EV299" s="52">
        <v>0</v>
      </c>
      <c r="EW299" s="52">
        <v>73.224999999999994</v>
      </c>
      <c r="EX299" s="52">
        <v>71.75</v>
      </c>
      <c r="EY299" s="52">
        <v>70.662499999999994</v>
      </c>
      <c r="EZ299" s="52">
        <v>69.400000000000006</v>
      </c>
      <c r="FA299" s="52">
        <v>68.075000000000003</v>
      </c>
      <c r="FB299" s="52">
        <v>66.59375</v>
      </c>
      <c r="FC299" s="52">
        <v>66.518749999999997</v>
      </c>
      <c r="FD299" s="52">
        <v>69.518749999999997</v>
      </c>
      <c r="FE299" s="52">
        <v>74.493750000000006</v>
      </c>
      <c r="FF299" s="52">
        <v>79.331249999999997</v>
      </c>
      <c r="FG299" s="52">
        <v>83.275000000000006</v>
      </c>
      <c r="FH299" s="52">
        <v>86.543750000000003</v>
      </c>
      <c r="FI299" s="52">
        <v>89.462500000000006</v>
      </c>
      <c r="FJ299" s="52">
        <v>92.262500000000003</v>
      </c>
      <c r="FK299" s="52">
        <v>94.793750000000003</v>
      </c>
      <c r="FL299" s="52">
        <v>96.84375</v>
      </c>
      <c r="FM299" s="52">
        <v>97.775000000000006</v>
      </c>
      <c r="FN299" s="52">
        <v>97.362499999999997</v>
      </c>
      <c r="FO299" s="52">
        <v>95.5</v>
      </c>
      <c r="FP299" s="52">
        <v>91.4375</v>
      </c>
      <c r="FQ299" s="52">
        <v>85.356250000000003</v>
      </c>
      <c r="FR299" s="52">
        <v>80.143749999999997</v>
      </c>
      <c r="FS299" s="52">
        <v>76.918750000000003</v>
      </c>
      <c r="FT299" s="52">
        <v>74.587500000000006</v>
      </c>
      <c r="FU299" s="52">
        <v>8</v>
      </c>
      <c r="FV299" s="52">
        <v>288.27859999999998</v>
      </c>
      <c r="FW299" s="52">
        <v>80.664259999999999</v>
      </c>
      <c r="FX299" s="52">
        <v>0</v>
      </c>
    </row>
    <row r="300" spans="1:180" x14ac:dyDescent="0.3">
      <c r="A300" t="s">
        <v>174</v>
      </c>
      <c r="B300" t="s">
        <v>247</v>
      </c>
      <c r="C300" t="s">
        <v>0</v>
      </c>
      <c r="D300" t="s">
        <v>224</v>
      </c>
      <c r="E300" t="s">
        <v>190</v>
      </c>
      <c r="F300" t="s">
        <v>231</v>
      </c>
      <c r="G300" t="s">
        <v>240</v>
      </c>
      <c r="H300" s="52">
        <v>30</v>
      </c>
      <c r="I300" s="52">
        <v>0</v>
      </c>
      <c r="J300" s="52">
        <v>0</v>
      </c>
      <c r="K300" s="52">
        <v>0</v>
      </c>
      <c r="L300" s="52">
        <v>0</v>
      </c>
      <c r="M300" s="52">
        <v>0</v>
      </c>
      <c r="N300" s="52">
        <v>0</v>
      </c>
      <c r="O300" s="52">
        <v>0</v>
      </c>
      <c r="P300" s="52">
        <v>0</v>
      </c>
      <c r="Q300" s="52">
        <v>0</v>
      </c>
      <c r="R300" s="52">
        <v>0</v>
      </c>
      <c r="S300" s="52">
        <v>0</v>
      </c>
      <c r="T300" s="52">
        <v>0</v>
      </c>
      <c r="U300" s="52">
        <v>0</v>
      </c>
      <c r="V300" s="52">
        <v>0</v>
      </c>
      <c r="W300" s="52">
        <v>0</v>
      </c>
      <c r="X300" s="52">
        <v>0</v>
      </c>
      <c r="Y300" s="52">
        <v>0</v>
      </c>
      <c r="Z300" s="52">
        <v>0</v>
      </c>
      <c r="AA300" s="52">
        <v>0</v>
      </c>
      <c r="AB300" s="52">
        <v>0</v>
      </c>
      <c r="AC300" s="52">
        <v>0</v>
      </c>
      <c r="AD300" s="52">
        <v>0</v>
      </c>
      <c r="AE300" s="52">
        <v>0</v>
      </c>
      <c r="AF300" s="52">
        <v>0</v>
      </c>
      <c r="AG300" s="52">
        <v>0</v>
      </c>
      <c r="AH300" s="52">
        <v>0</v>
      </c>
      <c r="AI300" s="52">
        <v>0</v>
      </c>
      <c r="AJ300" s="52">
        <v>0</v>
      </c>
      <c r="AK300" s="52">
        <v>0</v>
      </c>
      <c r="AL300" s="52">
        <v>0</v>
      </c>
      <c r="AM300" s="52">
        <v>0</v>
      </c>
      <c r="AN300" s="52">
        <v>0</v>
      </c>
      <c r="AO300" s="52">
        <v>0</v>
      </c>
      <c r="AP300" s="52">
        <v>0</v>
      </c>
      <c r="AQ300" s="52">
        <v>0</v>
      </c>
      <c r="AR300" s="52">
        <v>0</v>
      </c>
      <c r="AS300" s="52">
        <v>0</v>
      </c>
      <c r="AT300" s="52">
        <v>0</v>
      </c>
      <c r="AU300" s="52">
        <v>0</v>
      </c>
      <c r="AV300" s="52">
        <v>0</v>
      </c>
      <c r="AW300" s="52">
        <v>0</v>
      </c>
      <c r="AX300" s="52">
        <v>0</v>
      </c>
      <c r="AY300" s="52">
        <v>0</v>
      </c>
      <c r="AZ300" s="52">
        <v>0</v>
      </c>
      <c r="BA300" s="52">
        <v>0</v>
      </c>
      <c r="BB300" s="52">
        <v>0</v>
      </c>
      <c r="BC300" s="52">
        <v>0</v>
      </c>
      <c r="BD300" s="52">
        <v>0</v>
      </c>
      <c r="BE300" s="52">
        <v>0</v>
      </c>
      <c r="BF300" s="52">
        <v>0</v>
      </c>
      <c r="BG300" s="52">
        <v>0</v>
      </c>
      <c r="BH300" s="52">
        <v>0</v>
      </c>
      <c r="BI300" s="52">
        <v>0</v>
      </c>
      <c r="BJ300" s="52">
        <v>0</v>
      </c>
      <c r="BK300" s="52">
        <v>0</v>
      </c>
      <c r="BL300" s="52">
        <v>0</v>
      </c>
      <c r="BM300" s="52">
        <v>0</v>
      </c>
      <c r="BN300" s="52">
        <v>0</v>
      </c>
      <c r="BO300" s="52">
        <v>0</v>
      </c>
      <c r="BP300" s="52">
        <v>0</v>
      </c>
      <c r="BQ300" s="52">
        <v>0</v>
      </c>
      <c r="BR300" s="52">
        <v>0</v>
      </c>
      <c r="BS300" s="52">
        <v>0</v>
      </c>
      <c r="BT300" s="52">
        <v>0</v>
      </c>
      <c r="BU300" s="52">
        <v>0</v>
      </c>
      <c r="BV300" s="52">
        <v>0</v>
      </c>
      <c r="BW300" s="52">
        <v>0</v>
      </c>
      <c r="BX300" s="52">
        <v>0</v>
      </c>
      <c r="BY300" s="52">
        <v>0</v>
      </c>
      <c r="BZ300" s="52">
        <v>0</v>
      </c>
      <c r="CA300" s="52">
        <v>0</v>
      </c>
      <c r="CB300" s="52">
        <v>0</v>
      </c>
      <c r="CC300" s="52">
        <v>0</v>
      </c>
      <c r="CD300" s="52">
        <v>0</v>
      </c>
      <c r="CE300" s="52">
        <v>0</v>
      </c>
      <c r="CF300" s="52">
        <v>0</v>
      </c>
      <c r="CG300" s="52">
        <v>0</v>
      </c>
      <c r="CH300" s="52">
        <v>0</v>
      </c>
      <c r="CI300" s="52">
        <v>0</v>
      </c>
      <c r="CJ300" s="52">
        <v>0</v>
      </c>
      <c r="CK300" s="52">
        <v>0</v>
      </c>
      <c r="CL300" s="52">
        <v>0</v>
      </c>
      <c r="CM300" s="52">
        <v>0</v>
      </c>
      <c r="CN300" s="52">
        <v>0</v>
      </c>
      <c r="CO300" s="52">
        <v>0</v>
      </c>
      <c r="CP300" s="52">
        <v>0</v>
      </c>
      <c r="CQ300" s="52">
        <v>0</v>
      </c>
      <c r="CR300" s="52">
        <v>0</v>
      </c>
      <c r="CS300" s="52">
        <v>0</v>
      </c>
      <c r="CT300" s="52">
        <v>0</v>
      </c>
      <c r="CU300" s="52">
        <v>0</v>
      </c>
      <c r="CV300" s="52">
        <v>0</v>
      </c>
      <c r="CW300" s="52">
        <v>0</v>
      </c>
      <c r="CX300" s="52">
        <v>0</v>
      </c>
      <c r="CY300" s="52">
        <v>0</v>
      </c>
      <c r="CZ300" s="52">
        <v>0</v>
      </c>
      <c r="DA300" s="52">
        <v>0</v>
      </c>
      <c r="DB300" s="52">
        <v>0</v>
      </c>
      <c r="DC300" s="52">
        <v>0</v>
      </c>
      <c r="DD300" s="52">
        <v>0</v>
      </c>
      <c r="DE300" s="52">
        <v>0</v>
      </c>
      <c r="DF300" s="52">
        <v>0</v>
      </c>
      <c r="DG300" s="52">
        <v>0</v>
      </c>
      <c r="DH300" s="52">
        <v>0</v>
      </c>
      <c r="DI300" s="52">
        <v>0</v>
      </c>
      <c r="DJ300" s="52">
        <v>0</v>
      </c>
      <c r="DK300" s="52">
        <v>0</v>
      </c>
      <c r="DL300" s="52">
        <v>0</v>
      </c>
      <c r="DM300" s="52">
        <v>0</v>
      </c>
      <c r="DN300" s="52">
        <v>0</v>
      </c>
      <c r="DO300" s="52">
        <v>0</v>
      </c>
      <c r="DP300" s="52">
        <v>0</v>
      </c>
      <c r="DQ300" s="52">
        <v>0</v>
      </c>
      <c r="DR300" s="52">
        <v>0</v>
      </c>
      <c r="DS300" s="52">
        <v>0</v>
      </c>
      <c r="DT300" s="52">
        <v>0</v>
      </c>
      <c r="DU300" s="52">
        <v>0</v>
      </c>
      <c r="DV300" s="52">
        <v>0</v>
      </c>
      <c r="DW300" s="52">
        <v>0</v>
      </c>
      <c r="DX300" s="52">
        <v>0</v>
      </c>
      <c r="DY300" s="52">
        <v>0</v>
      </c>
      <c r="DZ300" s="52">
        <v>0</v>
      </c>
      <c r="EA300" s="52">
        <v>0</v>
      </c>
      <c r="EB300" s="52">
        <v>0</v>
      </c>
      <c r="EC300" s="52">
        <v>0</v>
      </c>
      <c r="ED300" s="52">
        <v>0</v>
      </c>
      <c r="EE300" s="52">
        <v>0</v>
      </c>
      <c r="EF300" s="52">
        <v>0</v>
      </c>
      <c r="EG300" s="52">
        <v>0</v>
      </c>
      <c r="EH300" s="52">
        <v>0</v>
      </c>
      <c r="EI300" s="52">
        <v>0</v>
      </c>
      <c r="EJ300" s="52">
        <v>0</v>
      </c>
      <c r="EK300" s="52">
        <v>0</v>
      </c>
      <c r="EL300" s="52">
        <v>0</v>
      </c>
      <c r="EM300" s="52">
        <v>0</v>
      </c>
      <c r="EN300" s="52">
        <v>0</v>
      </c>
      <c r="EO300" s="52">
        <v>0</v>
      </c>
      <c r="EP300" s="52">
        <v>0</v>
      </c>
      <c r="EQ300" s="52">
        <v>0</v>
      </c>
      <c r="ER300" s="52">
        <v>0</v>
      </c>
      <c r="ES300" s="52">
        <v>0</v>
      </c>
      <c r="ET300" s="52">
        <v>0</v>
      </c>
      <c r="EU300" s="52">
        <v>0</v>
      </c>
      <c r="EV300" s="52">
        <v>0</v>
      </c>
      <c r="EW300" s="52">
        <v>65.184520000000006</v>
      </c>
      <c r="EX300" s="52">
        <v>63.80059</v>
      </c>
      <c r="EY300" s="52">
        <v>62.782739999999997</v>
      </c>
      <c r="EZ300" s="52">
        <v>61.788690000000003</v>
      </c>
      <c r="FA300" s="52">
        <v>60.616070000000001</v>
      </c>
      <c r="FB300" s="52">
        <v>59.931550000000001</v>
      </c>
      <c r="FC300" s="52">
        <v>59.339289999999998</v>
      </c>
      <c r="FD300" s="52">
        <v>60.729170000000003</v>
      </c>
      <c r="FE300" s="52">
        <v>65.6875</v>
      </c>
      <c r="FF300" s="52">
        <v>71.883930000000007</v>
      </c>
      <c r="FG300" s="52">
        <v>76.517859999999999</v>
      </c>
      <c r="FH300" s="52">
        <v>80.038690000000003</v>
      </c>
      <c r="FI300" s="52">
        <v>82.946430000000007</v>
      </c>
      <c r="FJ300" s="52">
        <v>85.398809999999997</v>
      </c>
      <c r="FK300" s="52">
        <v>87.479159999999993</v>
      </c>
      <c r="FL300" s="52">
        <v>88.934520000000006</v>
      </c>
      <c r="FM300" s="52">
        <v>89.375</v>
      </c>
      <c r="FN300" s="52">
        <v>88.184520000000006</v>
      </c>
      <c r="FO300" s="52">
        <v>84.419640000000001</v>
      </c>
      <c r="FP300" s="52">
        <v>78.372020000000006</v>
      </c>
      <c r="FQ300" s="52">
        <v>73.428569999999993</v>
      </c>
      <c r="FR300" s="52">
        <v>70.029759999999996</v>
      </c>
      <c r="FS300" s="52">
        <v>67.523809999999997</v>
      </c>
      <c r="FT300" s="52">
        <v>65.833340000000007</v>
      </c>
      <c r="FU300" s="52">
        <v>8</v>
      </c>
      <c r="FV300" s="52">
        <v>298.50240000000002</v>
      </c>
      <c r="FW300" s="52">
        <v>86.260540000000006</v>
      </c>
      <c r="FX300" s="52">
        <v>0</v>
      </c>
    </row>
    <row r="301" spans="1:180" x14ac:dyDescent="0.3">
      <c r="A301" t="s">
        <v>174</v>
      </c>
      <c r="B301" t="s">
        <v>247</v>
      </c>
      <c r="C301" t="s">
        <v>0</v>
      </c>
      <c r="D301" t="s">
        <v>224</v>
      </c>
      <c r="E301" t="s">
        <v>189</v>
      </c>
      <c r="F301" t="s">
        <v>231</v>
      </c>
      <c r="G301" t="s">
        <v>240</v>
      </c>
      <c r="H301" s="52">
        <v>30</v>
      </c>
      <c r="I301" s="52">
        <v>0</v>
      </c>
      <c r="J301" s="52">
        <v>0</v>
      </c>
      <c r="K301" s="52">
        <v>0</v>
      </c>
      <c r="L301" s="52">
        <v>0</v>
      </c>
      <c r="M301" s="52">
        <v>0</v>
      </c>
      <c r="N301" s="52">
        <v>0</v>
      </c>
      <c r="O301" s="52">
        <v>0</v>
      </c>
      <c r="P301" s="52">
        <v>0</v>
      </c>
      <c r="Q301" s="52">
        <v>0</v>
      </c>
      <c r="R301" s="52">
        <v>0</v>
      </c>
      <c r="S301" s="52">
        <v>0</v>
      </c>
      <c r="T301" s="52">
        <v>0</v>
      </c>
      <c r="U301" s="52">
        <v>0</v>
      </c>
      <c r="V301" s="52">
        <v>0</v>
      </c>
      <c r="W301" s="52">
        <v>0</v>
      </c>
      <c r="X301" s="52">
        <v>0</v>
      </c>
      <c r="Y301" s="52">
        <v>0</v>
      </c>
      <c r="Z301" s="52">
        <v>0</v>
      </c>
      <c r="AA301" s="52">
        <v>0</v>
      </c>
      <c r="AB301" s="52">
        <v>0</v>
      </c>
      <c r="AC301" s="52">
        <v>0</v>
      </c>
      <c r="AD301" s="52">
        <v>0</v>
      </c>
      <c r="AE301" s="52">
        <v>0</v>
      </c>
      <c r="AF301" s="52">
        <v>0</v>
      </c>
      <c r="AG301" s="52">
        <v>0</v>
      </c>
      <c r="AH301" s="52">
        <v>0</v>
      </c>
      <c r="AI301" s="52">
        <v>0</v>
      </c>
      <c r="AJ301" s="52">
        <v>0</v>
      </c>
      <c r="AK301" s="52">
        <v>0</v>
      </c>
      <c r="AL301" s="52">
        <v>0</v>
      </c>
      <c r="AM301" s="52">
        <v>0</v>
      </c>
      <c r="AN301" s="52">
        <v>0</v>
      </c>
      <c r="AO301" s="52">
        <v>0</v>
      </c>
      <c r="AP301" s="52">
        <v>0</v>
      </c>
      <c r="AQ301" s="52">
        <v>0</v>
      </c>
      <c r="AR301" s="52">
        <v>0</v>
      </c>
      <c r="AS301" s="52">
        <v>0</v>
      </c>
      <c r="AT301" s="52">
        <v>0</v>
      </c>
      <c r="AU301" s="52">
        <v>0</v>
      </c>
      <c r="AV301" s="52">
        <v>0</v>
      </c>
      <c r="AW301" s="52">
        <v>0</v>
      </c>
      <c r="AX301" s="52">
        <v>0</v>
      </c>
      <c r="AY301" s="52">
        <v>0</v>
      </c>
      <c r="AZ301" s="52">
        <v>0</v>
      </c>
      <c r="BA301" s="52">
        <v>0</v>
      </c>
      <c r="BB301" s="52">
        <v>0</v>
      </c>
      <c r="BC301" s="52">
        <v>0</v>
      </c>
      <c r="BD301" s="52">
        <v>0</v>
      </c>
      <c r="BE301" s="52">
        <v>0</v>
      </c>
      <c r="BF301" s="52">
        <v>0</v>
      </c>
      <c r="BG301" s="52">
        <v>0</v>
      </c>
      <c r="BH301" s="52">
        <v>0</v>
      </c>
      <c r="BI301" s="52">
        <v>0</v>
      </c>
      <c r="BJ301" s="52">
        <v>0</v>
      </c>
      <c r="BK301" s="52">
        <v>0</v>
      </c>
      <c r="BL301" s="52">
        <v>0</v>
      </c>
      <c r="BM301" s="52">
        <v>0</v>
      </c>
      <c r="BN301" s="52">
        <v>0</v>
      </c>
      <c r="BO301" s="52">
        <v>0</v>
      </c>
      <c r="BP301" s="52">
        <v>0</v>
      </c>
      <c r="BQ301" s="52">
        <v>0</v>
      </c>
      <c r="BR301" s="52">
        <v>0</v>
      </c>
      <c r="BS301" s="52">
        <v>0</v>
      </c>
      <c r="BT301" s="52">
        <v>0</v>
      </c>
      <c r="BU301" s="52">
        <v>0</v>
      </c>
      <c r="BV301" s="52">
        <v>0</v>
      </c>
      <c r="BW301" s="52">
        <v>0</v>
      </c>
      <c r="BX301" s="52">
        <v>0</v>
      </c>
      <c r="BY301" s="52">
        <v>0</v>
      </c>
      <c r="BZ301" s="52">
        <v>0</v>
      </c>
      <c r="CA301" s="52">
        <v>0</v>
      </c>
      <c r="CB301" s="52">
        <v>0</v>
      </c>
      <c r="CC301" s="52">
        <v>0</v>
      </c>
      <c r="CD301" s="52">
        <v>0</v>
      </c>
      <c r="CE301" s="52">
        <v>0</v>
      </c>
      <c r="CF301" s="52">
        <v>0</v>
      </c>
      <c r="CG301" s="52">
        <v>0</v>
      </c>
      <c r="CH301" s="52">
        <v>0</v>
      </c>
      <c r="CI301" s="52">
        <v>0</v>
      </c>
      <c r="CJ301" s="52">
        <v>0</v>
      </c>
      <c r="CK301" s="52">
        <v>0</v>
      </c>
      <c r="CL301" s="52">
        <v>0</v>
      </c>
      <c r="CM301" s="52">
        <v>0</v>
      </c>
      <c r="CN301" s="52">
        <v>0</v>
      </c>
      <c r="CO301" s="52">
        <v>0</v>
      </c>
      <c r="CP301" s="52">
        <v>0</v>
      </c>
      <c r="CQ301" s="52">
        <v>0</v>
      </c>
      <c r="CR301" s="52">
        <v>0</v>
      </c>
      <c r="CS301" s="52">
        <v>0</v>
      </c>
      <c r="CT301" s="52">
        <v>0</v>
      </c>
      <c r="CU301" s="52">
        <v>0</v>
      </c>
      <c r="CV301" s="52">
        <v>0</v>
      </c>
      <c r="CW301" s="52">
        <v>0</v>
      </c>
      <c r="CX301" s="52">
        <v>0</v>
      </c>
      <c r="CY301" s="52">
        <v>0</v>
      </c>
      <c r="CZ301" s="52">
        <v>0</v>
      </c>
      <c r="DA301" s="52">
        <v>0</v>
      </c>
      <c r="DB301" s="52">
        <v>0</v>
      </c>
      <c r="DC301" s="52">
        <v>0</v>
      </c>
      <c r="DD301" s="52">
        <v>0</v>
      </c>
      <c r="DE301" s="52">
        <v>0</v>
      </c>
      <c r="DF301" s="52">
        <v>0</v>
      </c>
      <c r="DG301" s="52">
        <v>0</v>
      </c>
      <c r="DH301" s="52">
        <v>0</v>
      </c>
      <c r="DI301" s="52">
        <v>0</v>
      </c>
      <c r="DJ301" s="52">
        <v>0</v>
      </c>
      <c r="DK301" s="52">
        <v>0</v>
      </c>
      <c r="DL301" s="52">
        <v>0</v>
      </c>
      <c r="DM301" s="52">
        <v>0</v>
      </c>
      <c r="DN301" s="52">
        <v>0</v>
      </c>
      <c r="DO301" s="52">
        <v>0</v>
      </c>
      <c r="DP301" s="52">
        <v>0</v>
      </c>
      <c r="DQ301" s="52">
        <v>0</v>
      </c>
      <c r="DR301" s="52">
        <v>0</v>
      </c>
      <c r="DS301" s="52">
        <v>0</v>
      </c>
      <c r="DT301" s="52">
        <v>0</v>
      </c>
      <c r="DU301" s="52">
        <v>0</v>
      </c>
      <c r="DV301" s="52">
        <v>0</v>
      </c>
      <c r="DW301" s="52">
        <v>0</v>
      </c>
      <c r="DX301" s="52">
        <v>0</v>
      </c>
      <c r="DY301" s="52">
        <v>0</v>
      </c>
      <c r="DZ301" s="52">
        <v>0</v>
      </c>
      <c r="EA301" s="52">
        <v>0</v>
      </c>
      <c r="EB301" s="52">
        <v>0</v>
      </c>
      <c r="EC301" s="52">
        <v>0</v>
      </c>
      <c r="ED301" s="52">
        <v>0</v>
      </c>
      <c r="EE301" s="52">
        <v>0</v>
      </c>
      <c r="EF301" s="52">
        <v>0</v>
      </c>
      <c r="EG301" s="52">
        <v>0</v>
      </c>
      <c r="EH301" s="52">
        <v>0</v>
      </c>
      <c r="EI301" s="52">
        <v>0</v>
      </c>
      <c r="EJ301" s="52">
        <v>0</v>
      </c>
      <c r="EK301" s="52">
        <v>0</v>
      </c>
      <c r="EL301" s="52">
        <v>0</v>
      </c>
      <c r="EM301" s="52">
        <v>0</v>
      </c>
      <c r="EN301" s="52">
        <v>0</v>
      </c>
      <c r="EO301" s="52">
        <v>0</v>
      </c>
      <c r="EP301" s="52">
        <v>0</v>
      </c>
      <c r="EQ301" s="52">
        <v>0</v>
      </c>
      <c r="ER301" s="52">
        <v>0</v>
      </c>
      <c r="ES301" s="52">
        <v>0</v>
      </c>
      <c r="ET301" s="52">
        <v>0</v>
      </c>
      <c r="EU301" s="52">
        <v>0</v>
      </c>
      <c r="EV301" s="52">
        <v>0</v>
      </c>
      <c r="EW301" s="52">
        <v>68.329539999999994</v>
      </c>
      <c r="EX301" s="52">
        <v>67.173289999999994</v>
      </c>
      <c r="EY301" s="52">
        <v>65.971590000000006</v>
      </c>
      <c r="EZ301" s="52">
        <v>64.741479999999996</v>
      </c>
      <c r="FA301" s="52">
        <v>63.647730000000003</v>
      </c>
      <c r="FB301" s="52">
        <v>62.5625</v>
      </c>
      <c r="FC301" s="52">
        <v>62.008519999999997</v>
      </c>
      <c r="FD301" s="52">
        <v>64.142039999999994</v>
      </c>
      <c r="FE301" s="52">
        <v>69.025570000000002</v>
      </c>
      <c r="FF301" s="52">
        <v>74.019890000000004</v>
      </c>
      <c r="FG301" s="52">
        <v>78.232960000000006</v>
      </c>
      <c r="FH301" s="52">
        <v>81.869320000000002</v>
      </c>
      <c r="FI301" s="52">
        <v>84.767039999999994</v>
      </c>
      <c r="FJ301" s="52">
        <v>87.482960000000006</v>
      </c>
      <c r="FK301" s="52">
        <v>89.758520000000004</v>
      </c>
      <c r="FL301" s="52">
        <v>91.309659999999994</v>
      </c>
      <c r="FM301" s="52">
        <v>92.196020000000004</v>
      </c>
      <c r="FN301" s="52">
        <v>91.883520000000004</v>
      </c>
      <c r="FO301" s="52">
        <v>89.625</v>
      </c>
      <c r="FP301" s="52">
        <v>84.761359999999996</v>
      </c>
      <c r="FQ301" s="52">
        <v>78.644890000000004</v>
      </c>
      <c r="FR301" s="52">
        <v>74.539770000000004</v>
      </c>
      <c r="FS301" s="52">
        <v>71.963070000000002</v>
      </c>
      <c r="FT301" s="52">
        <v>69.920460000000006</v>
      </c>
      <c r="FU301" s="52">
        <v>8</v>
      </c>
      <c r="FV301" s="52">
        <v>304.2921</v>
      </c>
      <c r="FW301" s="52">
        <v>87.499610000000004</v>
      </c>
      <c r="FX301" s="52">
        <v>0</v>
      </c>
    </row>
    <row r="302" spans="1:180" x14ac:dyDescent="0.3">
      <c r="A302" t="s">
        <v>174</v>
      </c>
      <c r="B302" t="s">
        <v>247</v>
      </c>
      <c r="C302" t="s">
        <v>0</v>
      </c>
      <c r="D302" t="s">
        <v>224</v>
      </c>
      <c r="E302" t="s">
        <v>187</v>
      </c>
      <c r="F302" t="s">
        <v>231</v>
      </c>
      <c r="G302" t="s">
        <v>240</v>
      </c>
      <c r="H302" s="52">
        <v>30</v>
      </c>
      <c r="I302" s="52">
        <v>0</v>
      </c>
      <c r="J302" s="52">
        <v>0</v>
      </c>
      <c r="K302" s="52">
        <v>0</v>
      </c>
      <c r="L302" s="52">
        <v>0</v>
      </c>
      <c r="M302" s="52">
        <v>0</v>
      </c>
      <c r="N302" s="52">
        <v>0</v>
      </c>
      <c r="O302" s="52">
        <v>0</v>
      </c>
      <c r="P302" s="52">
        <v>0</v>
      </c>
      <c r="Q302" s="52">
        <v>0</v>
      </c>
      <c r="R302" s="52">
        <v>0</v>
      </c>
      <c r="S302" s="52">
        <v>0</v>
      </c>
      <c r="T302" s="52">
        <v>0</v>
      </c>
      <c r="U302" s="52">
        <v>0</v>
      </c>
      <c r="V302" s="52">
        <v>0</v>
      </c>
      <c r="W302" s="52">
        <v>0</v>
      </c>
      <c r="X302" s="52">
        <v>0</v>
      </c>
      <c r="Y302" s="52">
        <v>0</v>
      </c>
      <c r="Z302" s="52">
        <v>0</v>
      </c>
      <c r="AA302" s="52">
        <v>0</v>
      </c>
      <c r="AB302" s="52">
        <v>0</v>
      </c>
      <c r="AC302" s="52">
        <v>0</v>
      </c>
      <c r="AD302" s="52">
        <v>0</v>
      </c>
      <c r="AE302" s="52">
        <v>0</v>
      </c>
      <c r="AF302" s="52">
        <v>0</v>
      </c>
      <c r="AG302" s="52">
        <v>0</v>
      </c>
      <c r="AH302" s="52">
        <v>0</v>
      </c>
      <c r="AI302" s="52">
        <v>0</v>
      </c>
      <c r="AJ302" s="52">
        <v>0</v>
      </c>
      <c r="AK302" s="52">
        <v>0</v>
      </c>
      <c r="AL302" s="52">
        <v>0</v>
      </c>
      <c r="AM302" s="52">
        <v>0</v>
      </c>
      <c r="AN302" s="52">
        <v>0</v>
      </c>
      <c r="AO302" s="52">
        <v>0</v>
      </c>
      <c r="AP302" s="52">
        <v>0</v>
      </c>
      <c r="AQ302" s="52">
        <v>0</v>
      </c>
      <c r="AR302" s="52">
        <v>0</v>
      </c>
      <c r="AS302" s="52">
        <v>0</v>
      </c>
      <c r="AT302" s="52">
        <v>0</v>
      </c>
      <c r="AU302" s="52">
        <v>0</v>
      </c>
      <c r="AV302" s="52">
        <v>0</v>
      </c>
      <c r="AW302" s="52">
        <v>0</v>
      </c>
      <c r="AX302" s="52">
        <v>0</v>
      </c>
      <c r="AY302" s="52">
        <v>0</v>
      </c>
      <c r="AZ302" s="52">
        <v>0</v>
      </c>
      <c r="BA302" s="52">
        <v>0</v>
      </c>
      <c r="BB302" s="52">
        <v>0</v>
      </c>
      <c r="BC302" s="52">
        <v>0</v>
      </c>
      <c r="BD302" s="52">
        <v>0</v>
      </c>
      <c r="BE302" s="52">
        <v>0</v>
      </c>
      <c r="BF302" s="52">
        <v>0</v>
      </c>
      <c r="BG302" s="52">
        <v>0</v>
      </c>
      <c r="BH302" s="52">
        <v>0</v>
      </c>
      <c r="BI302" s="52">
        <v>0</v>
      </c>
      <c r="BJ302" s="52">
        <v>0</v>
      </c>
      <c r="BK302" s="52">
        <v>0</v>
      </c>
      <c r="BL302" s="52">
        <v>0</v>
      </c>
      <c r="BM302" s="52">
        <v>0</v>
      </c>
      <c r="BN302" s="52">
        <v>0</v>
      </c>
      <c r="BO302" s="52">
        <v>0</v>
      </c>
      <c r="BP302" s="52">
        <v>0</v>
      </c>
      <c r="BQ302" s="52">
        <v>0</v>
      </c>
      <c r="BR302" s="52">
        <v>0</v>
      </c>
      <c r="BS302" s="52">
        <v>0</v>
      </c>
      <c r="BT302" s="52">
        <v>0</v>
      </c>
      <c r="BU302" s="52">
        <v>0</v>
      </c>
      <c r="BV302" s="52">
        <v>0</v>
      </c>
      <c r="BW302" s="52">
        <v>0</v>
      </c>
      <c r="BX302" s="52">
        <v>0</v>
      </c>
      <c r="BY302" s="52">
        <v>0</v>
      </c>
      <c r="BZ302" s="52">
        <v>0</v>
      </c>
      <c r="CA302" s="52">
        <v>0</v>
      </c>
      <c r="CB302" s="52">
        <v>0</v>
      </c>
      <c r="CC302" s="52">
        <v>0</v>
      </c>
      <c r="CD302" s="52">
        <v>0</v>
      </c>
      <c r="CE302" s="52">
        <v>0</v>
      </c>
      <c r="CF302" s="52">
        <v>0</v>
      </c>
      <c r="CG302" s="52">
        <v>0</v>
      </c>
      <c r="CH302" s="52">
        <v>0</v>
      </c>
      <c r="CI302" s="52">
        <v>0</v>
      </c>
      <c r="CJ302" s="52">
        <v>0</v>
      </c>
      <c r="CK302" s="52">
        <v>0</v>
      </c>
      <c r="CL302" s="52">
        <v>0</v>
      </c>
      <c r="CM302" s="52">
        <v>0</v>
      </c>
      <c r="CN302" s="52">
        <v>0</v>
      </c>
      <c r="CO302" s="52">
        <v>0</v>
      </c>
      <c r="CP302" s="52">
        <v>0</v>
      </c>
      <c r="CQ302" s="52">
        <v>0</v>
      </c>
      <c r="CR302" s="52">
        <v>0</v>
      </c>
      <c r="CS302" s="52">
        <v>0</v>
      </c>
      <c r="CT302" s="52">
        <v>0</v>
      </c>
      <c r="CU302" s="52">
        <v>0</v>
      </c>
      <c r="CV302" s="52">
        <v>0</v>
      </c>
      <c r="CW302" s="52">
        <v>0</v>
      </c>
      <c r="CX302" s="52">
        <v>0</v>
      </c>
      <c r="CY302" s="52">
        <v>0</v>
      </c>
      <c r="CZ302" s="52">
        <v>0</v>
      </c>
      <c r="DA302" s="52">
        <v>0</v>
      </c>
      <c r="DB302" s="52">
        <v>0</v>
      </c>
      <c r="DC302" s="52">
        <v>0</v>
      </c>
      <c r="DD302" s="52">
        <v>0</v>
      </c>
      <c r="DE302" s="52">
        <v>0</v>
      </c>
      <c r="DF302" s="52">
        <v>0</v>
      </c>
      <c r="DG302" s="52">
        <v>0</v>
      </c>
      <c r="DH302" s="52">
        <v>0</v>
      </c>
      <c r="DI302" s="52">
        <v>0</v>
      </c>
      <c r="DJ302" s="52">
        <v>0</v>
      </c>
      <c r="DK302" s="52">
        <v>0</v>
      </c>
      <c r="DL302" s="52">
        <v>0</v>
      </c>
      <c r="DM302" s="52">
        <v>0</v>
      </c>
      <c r="DN302" s="52">
        <v>0</v>
      </c>
      <c r="DO302" s="52">
        <v>0</v>
      </c>
      <c r="DP302" s="52">
        <v>0</v>
      </c>
      <c r="DQ302" s="52">
        <v>0</v>
      </c>
      <c r="DR302" s="52">
        <v>0</v>
      </c>
      <c r="DS302" s="52">
        <v>0</v>
      </c>
      <c r="DT302" s="52">
        <v>0</v>
      </c>
      <c r="DU302" s="52">
        <v>0</v>
      </c>
      <c r="DV302" s="52">
        <v>0</v>
      </c>
      <c r="DW302" s="52">
        <v>0</v>
      </c>
      <c r="DX302" s="52">
        <v>0</v>
      </c>
      <c r="DY302" s="52">
        <v>0</v>
      </c>
      <c r="DZ302" s="52">
        <v>0</v>
      </c>
      <c r="EA302" s="52">
        <v>0</v>
      </c>
      <c r="EB302" s="52">
        <v>0</v>
      </c>
      <c r="EC302" s="52">
        <v>0</v>
      </c>
      <c r="ED302" s="52">
        <v>0</v>
      </c>
      <c r="EE302" s="52">
        <v>0</v>
      </c>
      <c r="EF302" s="52">
        <v>0</v>
      </c>
      <c r="EG302" s="52">
        <v>0</v>
      </c>
      <c r="EH302" s="52">
        <v>0</v>
      </c>
      <c r="EI302" s="52">
        <v>0</v>
      </c>
      <c r="EJ302" s="52">
        <v>0</v>
      </c>
      <c r="EK302" s="52">
        <v>0</v>
      </c>
      <c r="EL302" s="52">
        <v>0</v>
      </c>
      <c r="EM302" s="52">
        <v>0</v>
      </c>
      <c r="EN302" s="52">
        <v>0</v>
      </c>
      <c r="EO302" s="52">
        <v>0</v>
      </c>
      <c r="EP302" s="52">
        <v>0</v>
      </c>
      <c r="EQ302" s="52">
        <v>0</v>
      </c>
      <c r="ER302" s="52">
        <v>0</v>
      </c>
      <c r="ES302" s="52">
        <v>0</v>
      </c>
      <c r="ET302" s="52">
        <v>0</v>
      </c>
      <c r="EU302" s="52">
        <v>0</v>
      </c>
      <c r="EV302" s="52">
        <v>0</v>
      </c>
      <c r="EW302" s="52">
        <v>66.292609999999996</v>
      </c>
      <c r="EX302" s="52">
        <v>64.863640000000004</v>
      </c>
      <c r="EY302" s="52">
        <v>63.661929999999998</v>
      </c>
      <c r="EZ302" s="52">
        <v>62.494320000000002</v>
      </c>
      <c r="FA302" s="52">
        <v>61.372160000000001</v>
      </c>
      <c r="FB302" s="52">
        <v>60.392040000000001</v>
      </c>
      <c r="FC302" s="52">
        <v>61.125</v>
      </c>
      <c r="FD302" s="52">
        <v>64.698859999999996</v>
      </c>
      <c r="FE302" s="52">
        <v>69.221590000000006</v>
      </c>
      <c r="FF302" s="52">
        <v>73.224429999999998</v>
      </c>
      <c r="FG302" s="52">
        <v>76.676140000000004</v>
      </c>
      <c r="FH302" s="52">
        <v>79.676140000000004</v>
      </c>
      <c r="FI302" s="52">
        <v>82.497159999999994</v>
      </c>
      <c r="FJ302" s="52">
        <v>84.963070000000002</v>
      </c>
      <c r="FK302" s="52">
        <v>86.948859999999996</v>
      </c>
      <c r="FL302" s="52">
        <v>88.588070000000002</v>
      </c>
      <c r="FM302" s="52">
        <v>89.238640000000004</v>
      </c>
      <c r="FN302" s="52">
        <v>88.957390000000004</v>
      </c>
      <c r="FO302" s="52">
        <v>87.286929999999998</v>
      </c>
      <c r="FP302" s="52">
        <v>83.764210000000006</v>
      </c>
      <c r="FQ302" s="52">
        <v>78.076710000000006</v>
      </c>
      <c r="FR302" s="52">
        <v>73.318179999999998</v>
      </c>
      <c r="FS302" s="52">
        <v>69.886359999999996</v>
      </c>
      <c r="FT302" s="52">
        <v>67.758520000000004</v>
      </c>
      <c r="FU302" s="52">
        <v>8</v>
      </c>
      <c r="FV302" s="52">
        <v>251.55189999999999</v>
      </c>
      <c r="FW302" s="52">
        <v>69.943200000000004</v>
      </c>
      <c r="FX302" s="52">
        <v>0</v>
      </c>
    </row>
    <row r="303" spans="1:180" x14ac:dyDescent="0.3">
      <c r="A303" t="s">
        <v>174</v>
      </c>
      <c r="B303" t="s">
        <v>247</v>
      </c>
      <c r="C303" t="s">
        <v>0</v>
      </c>
      <c r="D303" t="s">
        <v>244</v>
      </c>
      <c r="E303" t="s">
        <v>187</v>
      </c>
      <c r="F303" t="s">
        <v>231</v>
      </c>
      <c r="G303" t="s">
        <v>240</v>
      </c>
      <c r="H303" s="52">
        <v>30</v>
      </c>
      <c r="I303" s="52">
        <v>0</v>
      </c>
      <c r="J303" s="52">
        <v>0</v>
      </c>
      <c r="K303" s="52">
        <v>0</v>
      </c>
      <c r="L303" s="52">
        <v>0</v>
      </c>
      <c r="M303" s="52">
        <v>0</v>
      </c>
      <c r="N303" s="52">
        <v>0</v>
      </c>
      <c r="O303" s="52">
        <v>0</v>
      </c>
      <c r="P303" s="52">
        <v>0</v>
      </c>
      <c r="Q303" s="52">
        <v>0</v>
      </c>
      <c r="R303" s="52">
        <v>0</v>
      </c>
      <c r="S303" s="52">
        <v>0</v>
      </c>
      <c r="T303" s="52">
        <v>0</v>
      </c>
      <c r="U303" s="52">
        <v>0</v>
      </c>
      <c r="V303" s="52">
        <v>0</v>
      </c>
      <c r="W303" s="52">
        <v>0</v>
      </c>
      <c r="X303" s="52">
        <v>0</v>
      </c>
      <c r="Y303" s="52">
        <v>0</v>
      </c>
      <c r="Z303" s="52">
        <v>0</v>
      </c>
      <c r="AA303" s="52">
        <v>0</v>
      </c>
      <c r="AB303" s="52">
        <v>0</v>
      </c>
      <c r="AC303" s="52">
        <v>0</v>
      </c>
      <c r="AD303" s="52">
        <v>0</v>
      </c>
      <c r="AE303" s="52">
        <v>0</v>
      </c>
      <c r="AF303" s="52">
        <v>0</v>
      </c>
      <c r="AG303" s="52">
        <v>0</v>
      </c>
      <c r="AH303" s="52">
        <v>0</v>
      </c>
      <c r="AI303" s="52">
        <v>0</v>
      </c>
      <c r="AJ303" s="52">
        <v>0</v>
      </c>
      <c r="AK303" s="52">
        <v>0</v>
      </c>
      <c r="AL303" s="52">
        <v>0</v>
      </c>
      <c r="AM303" s="52">
        <v>0</v>
      </c>
      <c r="AN303" s="52">
        <v>0</v>
      </c>
      <c r="AO303" s="52">
        <v>0</v>
      </c>
      <c r="AP303" s="52">
        <v>0</v>
      </c>
      <c r="AQ303" s="52">
        <v>0</v>
      </c>
      <c r="AR303" s="52">
        <v>0</v>
      </c>
      <c r="AS303" s="52">
        <v>0</v>
      </c>
      <c r="AT303" s="52">
        <v>0</v>
      </c>
      <c r="AU303" s="52">
        <v>0</v>
      </c>
      <c r="AV303" s="52">
        <v>0</v>
      </c>
      <c r="AW303" s="52">
        <v>0</v>
      </c>
      <c r="AX303" s="52">
        <v>0</v>
      </c>
      <c r="AY303" s="52">
        <v>0</v>
      </c>
      <c r="AZ303" s="52">
        <v>0</v>
      </c>
      <c r="BA303" s="52">
        <v>0</v>
      </c>
      <c r="BB303" s="52">
        <v>0</v>
      </c>
      <c r="BC303" s="52">
        <v>0</v>
      </c>
      <c r="BD303" s="52">
        <v>0</v>
      </c>
      <c r="BE303" s="52">
        <v>0</v>
      </c>
      <c r="BF303" s="52">
        <v>0</v>
      </c>
      <c r="BG303" s="52">
        <v>0</v>
      </c>
      <c r="BH303" s="52">
        <v>0</v>
      </c>
      <c r="BI303" s="52">
        <v>0</v>
      </c>
      <c r="BJ303" s="52">
        <v>0</v>
      </c>
      <c r="BK303" s="52">
        <v>0</v>
      </c>
      <c r="BL303" s="52">
        <v>0</v>
      </c>
      <c r="BM303" s="52">
        <v>0</v>
      </c>
      <c r="BN303" s="52">
        <v>0</v>
      </c>
      <c r="BO303" s="52">
        <v>0</v>
      </c>
      <c r="BP303" s="52">
        <v>0</v>
      </c>
      <c r="BQ303" s="52">
        <v>0</v>
      </c>
      <c r="BR303" s="52">
        <v>0</v>
      </c>
      <c r="BS303" s="52">
        <v>0</v>
      </c>
      <c r="BT303" s="52">
        <v>0</v>
      </c>
      <c r="BU303" s="52">
        <v>0</v>
      </c>
      <c r="BV303" s="52">
        <v>0</v>
      </c>
      <c r="BW303" s="52">
        <v>0</v>
      </c>
      <c r="BX303" s="52">
        <v>0</v>
      </c>
      <c r="BY303" s="52">
        <v>0</v>
      </c>
      <c r="BZ303" s="52">
        <v>0</v>
      </c>
      <c r="CA303" s="52">
        <v>0</v>
      </c>
      <c r="CB303" s="52">
        <v>0</v>
      </c>
      <c r="CC303" s="52">
        <v>0</v>
      </c>
      <c r="CD303" s="52">
        <v>0</v>
      </c>
      <c r="CE303" s="52">
        <v>0</v>
      </c>
      <c r="CF303" s="52">
        <v>0</v>
      </c>
      <c r="CG303" s="52">
        <v>0</v>
      </c>
      <c r="CH303" s="52">
        <v>0</v>
      </c>
      <c r="CI303" s="52">
        <v>0</v>
      </c>
      <c r="CJ303" s="52">
        <v>0</v>
      </c>
      <c r="CK303" s="52">
        <v>0</v>
      </c>
      <c r="CL303" s="52">
        <v>0</v>
      </c>
      <c r="CM303" s="52">
        <v>0</v>
      </c>
      <c r="CN303" s="52">
        <v>0</v>
      </c>
      <c r="CO303" s="52">
        <v>0</v>
      </c>
      <c r="CP303" s="52">
        <v>0</v>
      </c>
      <c r="CQ303" s="52">
        <v>0</v>
      </c>
      <c r="CR303" s="52">
        <v>0</v>
      </c>
      <c r="CS303" s="52">
        <v>0</v>
      </c>
      <c r="CT303" s="52">
        <v>0</v>
      </c>
      <c r="CU303" s="52">
        <v>0</v>
      </c>
      <c r="CV303" s="52">
        <v>0</v>
      </c>
      <c r="CW303" s="52">
        <v>0</v>
      </c>
      <c r="CX303" s="52">
        <v>0</v>
      </c>
      <c r="CY303" s="52">
        <v>0</v>
      </c>
      <c r="CZ303" s="52">
        <v>0</v>
      </c>
      <c r="DA303" s="52">
        <v>0</v>
      </c>
      <c r="DB303" s="52">
        <v>0</v>
      </c>
      <c r="DC303" s="52">
        <v>0</v>
      </c>
      <c r="DD303" s="52">
        <v>0</v>
      </c>
      <c r="DE303" s="52">
        <v>0</v>
      </c>
      <c r="DF303" s="52">
        <v>0</v>
      </c>
      <c r="DG303" s="52">
        <v>0</v>
      </c>
      <c r="DH303" s="52">
        <v>0</v>
      </c>
      <c r="DI303" s="52">
        <v>0</v>
      </c>
      <c r="DJ303" s="52">
        <v>0</v>
      </c>
      <c r="DK303" s="52">
        <v>0</v>
      </c>
      <c r="DL303" s="52">
        <v>0</v>
      </c>
      <c r="DM303" s="52">
        <v>0</v>
      </c>
      <c r="DN303" s="52">
        <v>0</v>
      </c>
      <c r="DO303" s="52">
        <v>0</v>
      </c>
      <c r="DP303" s="52">
        <v>0</v>
      </c>
      <c r="DQ303" s="52">
        <v>0</v>
      </c>
      <c r="DR303" s="52">
        <v>0</v>
      </c>
      <c r="DS303" s="52">
        <v>0</v>
      </c>
      <c r="DT303" s="52">
        <v>0</v>
      </c>
      <c r="DU303" s="52">
        <v>0</v>
      </c>
      <c r="DV303" s="52">
        <v>0</v>
      </c>
      <c r="DW303" s="52">
        <v>0</v>
      </c>
      <c r="DX303" s="52">
        <v>0</v>
      </c>
      <c r="DY303" s="52">
        <v>0</v>
      </c>
      <c r="DZ303" s="52">
        <v>0</v>
      </c>
      <c r="EA303" s="52">
        <v>0</v>
      </c>
      <c r="EB303" s="52">
        <v>0</v>
      </c>
      <c r="EC303" s="52">
        <v>0</v>
      </c>
      <c r="ED303" s="52">
        <v>0</v>
      </c>
      <c r="EE303" s="52">
        <v>0</v>
      </c>
      <c r="EF303" s="52">
        <v>0</v>
      </c>
      <c r="EG303" s="52">
        <v>0</v>
      </c>
      <c r="EH303" s="52">
        <v>0</v>
      </c>
      <c r="EI303" s="52">
        <v>0</v>
      </c>
      <c r="EJ303" s="52">
        <v>0</v>
      </c>
      <c r="EK303" s="52">
        <v>0</v>
      </c>
      <c r="EL303" s="52">
        <v>0</v>
      </c>
      <c r="EM303" s="52">
        <v>0</v>
      </c>
      <c r="EN303" s="52">
        <v>0</v>
      </c>
      <c r="EO303" s="52">
        <v>0</v>
      </c>
      <c r="EP303" s="52">
        <v>0</v>
      </c>
      <c r="EQ303" s="52">
        <v>0</v>
      </c>
      <c r="ER303" s="52">
        <v>0</v>
      </c>
      <c r="ES303" s="52">
        <v>0</v>
      </c>
      <c r="ET303" s="52">
        <v>0</v>
      </c>
      <c r="EU303" s="52">
        <v>0</v>
      </c>
      <c r="EV303" s="52">
        <v>0</v>
      </c>
      <c r="EW303" s="52">
        <v>69.710939999999994</v>
      </c>
      <c r="EX303" s="52">
        <v>68.367189999999994</v>
      </c>
      <c r="EY303" s="52">
        <v>67.539060000000006</v>
      </c>
      <c r="EZ303" s="52">
        <v>66.234380000000002</v>
      </c>
      <c r="FA303" s="52">
        <v>64.59375</v>
      </c>
      <c r="FB303" s="52">
        <v>63.484380000000002</v>
      </c>
      <c r="FC303" s="52">
        <v>63.890630000000002</v>
      </c>
      <c r="FD303" s="52">
        <v>67.859380000000002</v>
      </c>
      <c r="FE303" s="52">
        <v>72.78125</v>
      </c>
      <c r="FF303" s="52">
        <v>76.796880000000002</v>
      </c>
      <c r="FG303" s="52">
        <v>80.710939999999994</v>
      </c>
      <c r="FH303" s="52">
        <v>83.867189999999994</v>
      </c>
      <c r="FI303" s="52">
        <v>86.867189999999994</v>
      </c>
      <c r="FJ303" s="52">
        <v>89.429689999999994</v>
      </c>
      <c r="FK303" s="52">
        <v>91.804689999999994</v>
      </c>
      <c r="FL303" s="52">
        <v>93.296880000000002</v>
      </c>
      <c r="FM303" s="52">
        <v>94.125</v>
      </c>
      <c r="FN303" s="52">
        <v>93.710939999999994</v>
      </c>
      <c r="FO303" s="52">
        <v>92.28125</v>
      </c>
      <c r="FP303" s="52">
        <v>88.320310000000006</v>
      </c>
      <c r="FQ303" s="52">
        <v>82.039060000000006</v>
      </c>
      <c r="FR303" s="52">
        <v>76.929689999999994</v>
      </c>
      <c r="FS303" s="52">
        <v>73.84375</v>
      </c>
      <c r="FT303" s="52">
        <v>71.304689999999994</v>
      </c>
      <c r="FU303" s="52">
        <v>8</v>
      </c>
      <c r="FV303" s="52">
        <v>251.55189999999999</v>
      </c>
      <c r="FW303" s="52">
        <v>69.943200000000004</v>
      </c>
      <c r="FX303" s="52">
        <v>0</v>
      </c>
    </row>
    <row r="304" spans="1:180" x14ac:dyDescent="0.3">
      <c r="A304" t="s">
        <v>174</v>
      </c>
      <c r="B304" t="s">
        <v>247</v>
      </c>
      <c r="C304" t="s">
        <v>0</v>
      </c>
      <c r="D304" t="s">
        <v>244</v>
      </c>
      <c r="E304" t="s">
        <v>189</v>
      </c>
      <c r="F304" t="s">
        <v>231</v>
      </c>
      <c r="G304" t="s">
        <v>240</v>
      </c>
      <c r="H304" s="52">
        <v>30</v>
      </c>
      <c r="I304" s="52">
        <v>0</v>
      </c>
      <c r="J304" s="52">
        <v>0</v>
      </c>
      <c r="K304" s="52">
        <v>0</v>
      </c>
      <c r="L304" s="52">
        <v>0</v>
      </c>
      <c r="M304" s="52">
        <v>0</v>
      </c>
      <c r="N304" s="52">
        <v>0</v>
      </c>
      <c r="O304" s="52">
        <v>0</v>
      </c>
      <c r="P304" s="52">
        <v>0</v>
      </c>
      <c r="Q304" s="52">
        <v>0</v>
      </c>
      <c r="R304" s="52">
        <v>0</v>
      </c>
      <c r="S304" s="52">
        <v>0</v>
      </c>
      <c r="T304" s="52">
        <v>0</v>
      </c>
      <c r="U304" s="52">
        <v>0</v>
      </c>
      <c r="V304" s="52">
        <v>0</v>
      </c>
      <c r="W304" s="52">
        <v>0</v>
      </c>
      <c r="X304" s="52">
        <v>0</v>
      </c>
      <c r="Y304" s="52">
        <v>0</v>
      </c>
      <c r="Z304" s="52">
        <v>0</v>
      </c>
      <c r="AA304" s="52">
        <v>0</v>
      </c>
      <c r="AB304" s="52">
        <v>0</v>
      </c>
      <c r="AC304" s="52">
        <v>0</v>
      </c>
      <c r="AD304" s="52">
        <v>0</v>
      </c>
      <c r="AE304" s="52">
        <v>0</v>
      </c>
      <c r="AF304" s="52">
        <v>0</v>
      </c>
      <c r="AG304" s="52">
        <v>0</v>
      </c>
      <c r="AH304" s="52">
        <v>0</v>
      </c>
      <c r="AI304" s="52">
        <v>0</v>
      </c>
      <c r="AJ304" s="52">
        <v>0</v>
      </c>
      <c r="AK304" s="52">
        <v>0</v>
      </c>
      <c r="AL304" s="52">
        <v>0</v>
      </c>
      <c r="AM304" s="52">
        <v>0</v>
      </c>
      <c r="AN304" s="52">
        <v>0</v>
      </c>
      <c r="AO304" s="52">
        <v>0</v>
      </c>
      <c r="AP304" s="52">
        <v>0</v>
      </c>
      <c r="AQ304" s="52">
        <v>0</v>
      </c>
      <c r="AR304" s="52">
        <v>0</v>
      </c>
      <c r="AS304" s="52">
        <v>0</v>
      </c>
      <c r="AT304" s="52">
        <v>0</v>
      </c>
      <c r="AU304" s="52">
        <v>0</v>
      </c>
      <c r="AV304" s="52">
        <v>0</v>
      </c>
      <c r="AW304" s="52">
        <v>0</v>
      </c>
      <c r="AX304" s="52">
        <v>0</v>
      </c>
      <c r="AY304" s="52">
        <v>0</v>
      </c>
      <c r="AZ304" s="52">
        <v>0</v>
      </c>
      <c r="BA304" s="52">
        <v>0</v>
      </c>
      <c r="BB304" s="52">
        <v>0</v>
      </c>
      <c r="BC304" s="52">
        <v>0</v>
      </c>
      <c r="BD304" s="52">
        <v>0</v>
      </c>
      <c r="BE304" s="52">
        <v>0</v>
      </c>
      <c r="BF304" s="52">
        <v>0</v>
      </c>
      <c r="BG304" s="52">
        <v>0</v>
      </c>
      <c r="BH304" s="52">
        <v>0</v>
      </c>
      <c r="BI304" s="52">
        <v>0</v>
      </c>
      <c r="BJ304" s="52">
        <v>0</v>
      </c>
      <c r="BK304" s="52">
        <v>0</v>
      </c>
      <c r="BL304" s="52">
        <v>0</v>
      </c>
      <c r="BM304" s="52">
        <v>0</v>
      </c>
      <c r="BN304" s="52">
        <v>0</v>
      </c>
      <c r="BO304" s="52">
        <v>0</v>
      </c>
      <c r="BP304" s="52">
        <v>0</v>
      </c>
      <c r="BQ304" s="52">
        <v>0</v>
      </c>
      <c r="BR304" s="52">
        <v>0</v>
      </c>
      <c r="BS304" s="52">
        <v>0</v>
      </c>
      <c r="BT304" s="52">
        <v>0</v>
      </c>
      <c r="BU304" s="52">
        <v>0</v>
      </c>
      <c r="BV304" s="52">
        <v>0</v>
      </c>
      <c r="BW304" s="52">
        <v>0</v>
      </c>
      <c r="BX304" s="52">
        <v>0</v>
      </c>
      <c r="BY304" s="52">
        <v>0</v>
      </c>
      <c r="BZ304" s="52">
        <v>0</v>
      </c>
      <c r="CA304" s="52">
        <v>0</v>
      </c>
      <c r="CB304" s="52">
        <v>0</v>
      </c>
      <c r="CC304" s="52">
        <v>0</v>
      </c>
      <c r="CD304" s="52">
        <v>0</v>
      </c>
      <c r="CE304" s="52">
        <v>0</v>
      </c>
      <c r="CF304" s="52">
        <v>0</v>
      </c>
      <c r="CG304" s="52">
        <v>0</v>
      </c>
      <c r="CH304" s="52">
        <v>0</v>
      </c>
      <c r="CI304" s="52">
        <v>0</v>
      </c>
      <c r="CJ304" s="52">
        <v>0</v>
      </c>
      <c r="CK304" s="52">
        <v>0</v>
      </c>
      <c r="CL304" s="52">
        <v>0</v>
      </c>
      <c r="CM304" s="52">
        <v>0</v>
      </c>
      <c r="CN304" s="52">
        <v>0</v>
      </c>
      <c r="CO304" s="52">
        <v>0</v>
      </c>
      <c r="CP304" s="52">
        <v>0</v>
      </c>
      <c r="CQ304" s="52">
        <v>0</v>
      </c>
      <c r="CR304" s="52">
        <v>0</v>
      </c>
      <c r="CS304" s="52">
        <v>0</v>
      </c>
      <c r="CT304" s="52">
        <v>0</v>
      </c>
      <c r="CU304" s="52">
        <v>0</v>
      </c>
      <c r="CV304" s="52">
        <v>0</v>
      </c>
      <c r="CW304" s="52">
        <v>0</v>
      </c>
      <c r="CX304" s="52">
        <v>0</v>
      </c>
      <c r="CY304" s="52">
        <v>0</v>
      </c>
      <c r="CZ304" s="52">
        <v>0</v>
      </c>
      <c r="DA304" s="52">
        <v>0</v>
      </c>
      <c r="DB304" s="52">
        <v>0</v>
      </c>
      <c r="DC304" s="52">
        <v>0</v>
      </c>
      <c r="DD304" s="52">
        <v>0</v>
      </c>
      <c r="DE304" s="52">
        <v>0</v>
      </c>
      <c r="DF304" s="52">
        <v>0</v>
      </c>
      <c r="DG304" s="52">
        <v>0</v>
      </c>
      <c r="DH304" s="52">
        <v>0</v>
      </c>
      <c r="DI304" s="52">
        <v>0</v>
      </c>
      <c r="DJ304" s="52">
        <v>0</v>
      </c>
      <c r="DK304" s="52">
        <v>0</v>
      </c>
      <c r="DL304" s="52">
        <v>0</v>
      </c>
      <c r="DM304" s="52">
        <v>0</v>
      </c>
      <c r="DN304" s="52">
        <v>0</v>
      </c>
      <c r="DO304" s="52">
        <v>0</v>
      </c>
      <c r="DP304" s="52">
        <v>0</v>
      </c>
      <c r="DQ304" s="52">
        <v>0</v>
      </c>
      <c r="DR304" s="52">
        <v>0</v>
      </c>
      <c r="DS304" s="52">
        <v>0</v>
      </c>
      <c r="DT304" s="52">
        <v>0</v>
      </c>
      <c r="DU304" s="52">
        <v>0</v>
      </c>
      <c r="DV304" s="52">
        <v>0</v>
      </c>
      <c r="DW304" s="52">
        <v>0</v>
      </c>
      <c r="DX304" s="52">
        <v>0</v>
      </c>
      <c r="DY304" s="52">
        <v>0</v>
      </c>
      <c r="DZ304" s="52">
        <v>0</v>
      </c>
      <c r="EA304" s="52">
        <v>0</v>
      </c>
      <c r="EB304" s="52">
        <v>0</v>
      </c>
      <c r="EC304" s="52">
        <v>0</v>
      </c>
      <c r="ED304" s="52">
        <v>0</v>
      </c>
      <c r="EE304" s="52">
        <v>0</v>
      </c>
      <c r="EF304" s="52">
        <v>0</v>
      </c>
      <c r="EG304" s="52">
        <v>0</v>
      </c>
      <c r="EH304" s="52">
        <v>0</v>
      </c>
      <c r="EI304" s="52">
        <v>0</v>
      </c>
      <c r="EJ304" s="52">
        <v>0</v>
      </c>
      <c r="EK304" s="52">
        <v>0</v>
      </c>
      <c r="EL304" s="52">
        <v>0</v>
      </c>
      <c r="EM304" s="52">
        <v>0</v>
      </c>
      <c r="EN304" s="52">
        <v>0</v>
      </c>
      <c r="EO304" s="52">
        <v>0</v>
      </c>
      <c r="EP304" s="52">
        <v>0</v>
      </c>
      <c r="EQ304" s="52">
        <v>0</v>
      </c>
      <c r="ER304" s="52">
        <v>0</v>
      </c>
      <c r="ES304" s="52">
        <v>0</v>
      </c>
      <c r="ET304" s="52">
        <v>0</v>
      </c>
      <c r="EU304" s="52">
        <v>0</v>
      </c>
      <c r="EV304" s="52">
        <v>0</v>
      </c>
      <c r="EW304" s="52">
        <v>70.173609999999996</v>
      </c>
      <c r="EX304" s="52">
        <v>68.791659999999993</v>
      </c>
      <c r="EY304" s="52">
        <v>67.729159999999993</v>
      </c>
      <c r="EZ304" s="52">
        <v>66.74306</v>
      </c>
      <c r="FA304" s="52">
        <v>66.111109999999996</v>
      </c>
      <c r="FB304" s="52">
        <v>64.875</v>
      </c>
      <c r="FC304" s="52">
        <v>63.916670000000003</v>
      </c>
      <c r="FD304" s="52">
        <v>65.340280000000007</v>
      </c>
      <c r="FE304" s="52">
        <v>69.729159999999993</v>
      </c>
      <c r="FF304" s="52">
        <v>74.659719999999993</v>
      </c>
      <c r="FG304" s="52">
        <v>79.25694</v>
      </c>
      <c r="FH304" s="52">
        <v>82.840280000000007</v>
      </c>
      <c r="FI304" s="52">
        <v>85.88194</v>
      </c>
      <c r="FJ304" s="52">
        <v>88.534719999999993</v>
      </c>
      <c r="FK304" s="52">
        <v>91.013890000000004</v>
      </c>
      <c r="FL304" s="52">
        <v>92.583340000000007</v>
      </c>
      <c r="FM304" s="52">
        <v>93.409719999999993</v>
      </c>
      <c r="FN304" s="52">
        <v>92.791659999999993</v>
      </c>
      <c r="FO304" s="52">
        <v>90.479159999999993</v>
      </c>
      <c r="FP304" s="52">
        <v>85.277780000000007</v>
      </c>
      <c r="FQ304" s="52">
        <v>79.354159999999993</v>
      </c>
      <c r="FR304" s="52">
        <v>75.145840000000007</v>
      </c>
      <c r="FS304" s="52">
        <v>72.604159999999993</v>
      </c>
      <c r="FT304" s="52">
        <v>70.597219999999993</v>
      </c>
      <c r="FU304" s="52">
        <v>8</v>
      </c>
      <c r="FV304" s="52">
        <v>304.2921</v>
      </c>
      <c r="FW304" s="52">
        <v>87.499610000000004</v>
      </c>
      <c r="FX304" s="52">
        <v>0</v>
      </c>
    </row>
    <row r="305" spans="1:180" x14ac:dyDescent="0.3">
      <c r="A305" t="s">
        <v>174</v>
      </c>
      <c r="B305" t="s">
        <v>247</v>
      </c>
      <c r="C305" t="s">
        <v>0</v>
      </c>
      <c r="D305" t="s">
        <v>244</v>
      </c>
      <c r="E305" t="s">
        <v>190</v>
      </c>
      <c r="F305" t="s">
        <v>231</v>
      </c>
      <c r="G305" t="s">
        <v>240</v>
      </c>
      <c r="H305" s="52">
        <v>30</v>
      </c>
      <c r="I305" s="52">
        <v>0</v>
      </c>
      <c r="J305" s="52">
        <v>0</v>
      </c>
      <c r="K305" s="52">
        <v>0</v>
      </c>
      <c r="L305" s="52">
        <v>0</v>
      </c>
      <c r="M305" s="52">
        <v>0</v>
      </c>
      <c r="N305" s="52">
        <v>0</v>
      </c>
      <c r="O305" s="52">
        <v>0</v>
      </c>
      <c r="P305" s="52">
        <v>0</v>
      </c>
      <c r="Q305" s="52">
        <v>0</v>
      </c>
      <c r="R305" s="52">
        <v>0</v>
      </c>
      <c r="S305" s="52">
        <v>0</v>
      </c>
      <c r="T305" s="52">
        <v>0</v>
      </c>
      <c r="U305" s="52">
        <v>0</v>
      </c>
      <c r="V305" s="52">
        <v>0</v>
      </c>
      <c r="W305" s="52">
        <v>0</v>
      </c>
      <c r="X305" s="52">
        <v>0</v>
      </c>
      <c r="Y305" s="52">
        <v>0</v>
      </c>
      <c r="Z305" s="52">
        <v>0</v>
      </c>
      <c r="AA305" s="52">
        <v>0</v>
      </c>
      <c r="AB305" s="52">
        <v>0</v>
      </c>
      <c r="AC305" s="52">
        <v>0</v>
      </c>
      <c r="AD305" s="52">
        <v>0</v>
      </c>
      <c r="AE305" s="52">
        <v>0</v>
      </c>
      <c r="AF305" s="52">
        <v>0</v>
      </c>
      <c r="AG305" s="52">
        <v>0</v>
      </c>
      <c r="AH305" s="52">
        <v>0</v>
      </c>
      <c r="AI305" s="52">
        <v>0</v>
      </c>
      <c r="AJ305" s="52">
        <v>0</v>
      </c>
      <c r="AK305" s="52">
        <v>0</v>
      </c>
      <c r="AL305" s="52">
        <v>0</v>
      </c>
      <c r="AM305" s="52">
        <v>0</v>
      </c>
      <c r="AN305" s="52">
        <v>0</v>
      </c>
      <c r="AO305" s="52">
        <v>0</v>
      </c>
      <c r="AP305" s="52">
        <v>0</v>
      </c>
      <c r="AQ305" s="52">
        <v>0</v>
      </c>
      <c r="AR305" s="52">
        <v>0</v>
      </c>
      <c r="AS305" s="52">
        <v>0</v>
      </c>
      <c r="AT305" s="52">
        <v>0</v>
      </c>
      <c r="AU305" s="52">
        <v>0</v>
      </c>
      <c r="AV305" s="52">
        <v>0</v>
      </c>
      <c r="AW305" s="52">
        <v>0</v>
      </c>
      <c r="AX305" s="52">
        <v>0</v>
      </c>
      <c r="AY305" s="52">
        <v>0</v>
      </c>
      <c r="AZ305" s="52">
        <v>0</v>
      </c>
      <c r="BA305" s="52">
        <v>0</v>
      </c>
      <c r="BB305" s="52">
        <v>0</v>
      </c>
      <c r="BC305" s="52">
        <v>0</v>
      </c>
      <c r="BD305" s="52">
        <v>0</v>
      </c>
      <c r="BE305" s="52">
        <v>0</v>
      </c>
      <c r="BF305" s="52">
        <v>0</v>
      </c>
      <c r="BG305" s="52">
        <v>0</v>
      </c>
      <c r="BH305" s="52">
        <v>0</v>
      </c>
      <c r="BI305" s="52">
        <v>0</v>
      </c>
      <c r="BJ305" s="52">
        <v>0</v>
      </c>
      <c r="BK305" s="52">
        <v>0</v>
      </c>
      <c r="BL305" s="52">
        <v>0</v>
      </c>
      <c r="BM305" s="52">
        <v>0</v>
      </c>
      <c r="BN305" s="52">
        <v>0</v>
      </c>
      <c r="BO305" s="52">
        <v>0</v>
      </c>
      <c r="BP305" s="52">
        <v>0</v>
      </c>
      <c r="BQ305" s="52">
        <v>0</v>
      </c>
      <c r="BR305" s="52">
        <v>0</v>
      </c>
      <c r="BS305" s="52">
        <v>0</v>
      </c>
      <c r="BT305" s="52">
        <v>0</v>
      </c>
      <c r="BU305" s="52">
        <v>0</v>
      </c>
      <c r="BV305" s="52">
        <v>0</v>
      </c>
      <c r="BW305" s="52">
        <v>0</v>
      </c>
      <c r="BX305" s="52">
        <v>0</v>
      </c>
      <c r="BY305" s="52">
        <v>0</v>
      </c>
      <c r="BZ305" s="52">
        <v>0</v>
      </c>
      <c r="CA305" s="52">
        <v>0</v>
      </c>
      <c r="CB305" s="52">
        <v>0</v>
      </c>
      <c r="CC305" s="52">
        <v>0</v>
      </c>
      <c r="CD305" s="52">
        <v>0</v>
      </c>
      <c r="CE305" s="52">
        <v>0</v>
      </c>
      <c r="CF305" s="52">
        <v>0</v>
      </c>
      <c r="CG305" s="52">
        <v>0</v>
      </c>
      <c r="CH305" s="52">
        <v>0</v>
      </c>
      <c r="CI305" s="52">
        <v>0</v>
      </c>
      <c r="CJ305" s="52">
        <v>0</v>
      </c>
      <c r="CK305" s="52">
        <v>0</v>
      </c>
      <c r="CL305" s="52">
        <v>0</v>
      </c>
      <c r="CM305" s="52">
        <v>0</v>
      </c>
      <c r="CN305" s="52">
        <v>0</v>
      </c>
      <c r="CO305" s="52">
        <v>0</v>
      </c>
      <c r="CP305" s="52">
        <v>0</v>
      </c>
      <c r="CQ305" s="52">
        <v>0</v>
      </c>
      <c r="CR305" s="52">
        <v>0</v>
      </c>
      <c r="CS305" s="52">
        <v>0</v>
      </c>
      <c r="CT305" s="52">
        <v>0</v>
      </c>
      <c r="CU305" s="52">
        <v>0</v>
      </c>
      <c r="CV305" s="52">
        <v>0</v>
      </c>
      <c r="CW305" s="52">
        <v>0</v>
      </c>
      <c r="CX305" s="52">
        <v>0</v>
      </c>
      <c r="CY305" s="52">
        <v>0</v>
      </c>
      <c r="CZ305" s="52">
        <v>0</v>
      </c>
      <c r="DA305" s="52">
        <v>0</v>
      </c>
      <c r="DB305" s="52">
        <v>0</v>
      </c>
      <c r="DC305" s="52">
        <v>0</v>
      </c>
      <c r="DD305" s="52">
        <v>0</v>
      </c>
      <c r="DE305" s="52">
        <v>0</v>
      </c>
      <c r="DF305" s="52">
        <v>0</v>
      </c>
      <c r="DG305" s="52">
        <v>0</v>
      </c>
      <c r="DH305" s="52">
        <v>0</v>
      </c>
      <c r="DI305" s="52">
        <v>0</v>
      </c>
      <c r="DJ305" s="52">
        <v>0</v>
      </c>
      <c r="DK305" s="52">
        <v>0</v>
      </c>
      <c r="DL305" s="52">
        <v>0</v>
      </c>
      <c r="DM305" s="52">
        <v>0</v>
      </c>
      <c r="DN305" s="52">
        <v>0</v>
      </c>
      <c r="DO305" s="52">
        <v>0</v>
      </c>
      <c r="DP305" s="52">
        <v>0</v>
      </c>
      <c r="DQ305" s="52">
        <v>0</v>
      </c>
      <c r="DR305" s="52">
        <v>0</v>
      </c>
      <c r="DS305" s="52">
        <v>0</v>
      </c>
      <c r="DT305" s="52">
        <v>0</v>
      </c>
      <c r="DU305" s="52">
        <v>0</v>
      </c>
      <c r="DV305" s="52">
        <v>0</v>
      </c>
      <c r="DW305" s="52">
        <v>0</v>
      </c>
      <c r="DX305" s="52">
        <v>0</v>
      </c>
      <c r="DY305" s="52">
        <v>0</v>
      </c>
      <c r="DZ305" s="52">
        <v>0</v>
      </c>
      <c r="EA305" s="52">
        <v>0</v>
      </c>
      <c r="EB305" s="52">
        <v>0</v>
      </c>
      <c r="EC305" s="52">
        <v>0</v>
      </c>
      <c r="ED305" s="52">
        <v>0</v>
      </c>
      <c r="EE305" s="52">
        <v>0</v>
      </c>
      <c r="EF305" s="52">
        <v>0</v>
      </c>
      <c r="EG305" s="52">
        <v>0</v>
      </c>
      <c r="EH305" s="52">
        <v>0</v>
      </c>
      <c r="EI305" s="52">
        <v>0</v>
      </c>
      <c r="EJ305" s="52">
        <v>0</v>
      </c>
      <c r="EK305" s="52">
        <v>0</v>
      </c>
      <c r="EL305" s="52">
        <v>0</v>
      </c>
      <c r="EM305" s="52">
        <v>0</v>
      </c>
      <c r="EN305" s="52">
        <v>0</v>
      </c>
      <c r="EO305" s="52">
        <v>0</v>
      </c>
      <c r="EP305" s="52">
        <v>0</v>
      </c>
      <c r="EQ305" s="52">
        <v>0</v>
      </c>
      <c r="ER305" s="52">
        <v>0</v>
      </c>
      <c r="ES305" s="52">
        <v>0</v>
      </c>
      <c r="ET305" s="52">
        <v>0</v>
      </c>
      <c r="EU305" s="52">
        <v>0</v>
      </c>
      <c r="EV305" s="52">
        <v>0</v>
      </c>
      <c r="EW305" s="52">
        <v>65.097219999999993</v>
      </c>
      <c r="EX305" s="52">
        <v>63.94444</v>
      </c>
      <c r="EY305" s="52">
        <v>62.958329999999997</v>
      </c>
      <c r="EZ305" s="52">
        <v>62.138890000000004</v>
      </c>
      <c r="FA305" s="52">
        <v>61.4375</v>
      </c>
      <c r="FB305" s="52">
        <v>60.36806</v>
      </c>
      <c r="FC305" s="52">
        <v>59.47222</v>
      </c>
      <c r="FD305" s="52">
        <v>60.791670000000003</v>
      </c>
      <c r="FE305" s="52">
        <v>65.986109999999996</v>
      </c>
      <c r="FF305" s="52">
        <v>71.5</v>
      </c>
      <c r="FG305" s="52">
        <v>76.43056</v>
      </c>
      <c r="FH305" s="52">
        <v>79.715280000000007</v>
      </c>
      <c r="FI305" s="52">
        <v>82.75</v>
      </c>
      <c r="FJ305" s="52">
        <v>85.409719999999993</v>
      </c>
      <c r="FK305" s="52">
        <v>87.402780000000007</v>
      </c>
      <c r="FL305" s="52">
        <v>88.590280000000007</v>
      </c>
      <c r="FM305" s="52">
        <v>89.034719999999993</v>
      </c>
      <c r="FN305" s="52">
        <v>88.034719999999993</v>
      </c>
      <c r="FO305" s="52">
        <v>84.86806</v>
      </c>
      <c r="FP305" s="52">
        <v>79.076390000000004</v>
      </c>
      <c r="FQ305" s="52">
        <v>74.201390000000004</v>
      </c>
      <c r="FR305" s="52">
        <v>71.097219999999993</v>
      </c>
      <c r="FS305" s="52">
        <v>69.076390000000004</v>
      </c>
      <c r="FT305" s="52">
        <v>67.125</v>
      </c>
      <c r="FU305" s="52">
        <v>8</v>
      </c>
      <c r="FV305" s="52">
        <v>298.50240000000002</v>
      </c>
      <c r="FW305" s="52">
        <v>86.260540000000006</v>
      </c>
      <c r="FX305" s="52">
        <v>0</v>
      </c>
    </row>
    <row r="306" spans="1:180" x14ac:dyDescent="0.3">
      <c r="A306" t="s">
        <v>174</v>
      </c>
      <c r="B306" t="s">
        <v>247</v>
      </c>
      <c r="C306" t="s">
        <v>0</v>
      </c>
      <c r="D306" t="s">
        <v>224</v>
      </c>
      <c r="E306" t="s">
        <v>188</v>
      </c>
      <c r="F306" t="s">
        <v>231</v>
      </c>
      <c r="G306" t="s">
        <v>240</v>
      </c>
      <c r="H306" s="52">
        <v>30</v>
      </c>
      <c r="I306" s="52">
        <v>0</v>
      </c>
      <c r="J306" s="52">
        <v>0</v>
      </c>
      <c r="K306" s="52">
        <v>0</v>
      </c>
      <c r="L306" s="52">
        <v>0</v>
      </c>
      <c r="M306" s="52">
        <v>0</v>
      </c>
      <c r="N306" s="52">
        <v>0</v>
      </c>
      <c r="O306" s="52">
        <v>0</v>
      </c>
      <c r="P306" s="52">
        <v>0</v>
      </c>
      <c r="Q306" s="52">
        <v>0</v>
      </c>
      <c r="R306" s="52">
        <v>0</v>
      </c>
      <c r="S306" s="52">
        <v>0</v>
      </c>
      <c r="T306" s="52">
        <v>0</v>
      </c>
      <c r="U306" s="52">
        <v>0</v>
      </c>
      <c r="V306" s="52">
        <v>0</v>
      </c>
      <c r="W306" s="52">
        <v>0</v>
      </c>
      <c r="X306" s="52">
        <v>0</v>
      </c>
      <c r="Y306" s="52">
        <v>0</v>
      </c>
      <c r="Z306" s="52">
        <v>0</v>
      </c>
      <c r="AA306" s="52">
        <v>0</v>
      </c>
      <c r="AB306" s="52">
        <v>0</v>
      </c>
      <c r="AC306" s="52">
        <v>0</v>
      </c>
      <c r="AD306" s="52">
        <v>0</v>
      </c>
      <c r="AE306" s="52">
        <v>0</v>
      </c>
      <c r="AF306" s="52">
        <v>0</v>
      </c>
      <c r="AG306" s="52">
        <v>0</v>
      </c>
      <c r="AH306" s="52">
        <v>0</v>
      </c>
      <c r="AI306" s="52">
        <v>0</v>
      </c>
      <c r="AJ306" s="52">
        <v>0</v>
      </c>
      <c r="AK306" s="52">
        <v>0</v>
      </c>
      <c r="AL306" s="52">
        <v>0</v>
      </c>
      <c r="AM306" s="52">
        <v>0</v>
      </c>
      <c r="AN306" s="52">
        <v>0</v>
      </c>
      <c r="AO306" s="52">
        <v>0</v>
      </c>
      <c r="AP306" s="52">
        <v>0</v>
      </c>
      <c r="AQ306" s="52">
        <v>0</v>
      </c>
      <c r="AR306" s="52">
        <v>0</v>
      </c>
      <c r="AS306" s="52">
        <v>0</v>
      </c>
      <c r="AT306" s="52">
        <v>0</v>
      </c>
      <c r="AU306" s="52">
        <v>0</v>
      </c>
      <c r="AV306" s="52">
        <v>0</v>
      </c>
      <c r="AW306" s="52">
        <v>0</v>
      </c>
      <c r="AX306" s="52">
        <v>0</v>
      </c>
      <c r="AY306" s="52">
        <v>0</v>
      </c>
      <c r="AZ306" s="52">
        <v>0</v>
      </c>
      <c r="BA306" s="52">
        <v>0</v>
      </c>
      <c r="BB306" s="52">
        <v>0</v>
      </c>
      <c r="BC306" s="52">
        <v>0</v>
      </c>
      <c r="BD306" s="52">
        <v>0</v>
      </c>
      <c r="BE306" s="52">
        <v>0</v>
      </c>
      <c r="BF306" s="52">
        <v>0</v>
      </c>
      <c r="BG306" s="52">
        <v>0</v>
      </c>
      <c r="BH306" s="52">
        <v>0</v>
      </c>
      <c r="BI306" s="52">
        <v>0</v>
      </c>
      <c r="BJ306" s="52">
        <v>0</v>
      </c>
      <c r="BK306" s="52">
        <v>0</v>
      </c>
      <c r="BL306" s="52">
        <v>0</v>
      </c>
      <c r="BM306" s="52">
        <v>0</v>
      </c>
      <c r="BN306" s="52">
        <v>0</v>
      </c>
      <c r="BO306" s="52">
        <v>0</v>
      </c>
      <c r="BP306" s="52">
        <v>0</v>
      </c>
      <c r="BQ306" s="52">
        <v>0</v>
      </c>
      <c r="BR306" s="52">
        <v>0</v>
      </c>
      <c r="BS306" s="52">
        <v>0</v>
      </c>
      <c r="BT306" s="52">
        <v>0</v>
      </c>
      <c r="BU306" s="52">
        <v>0</v>
      </c>
      <c r="BV306" s="52">
        <v>0</v>
      </c>
      <c r="BW306" s="52">
        <v>0</v>
      </c>
      <c r="BX306" s="52">
        <v>0</v>
      </c>
      <c r="BY306" s="52">
        <v>0</v>
      </c>
      <c r="BZ306" s="52">
        <v>0</v>
      </c>
      <c r="CA306" s="52">
        <v>0</v>
      </c>
      <c r="CB306" s="52">
        <v>0</v>
      </c>
      <c r="CC306" s="52">
        <v>0</v>
      </c>
      <c r="CD306" s="52">
        <v>0</v>
      </c>
      <c r="CE306" s="52">
        <v>0</v>
      </c>
      <c r="CF306" s="52">
        <v>0</v>
      </c>
      <c r="CG306" s="52">
        <v>0</v>
      </c>
      <c r="CH306" s="52">
        <v>0</v>
      </c>
      <c r="CI306" s="52">
        <v>0</v>
      </c>
      <c r="CJ306" s="52">
        <v>0</v>
      </c>
      <c r="CK306" s="52">
        <v>0</v>
      </c>
      <c r="CL306" s="52">
        <v>0</v>
      </c>
      <c r="CM306" s="52">
        <v>0</v>
      </c>
      <c r="CN306" s="52">
        <v>0</v>
      </c>
      <c r="CO306" s="52">
        <v>0</v>
      </c>
      <c r="CP306" s="52">
        <v>0</v>
      </c>
      <c r="CQ306" s="52">
        <v>0</v>
      </c>
      <c r="CR306" s="52">
        <v>0</v>
      </c>
      <c r="CS306" s="52">
        <v>0</v>
      </c>
      <c r="CT306" s="52">
        <v>0</v>
      </c>
      <c r="CU306" s="52">
        <v>0</v>
      </c>
      <c r="CV306" s="52">
        <v>0</v>
      </c>
      <c r="CW306" s="52">
        <v>0</v>
      </c>
      <c r="CX306" s="52">
        <v>0</v>
      </c>
      <c r="CY306" s="52">
        <v>0</v>
      </c>
      <c r="CZ306" s="52">
        <v>0</v>
      </c>
      <c r="DA306" s="52">
        <v>0</v>
      </c>
      <c r="DB306" s="52">
        <v>0</v>
      </c>
      <c r="DC306" s="52">
        <v>0</v>
      </c>
      <c r="DD306" s="52">
        <v>0</v>
      </c>
      <c r="DE306" s="52">
        <v>0</v>
      </c>
      <c r="DF306" s="52">
        <v>0</v>
      </c>
      <c r="DG306" s="52">
        <v>0</v>
      </c>
      <c r="DH306" s="52">
        <v>0</v>
      </c>
      <c r="DI306" s="52">
        <v>0</v>
      </c>
      <c r="DJ306" s="52">
        <v>0</v>
      </c>
      <c r="DK306" s="52">
        <v>0</v>
      </c>
      <c r="DL306" s="52">
        <v>0</v>
      </c>
      <c r="DM306" s="52">
        <v>0</v>
      </c>
      <c r="DN306" s="52">
        <v>0</v>
      </c>
      <c r="DO306" s="52">
        <v>0</v>
      </c>
      <c r="DP306" s="52">
        <v>0</v>
      </c>
      <c r="DQ306" s="52">
        <v>0</v>
      </c>
      <c r="DR306" s="52">
        <v>0</v>
      </c>
      <c r="DS306" s="52">
        <v>0</v>
      </c>
      <c r="DT306" s="52">
        <v>0</v>
      </c>
      <c r="DU306" s="52">
        <v>0</v>
      </c>
      <c r="DV306" s="52">
        <v>0</v>
      </c>
      <c r="DW306" s="52">
        <v>0</v>
      </c>
      <c r="DX306" s="52">
        <v>0</v>
      </c>
      <c r="DY306" s="52">
        <v>0</v>
      </c>
      <c r="DZ306" s="52">
        <v>0</v>
      </c>
      <c r="EA306" s="52">
        <v>0</v>
      </c>
      <c r="EB306" s="52">
        <v>0</v>
      </c>
      <c r="EC306" s="52">
        <v>0</v>
      </c>
      <c r="ED306" s="52">
        <v>0</v>
      </c>
      <c r="EE306" s="52">
        <v>0</v>
      </c>
      <c r="EF306" s="52">
        <v>0</v>
      </c>
      <c r="EG306" s="52">
        <v>0</v>
      </c>
      <c r="EH306" s="52">
        <v>0</v>
      </c>
      <c r="EI306" s="52">
        <v>0</v>
      </c>
      <c r="EJ306" s="52">
        <v>0</v>
      </c>
      <c r="EK306" s="52">
        <v>0</v>
      </c>
      <c r="EL306" s="52">
        <v>0</v>
      </c>
      <c r="EM306" s="52">
        <v>0</v>
      </c>
      <c r="EN306" s="52">
        <v>0</v>
      </c>
      <c r="EO306" s="52">
        <v>0</v>
      </c>
      <c r="EP306" s="52">
        <v>0</v>
      </c>
      <c r="EQ306" s="52">
        <v>0</v>
      </c>
      <c r="ER306" s="52">
        <v>0</v>
      </c>
      <c r="ES306" s="52">
        <v>0</v>
      </c>
      <c r="ET306" s="52">
        <v>0</v>
      </c>
      <c r="EU306" s="52">
        <v>0</v>
      </c>
      <c r="EV306" s="52">
        <v>0</v>
      </c>
      <c r="EW306" s="52">
        <v>70.202380000000005</v>
      </c>
      <c r="EX306" s="52">
        <v>68.607140000000001</v>
      </c>
      <c r="EY306" s="52">
        <v>67.431550000000001</v>
      </c>
      <c r="EZ306" s="52">
        <v>66.267859999999999</v>
      </c>
      <c r="FA306" s="52">
        <v>65.068449999999999</v>
      </c>
      <c r="FB306" s="52">
        <v>64.113100000000003</v>
      </c>
      <c r="FC306" s="52">
        <v>64.163690000000003</v>
      </c>
      <c r="FD306" s="52">
        <v>67.511899999999997</v>
      </c>
      <c r="FE306" s="52">
        <v>72.678569999999993</v>
      </c>
      <c r="FF306" s="52">
        <v>77.020840000000007</v>
      </c>
      <c r="FG306" s="52">
        <v>80.595240000000004</v>
      </c>
      <c r="FH306" s="52">
        <v>84.053569999999993</v>
      </c>
      <c r="FI306" s="52">
        <v>87.0625</v>
      </c>
      <c r="FJ306" s="52">
        <v>89.964290000000005</v>
      </c>
      <c r="FK306" s="52">
        <v>92.342259999999996</v>
      </c>
      <c r="FL306" s="52">
        <v>94.339290000000005</v>
      </c>
      <c r="FM306" s="52">
        <v>95.363100000000003</v>
      </c>
      <c r="FN306" s="52">
        <v>95.330359999999999</v>
      </c>
      <c r="FO306" s="52">
        <v>93.642859999999999</v>
      </c>
      <c r="FP306" s="52">
        <v>89.690479999999994</v>
      </c>
      <c r="FQ306" s="52">
        <v>83.491069999999993</v>
      </c>
      <c r="FR306" s="52">
        <v>78.157740000000004</v>
      </c>
      <c r="FS306" s="52">
        <v>74.693449999999999</v>
      </c>
      <c r="FT306" s="52">
        <v>72.434520000000006</v>
      </c>
      <c r="FU306" s="52">
        <v>8</v>
      </c>
      <c r="FV306" s="52">
        <v>288.27859999999998</v>
      </c>
      <c r="FW306" s="52">
        <v>80.664259999999999</v>
      </c>
      <c r="FX306" s="52">
        <v>0</v>
      </c>
    </row>
    <row r="307" spans="1:180" x14ac:dyDescent="0.3">
      <c r="A307" t="s">
        <v>174</v>
      </c>
      <c r="B307" t="s">
        <v>247</v>
      </c>
      <c r="C307" t="s">
        <v>0</v>
      </c>
      <c r="D307" t="s">
        <v>244</v>
      </c>
      <c r="E307" t="s">
        <v>189</v>
      </c>
      <c r="F307" t="s">
        <v>232</v>
      </c>
      <c r="G307" t="s">
        <v>240</v>
      </c>
      <c r="H307" s="52">
        <v>21</v>
      </c>
      <c r="I307" s="52">
        <v>0</v>
      </c>
      <c r="J307" s="52">
        <v>0</v>
      </c>
      <c r="K307" s="52">
        <v>0</v>
      </c>
      <c r="L307" s="52">
        <v>0</v>
      </c>
      <c r="M307" s="52">
        <v>0</v>
      </c>
      <c r="N307" s="52">
        <v>0</v>
      </c>
      <c r="O307" s="52">
        <v>0</v>
      </c>
      <c r="P307" s="52">
        <v>0</v>
      </c>
      <c r="Q307" s="52">
        <v>0</v>
      </c>
      <c r="R307" s="52">
        <v>0</v>
      </c>
      <c r="S307" s="52">
        <v>0</v>
      </c>
      <c r="T307" s="52">
        <v>0</v>
      </c>
      <c r="U307" s="52">
        <v>0</v>
      </c>
      <c r="V307" s="52">
        <v>0</v>
      </c>
      <c r="W307" s="52">
        <v>0</v>
      </c>
      <c r="X307" s="52">
        <v>0</v>
      </c>
      <c r="Y307" s="52">
        <v>0</v>
      </c>
      <c r="Z307" s="52">
        <v>0</v>
      </c>
      <c r="AA307" s="52">
        <v>0</v>
      </c>
      <c r="AB307" s="52">
        <v>0</v>
      </c>
      <c r="AC307" s="52">
        <v>0</v>
      </c>
      <c r="AD307" s="52">
        <v>0</v>
      </c>
      <c r="AE307" s="52">
        <v>0</v>
      </c>
      <c r="AF307" s="52">
        <v>0</v>
      </c>
      <c r="AG307" s="52">
        <v>0</v>
      </c>
      <c r="AH307" s="52">
        <v>0</v>
      </c>
      <c r="AI307" s="52">
        <v>0</v>
      </c>
      <c r="AJ307" s="52">
        <v>0</v>
      </c>
      <c r="AK307" s="52">
        <v>0</v>
      </c>
      <c r="AL307" s="52">
        <v>0</v>
      </c>
      <c r="AM307" s="52">
        <v>0</v>
      </c>
      <c r="AN307" s="52">
        <v>0</v>
      </c>
      <c r="AO307" s="52">
        <v>0</v>
      </c>
      <c r="AP307" s="52">
        <v>0</v>
      </c>
      <c r="AQ307" s="52">
        <v>0</v>
      </c>
      <c r="AR307" s="52">
        <v>0</v>
      </c>
      <c r="AS307" s="52">
        <v>0</v>
      </c>
      <c r="AT307" s="52">
        <v>0</v>
      </c>
      <c r="AU307" s="52">
        <v>0</v>
      </c>
      <c r="AV307" s="52">
        <v>0</v>
      </c>
      <c r="AW307" s="52">
        <v>0</v>
      </c>
      <c r="AX307" s="52">
        <v>0</v>
      </c>
      <c r="AY307" s="52">
        <v>0</v>
      </c>
      <c r="AZ307" s="52">
        <v>0</v>
      </c>
      <c r="BA307" s="52">
        <v>0</v>
      </c>
      <c r="BB307" s="52">
        <v>0</v>
      </c>
      <c r="BC307" s="52">
        <v>0</v>
      </c>
      <c r="BD307" s="52">
        <v>0</v>
      </c>
      <c r="BE307" s="52">
        <v>0</v>
      </c>
      <c r="BF307" s="52">
        <v>0</v>
      </c>
      <c r="BG307" s="52">
        <v>0</v>
      </c>
      <c r="BH307" s="52">
        <v>0</v>
      </c>
      <c r="BI307" s="52">
        <v>0</v>
      </c>
      <c r="BJ307" s="52">
        <v>0</v>
      </c>
      <c r="BK307" s="52">
        <v>0</v>
      </c>
      <c r="BL307" s="52">
        <v>0</v>
      </c>
      <c r="BM307" s="52">
        <v>0</v>
      </c>
      <c r="BN307" s="52">
        <v>0</v>
      </c>
      <c r="BO307" s="52">
        <v>0</v>
      </c>
      <c r="BP307" s="52">
        <v>0</v>
      </c>
      <c r="BQ307" s="52">
        <v>0</v>
      </c>
      <c r="BR307" s="52">
        <v>0</v>
      </c>
      <c r="BS307" s="52">
        <v>0</v>
      </c>
      <c r="BT307" s="52">
        <v>0</v>
      </c>
      <c r="BU307" s="52">
        <v>0</v>
      </c>
      <c r="BV307" s="52">
        <v>0</v>
      </c>
      <c r="BW307" s="52">
        <v>0</v>
      </c>
      <c r="BX307" s="52">
        <v>0</v>
      </c>
      <c r="BY307" s="52">
        <v>0</v>
      </c>
      <c r="BZ307" s="52">
        <v>0</v>
      </c>
      <c r="CA307" s="52">
        <v>0</v>
      </c>
      <c r="CB307" s="52">
        <v>0</v>
      </c>
      <c r="CC307" s="52">
        <v>0</v>
      </c>
      <c r="CD307" s="52">
        <v>0</v>
      </c>
      <c r="CE307" s="52">
        <v>0</v>
      </c>
      <c r="CF307" s="52">
        <v>0</v>
      </c>
      <c r="CG307" s="52">
        <v>0</v>
      </c>
      <c r="CH307" s="52">
        <v>0</v>
      </c>
      <c r="CI307" s="52">
        <v>0</v>
      </c>
      <c r="CJ307" s="52">
        <v>0</v>
      </c>
      <c r="CK307" s="52">
        <v>0</v>
      </c>
      <c r="CL307" s="52">
        <v>0</v>
      </c>
      <c r="CM307" s="52">
        <v>0</v>
      </c>
      <c r="CN307" s="52">
        <v>0</v>
      </c>
      <c r="CO307" s="52">
        <v>0</v>
      </c>
      <c r="CP307" s="52">
        <v>0</v>
      </c>
      <c r="CQ307" s="52">
        <v>0</v>
      </c>
      <c r="CR307" s="52">
        <v>0</v>
      </c>
      <c r="CS307" s="52">
        <v>0</v>
      </c>
      <c r="CT307" s="52">
        <v>0</v>
      </c>
      <c r="CU307" s="52">
        <v>0</v>
      </c>
      <c r="CV307" s="52">
        <v>0</v>
      </c>
      <c r="CW307" s="52">
        <v>0</v>
      </c>
      <c r="CX307" s="52">
        <v>0</v>
      </c>
      <c r="CY307" s="52">
        <v>0</v>
      </c>
      <c r="CZ307" s="52">
        <v>0</v>
      </c>
      <c r="DA307" s="52">
        <v>0</v>
      </c>
      <c r="DB307" s="52">
        <v>0</v>
      </c>
      <c r="DC307" s="52">
        <v>0</v>
      </c>
      <c r="DD307" s="52">
        <v>0</v>
      </c>
      <c r="DE307" s="52">
        <v>0</v>
      </c>
      <c r="DF307" s="52">
        <v>0</v>
      </c>
      <c r="DG307" s="52">
        <v>0</v>
      </c>
      <c r="DH307" s="52">
        <v>0</v>
      </c>
      <c r="DI307" s="52">
        <v>0</v>
      </c>
      <c r="DJ307" s="52">
        <v>0</v>
      </c>
      <c r="DK307" s="52">
        <v>0</v>
      </c>
      <c r="DL307" s="52">
        <v>0</v>
      </c>
      <c r="DM307" s="52">
        <v>0</v>
      </c>
      <c r="DN307" s="52">
        <v>0</v>
      </c>
      <c r="DO307" s="52">
        <v>0</v>
      </c>
      <c r="DP307" s="52">
        <v>0</v>
      </c>
      <c r="DQ307" s="52">
        <v>0</v>
      </c>
      <c r="DR307" s="52">
        <v>0</v>
      </c>
      <c r="DS307" s="52">
        <v>0</v>
      </c>
      <c r="DT307" s="52">
        <v>0</v>
      </c>
      <c r="DU307" s="52">
        <v>0</v>
      </c>
      <c r="DV307" s="52">
        <v>0</v>
      </c>
      <c r="DW307" s="52">
        <v>0</v>
      </c>
      <c r="DX307" s="52">
        <v>0</v>
      </c>
      <c r="DY307" s="52">
        <v>0</v>
      </c>
      <c r="DZ307" s="52">
        <v>0</v>
      </c>
      <c r="EA307" s="52">
        <v>0</v>
      </c>
      <c r="EB307" s="52">
        <v>0</v>
      </c>
      <c r="EC307" s="52">
        <v>0</v>
      </c>
      <c r="ED307" s="52">
        <v>0</v>
      </c>
      <c r="EE307" s="52">
        <v>0</v>
      </c>
      <c r="EF307" s="52">
        <v>0</v>
      </c>
      <c r="EG307" s="52">
        <v>0</v>
      </c>
      <c r="EH307" s="52">
        <v>0</v>
      </c>
      <c r="EI307" s="52">
        <v>0</v>
      </c>
      <c r="EJ307" s="52">
        <v>0</v>
      </c>
      <c r="EK307" s="52">
        <v>0</v>
      </c>
      <c r="EL307" s="52">
        <v>0</v>
      </c>
      <c r="EM307" s="52">
        <v>0</v>
      </c>
      <c r="EN307" s="52">
        <v>0</v>
      </c>
      <c r="EO307" s="52">
        <v>0</v>
      </c>
      <c r="EP307" s="52">
        <v>0</v>
      </c>
      <c r="EQ307" s="52">
        <v>0</v>
      </c>
      <c r="ER307" s="52">
        <v>0</v>
      </c>
      <c r="ES307" s="52">
        <v>0</v>
      </c>
      <c r="ET307" s="52">
        <v>0</v>
      </c>
      <c r="EU307" s="52">
        <v>0</v>
      </c>
      <c r="EV307" s="52">
        <v>0</v>
      </c>
      <c r="EW307" s="52">
        <v>73.388890000000004</v>
      </c>
      <c r="EX307" s="52">
        <v>71.722219999999993</v>
      </c>
      <c r="EY307" s="52">
        <v>70.166659999999993</v>
      </c>
      <c r="EZ307" s="52">
        <v>68.722219999999993</v>
      </c>
      <c r="FA307" s="52">
        <v>67.94444</v>
      </c>
      <c r="FB307" s="52">
        <v>67.05556</v>
      </c>
      <c r="FC307" s="52">
        <v>66.333340000000007</v>
      </c>
      <c r="FD307" s="52">
        <v>66.722219999999993</v>
      </c>
      <c r="FE307" s="52">
        <v>69.388890000000004</v>
      </c>
      <c r="FF307" s="52">
        <v>72.777780000000007</v>
      </c>
      <c r="FG307" s="52">
        <v>76.722219999999993</v>
      </c>
      <c r="FH307" s="52">
        <v>80.5</v>
      </c>
      <c r="FI307" s="52">
        <v>84.111109999999996</v>
      </c>
      <c r="FJ307" s="52">
        <v>87.111109999999996</v>
      </c>
      <c r="FK307" s="52">
        <v>89.611109999999996</v>
      </c>
      <c r="FL307" s="52">
        <v>91.777780000000007</v>
      </c>
      <c r="FM307" s="52">
        <v>92.333340000000007</v>
      </c>
      <c r="FN307" s="52">
        <v>91.166659999999993</v>
      </c>
      <c r="FO307" s="52">
        <v>89.5</v>
      </c>
      <c r="FP307" s="52">
        <v>85.833340000000007</v>
      </c>
      <c r="FQ307" s="52">
        <v>81.55556</v>
      </c>
      <c r="FR307" s="52">
        <v>78.05556</v>
      </c>
      <c r="FS307" s="52">
        <v>75.666659999999993</v>
      </c>
      <c r="FT307" s="52">
        <v>74</v>
      </c>
      <c r="FU307" s="52">
        <v>3</v>
      </c>
      <c r="FV307" s="52">
        <v>318.40679999999998</v>
      </c>
      <c r="FW307" s="52">
        <v>160.80850000000001</v>
      </c>
      <c r="FX307" s="52">
        <v>0</v>
      </c>
    </row>
    <row r="308" spans="1:180" x14ac:dyDescent="0.3">
      <c r="A308" t="s">
        <v>174</v>
      </c>
      <c r="B308" t="s">
        <v>247</v>
      </c>
      <c r="C308" t="s">
        <v>0</v>
      </c>
      <c r="D308" t="s">
        <v>224</v>
      </c>
      <c r="E308" t="s">
        <v>187</v>
      </c>
      <c r="F308" t="s">
        <v>232</v>
      </c>
      <c r="G308" t="s">
        <v>240</v>
      </c>
      <c r="H308" s="52">
        <v>21</v>
      </c>
      <c r="I308" s="52">
        <v>0</v>
      </c>
      <c r="J308" s="52">
        <v>0</v>
      </c>
      <c r="K308" s="52">
        <v>0</v>
      </c>
      <c r="L308" s="52">
        <v>0</v>
      </c>
      <c r="M308" s="52">
        <v>0</v>
      </c>
      <c r="N308" s="52">
        <v>0</v>
      </c>
      <c r="O308" s="52">
        <v>0</v>
      </c>
      <c r="P308" s="52">
        <v>0</v>
      </c>
      <c r="Q308" s="52">
        <v>0</v>
      </c>
      <c r="R308" s="52">
        <v>0</v>
      </c>
      <c r="S308" s="52">
        <v>0</v>
      </c>
      <c r="T308" s="52">
        <v>0</v>
      </c>
      <c r="U308" s="52">
        <v>0</v>
      </c>
      <c r="V308" s="52">
        <v>0</v>
      </c>
      <c r="W308" s="52">
        <v>0</v>
      </c>
      <c r="X308" s="52">
        <v>0</v>
      </c>
      <c r="Y308" s="52">
        <v>0</v>
      </c>
      <c r="Z308" s="52">
        <v>0</v>
      </c>
      <c r="AA308" s="52">
        <v>0</v>
      </c>
      <c r="AB308" s="52">
        <v>0</v>
      </c>
      <c r="AC308" s="52">
        <v>0</v>
      </c>
      <c r="AD308" s="52">
        <v>0</v>
      </c>
      <c r="AE308" s="52">
        <v>0</v>
      </c>
      <c r="AF308" s="52">
        <v>0</v>
      </c>
      <c r="AG308" s="52">
        <v>0</v>
      </c>
      <c r="AH308" s="52">
        <v>0</v>
      </c>
      <c r="AI308" s="52">
        <v>0</v>
      </c>
      <c r="AJ308" s="52">
        <v>0</v>
      </c>
      <c r="AK308" s="52">
        <v>0</v>
      </c>
      <c r="AL308" s="52">
        <v>0</v>
      </c>
      <c r="AM308" s="52">
        <v>0</v>
      </c>
      <c r="AN308" s="52">
        <v>0</v>
      </c>
      <c r="AO308" s="52">
        <v>0</v>
      </c>
      <c r="AP308" s="52">
        <v>0</v>
      </c>
      <c r="AQ308" s="52">
        <v>0</v>
      </c>
      <c r="AR308" s="52">
        <v>0</v>
      </c>
      <c r="AS308" s="52">
        <v>0</v>
      </c>
      <c r="AT308" s="52">
        <v>0</v>
      </c>
      <c r="AU308" s="52">
        <v>0</v>
      </c>
      <c r="AV308" s="52">
        <v>0</v>
      </c>
      <c r="AW308" s="52">
        <v>0</v>
      </c>
      <c r="AX308" s="52">
        <v>0</v>
      </c>
      <c r="AY308" s="52">
        <v>0</v>
      </c>
      <c r="AZ308" s="52">
        <v>0</v>
      </c>
      <c r="BA308" s="52">
        <v>0</v>
      </c>
      <c r="BB308" s="52">
        <v>0</v>
      </c>
      <c r="BC308" s="52">
        <v>0</v>
      </c>
      <c r="BD308" s="52">
        <v>0</v>
      </c>
      <c r="BE308" s="52">
        <v>0</v>
      </c>
      <c r="BF308" s="52">
        <v>0</v>
      </c>
      <c r="BG308" s="52">
        <v>0</v>
      </c>
      <c r="BH308" s="52">
        <v>0</v>
      </c>
      <c r="BI308" s="52">
        <v>0</v>
      </c>
      <c r="BJ308" s="52">
        <v>0</v>
      </c>
      <c r="BK308" s="52">
        <v>0</v>
      </c>
      <c r="BL308" s="52">
        <v>0</v>
      </c>
      <c r="BM308" s="52">
        <v>0</v>
      </c>
      <c r="BN308" s="52">
        <v>0</v>
      </c>
      <c r="BO308" s="52">
        <v>0</v>
      </c>
      <c r="BP308" s="52">
        <v>0</v>
      </c>
      <c r="BQ308" s="52">
        <v>0</v>
      </c>
      <c r="BR308" s="52">
        <v>0</v>
      </c>
      <c r="BS308" s="52">
        <v>0</v>
      </c>
      <c r="BT308" s="52">
        <v>0</v>
      </c>
      <c r="BU308" s="52">
        <v>0</v>
      </c>
      <c r="BV308" s="52">
        <v>0</v>
      </c>
      <c r="BW308" s="52">
        <v>0</v>
      </c>
      <c r="BX308" s="52">
        <v>0</v>
      </c>
      <c r="BY308" s="52">
        <v>0</v>
      </c>
      <c r="BZ308" s="52">
        <v>0</v>
      </c>
      <c r="CA308" s="52">
        <v>0</v>
      </c>
      <c r="CB308" s="52">
        <v>0</v>
      </c>
      <c r="CC308" s="52">
        <v>0</v>
      </c>
      <c r="CD308" s="52">
        <v>0</v>
      </c>
      <c r="CE308" s="52">
        <v>0</v>
      </c>
      <c r="CF308" s="52">
        <v>0</v>
      </c>
      <c r="CG308" s="52">
        <v>0</v>
      </c>
      <c r="CH308" s="52">
        <v>0</v>
      </c>
      <c r="CI308" s="52">
        <v>0</v>
      </c>
      <c r="CJ308" s="52">
        <v>0</v>
      </c>
      <c r="CK308" s="52">
        <v>0</v>
      </c>
      <c r="CL308" s="52">
        <v>0</v>
      </c>
      <c r="CM308" s="52">
        <v>0</v>
      </c>
      <c r="CN308" s="52">
        <v>0</v>
      </c>
      <c r="CO308" s="52">
        <v>0</v>
      </c>
      <c r="CP308" s="52">
        <v>0</v>
      </c>
      <c r="CQ308" s="52">
        <v>0</v>
      </c>
      <c r="CR308" s="52">
        <v>0</v>
      </c>
      <c r="CS308" s="52">
        <v>0</v>
      </c>
      <c r="CT308" s="52">
        <v>0</v>
      </c>
      <c r="CU308" s="52">
        <v>0</v>
      </c>
      <c r="CV308" s="52">
        <v>0</v>
      </c>
      <c r="CW308" s="52">
        <v>0</v>
      </c>
      <c r="CX308" s="52">
        <v>0</v>
      </c>
      <c r="CY308" s="52">
        <v>0</v>
      </c>
      <c r="CZ308" s="52">
        <v>0</v>
      </c>
      <c r="DA308" s="52">
        <v>0</v>
      </c>
      <c r="DB308" s="52">
        <v>0</v>
      </c>
      <c r="DC308" s="52">
        <v>0</v>
      </c>
      <c r="DD308" s="52">
        <v>0</v>
      </c>
      <c r="DE308" s="52">
        <v>0</v>
      </c>
      <c r="DF308" s="52">
        <v>0</v>
      </c>
      <c r="DG308" s="52">
        <v>0</v>
      </c>
      <c r="DH308" s="52">
        <v>0</v>
      </c>
      <c r="DI308" s="52">
        <v>0</v>
      </c>
      <c r="DJ308" s="52">
        <v>0</v>
      </c>
      <c r="DK308" s="52">
        <v>0</v>
      </c>
      <c r="DL308" s="52">
        <v>0</v>
      </c>
      <c r="DM308" s="52">
        <v>0</v>
      </c>
      <c r="DN308" s="52">
        <v>0</v>
      </c>
      <c r="DO308" s="52">
        <v>0</v>
      </c>
      <c r="DP308" s="52">
        <v>0</v>
      </c>
      <c r="DQ308" s="52">
        <v>0</v>
      </c>
      <c r="DR308" s="52">
        <v>0</v>
      </c>
      <c r="DS308" s="52">
        <v>0</v>
      </c>
      <c r="DT308" s="52">
        <v>0</v>
      </c>
      <c r="DU308" s="52">
        <v>0</v>
      </c>
      <c r="DV308" s="52">
        <v>0</v>
      </c>
      <c r="DW308" s="52">
        <v>0</v>
      </c>
      <c r="DX308" s="52">
        <v>0</v>
      </c>
      <c r="DY308" s="52">
        <v>0</v>
      </c>
      <c r="DZ308" s="52">
        <v>0</v>
      </c>
      <c r="EA308" s="52">
        <v>0</v>
      </c>
      <c r="EB308" s="52">
        <v>0</v>
      </c>
      <c r="EC308" s="52">
        <v>0</v>
      </c>
      <c r="ED308" s="52">
        <v>0</v>
      </c>
      <c r="EE308" s="52">
        <v>0</v>
      </c>
      <c r="EF308" s="52">
        <v>0</v>
      </c>
      <c r="EG308" s="52">
        <v>0</v>
      </c>
      <c r="EH308" s="52">
        <v>0</v>
      </c>
      <c r="EI308" s="52">
        <v>0</v>
      </c>
      <c r="EJ308" s="52">
        <v>0</v>
      </c>
      <c r="EK308" s="52">
        <v>0</v>
      </c>
      <c r="EL308" s="52">
        <v>0</v>
      </c>
      <c r="EM308" s="52">
        <v>0</v>
      </c>
      <c r="EN308" s="52">
        <v>0</v>
      </c>
      <c r="EO308" s="52">
        <v>0</v>
      </c>
      <c r="EP308" s="52">
        <v>0</v>
      </c>
      <c r="EQ308" s="52">
        <v>0</v>
      </c>
      <c r="ER308" s="52">
        <v>0</v>
      </c>
      <c r="ES308" s="52">
        <v>0</v>
      </c>
      <c r="ET308" s="52">
        <v>0</v>
      </c>
      <c r="EU308" s="52">
        <v>0</v>
      </c>
      <c r="EV308" s="52">
        <v>0</v>
      </c>
      <c r="EW308" s="52">
        <v>67.636359999999996</v>
      </c>
      <c r="EX308" s="52">
        <v>66.477270000000004</v>
      </c>
      <c r="EY308" s="52">
        <v>65.409090000000006</v>
      </c>
      <c r="EZ308" s="52">
        <v>64.409090000000006</v>
      </c>
      <c r="FA308" s="52">
        <v>63.545459999999999</v>
      </c>
      <c r="FB308" s="52">
        <v>62.659089999999999</v>
      </c>
      <c r="FC308" s="52">
        <v>62.659089999999999</v>
      </c>
      <c r="FD308" s="52">
        <v>64.931820000000002</v>
      </c>
      <c r="FE308" s="52">
        <v>68.022729999999996</v>
      </c>
      <c r="FF308" s="52">
        <v>71.318179999999998</v>
      </c>
      <c r="FG308" s="52">
        <v>74.659090000000006</v>
      </c>
      <c r="FH308" s="52">
        <v>77.818179999999998</v>
      </c>
      <c r="FI308" s="52">
        <v>80.863640000000004</v>
      </c>
      <c r="FJ308" s="52">
        <v>83.659090000000006</v>
      </c>
      <c r="FK308" s="52">
        <v>85.545460000000006</v>
      </c>
      <c r="FL308" s="52">
        <v>86.659090000000006</v>
      </c>
      <c r="FM308" s="52">
        <v>86.863640000000004</v>
      </c>
      <c r="FN308" s="52">
        <v>86.090909999999994</v>
      </c>
      <c r="FO308" s="52">
        <v>84.386359999999996</v>
      </c>
      <c r="FP308" s="52">
        <v>81.159090000000006</v>
      </c>
      <c r="FQ308" s="52">
        <v>76.613640000000004</v>
      </c>
      <c r="FR308" s="52">
        <v>73.340909999999994</v>
      </c>
      <c r="FS308" s="52">
        <v>71.113640000000004</v>
      </c>
      <c r="FT308" s="52">
        <v>69.363640000000004</v>
      </c>
      <c r="FU308" s="52">
        <v>3</v>
      </c>
      <c r="FV308" s="52">
        <v>178.99850000000001</v>
      </c>
      <c r="FW308" s="52">
        <v>78.164540000000002</v>
      </c>
      <c r="FX308" s="52">
        <v>0</v>
      </c>
    </row>
    <row r="309" spans="1:180" x14ac:dyDescent="0.3">
      <c r="A309" t="s">
        <v>174</v>
      </c>
      <c r="B309" t="s">
        <v>247</v>
      </c>
      <c r="C309" t="s">
        <v>0</v>
      </c>
      <c r="D309" t="s">
        <v>244</v>
      </c>
      <c r="E309" t="s">
        <v>190</v>
      </c>
      <c r="F309" t="s">
        <v>232</v>
      </c>
      <c r="G309" t="s">
        <v>240</v>
      </c>
      <c r="H309" s="52">
        <v>21</v>
      </c>
      <c r="I309" s="52">
        <v>0</v>
      </c>
      <c r="J309" s="52">
        <v>0</v>
      </c>
      <c r="K309" s="52">
        <v>0</v>
      </c>
      <c r="L309" s="52">
        <v>0</v>
      </c>
      <c r="M309" s="52">
        <v>0</v>
      </c>
      <c r="N309" s="52">
        <v>0</v>
      </c>
      <c r="O309" s="52">
        <v>0</v>
      </c>
      <c r="P309" s="52">
        <v>0</v>
      </c>
      <c r="Q309" s="52">
        <v>0</v>
      </c>
      <c r="R309" s="52">
        <v>0</v>
      </c>
      <c r="S309" s="52">
        <v>0</v>
      </c>
      <c r="T309" s="52">
        <v>0</v>
      </c>
      <c r="U309" s="52">
        <v>0</v>
      </c>
      <c r="V309" s="52">
        <v>0</v>
      </c>
      <c r="W309" s="52">
        <v>0</v>
      </c>
      <c r="X309" s="52">
        <v>0</v>
      </c>
      <c r="Y309" s="52">
        <v>0</v>
      </c>
      <c r="Z309" s="52">
        <v>0</v>
      </c>
      <c r="AA309" s="52">
        <v>0</v>
      </c>
      <c r="AB309" s="52">
        <v>0</v>
      </c>
      <c r="AC309" s="52">
        <v>0</v>
      </c>
      <c r="AD309" s="52">
        <v>0</v>
      </c>
      <c r="AE309" s="52">
        <v>0</v>
      </c>
      <c r="AF309" s="52">
        <v>0</v>
      </c>
      <c r="AG309" s="52">
        <v>0</v>
      </c>
      <c r="AH309" s="52">
        <v>0</v>
      </c>
      <c r="AI309" s="52">
        <v>0</v>
      </c>
      <c r="AJ309" s="52">
        <v>0</v>
      </c>
      <c r="AK309" s="52">
        <v>0</v>
      </c>
      <c r="AL309" s="52">
        <v>0</v>
      </c>
      <c r="AM309" s="52">
        <v>0</v>
      </c>
      <c r="AN309" s="52">
        <v>0</v>
      </c>
      <c r="AO309" s="52">
        <v>0</v>
      </c>
      <c r="AP309" s="52">
        <v>0</v>
      </c>
      <c r="AQ309" s="52">
        <v>0</v>
      </c>
      <c r="AR309" s="52">
        <v>0</v>
      </c>
      <c r="AS309" s="52">
        <v>0</v>
      </c>
      <c r="AT309" s="52">
        <v>0</v>
      </c>
      <c r="AU309" s="52">
        <v>0</v>
      </c>
      <c r="AV309" s="52">
        <v>0</v>
      </c>
      <c r="AW309" s="52">
        <v>0</v>
      </c>
      <c r="AX309" s="52">
        <v>0</v>
      </c>
      <c r="AY309" s="52">
        <v>0</v>
      </c>
      <c r="AZ309" s="52">
        <v>0</v>
      </c>
      <c r="BA309" s="52">
        <v>0</v>
      </c>
      <c r="BB309" s="52">
        <v>0</v>
      </c>
      <c r="BC309" s="52">
        <v>0</v>
      </c>
      <c r="BD309" s="52">
        <v>0</v>
      </c>
      <c r="BE309" s="52">
        <v>0</v>
      </c>
      <c r="BF309" s="52">
        <v>0</v>
      </c>
      <c r="BG309" s="52">
        <v>0</v>
      </c>
      <c r="BH309" s="52">
        <v>0</v>
      </c>
      <c r="BI309" s="52">
        <v>0</v>
      </c>
      <c r="BJ309" s="52">
        <v>0</v>
      </c>
      <c r="BK309" s="52">
        <v>0</v>
      </c>
      <c r="BL309" s="52">
        <v>0</v>
      </c>
      <c r="BM309" s="52">
        <v>0</v>
      </c>
      <c r="BN309" s="52">
        <v>0</v>
      </c>
      <c r="BO309" s="52">
        <v>0</v>
      </c>
      <c r="BP309" s="52">
        <v>0</v>
      </c>
      <c r="BQ309" s="52">
        <v>0</v>
      </c>
      <c r="BR309" s="52">
        <v>0</v>
      </c>
      <c r="BS309" s="52">
        <v>0</v>
      </c>
      <c r="BT309" s="52">
        <v>0</v>
      </c>
      <c r="BU309" s="52">
        <v>0</v>
      </c>
      <c r="BV309" s="52">
        <v>0</v>
      </c>
      <c r="BW309" s="52">
        <v>0</v>
      </c>
      <c r="BX309" s="52">
        <v>0</v>
      </c>
      <c r="BY309" s="52">
        <v>0</v>
      </c>
      <c r="BZ309" s="52">
        <v>0</v>
      </c>
      <c r="CA309" s="52">
        <v>0</v>
      </c>
      <c r="CB309" s="52">
        <v>0</v>
      </c>
      <c r="CC309" s="52">
        <v>0</v>
      </c>
      <c r="CD309" s="52">
        <v>0</v>
      </c>
      <c r="CE309" s="52">
        <v>0</v>
      </c>
      <c r="CF309" s="52">
        <v>0</v>
      </c>
      <c r="CG309" s="52">
        <v>0</v>
      </c>
      <c r="CH309" s="52">
        <v>0</v>
      </c>
      <c r="CI309" s="52">
        <v>0</v>
      </c>
      <c r="CJ309" s="52">
        <v>0</v>
      </c>
      <c r="CK309" s="52">
        <v>0</v>
      </c>
      <c r="CL309" s="52">
        <v>0</v>
      </c>
      <c r="CM309" s="52">
        <v>0</v>
      </c>
      <c r="CN309" s="52">
        <v>0</v>
      </c>
      <c r="CO309" s="52">
        <v>0</v>
      </c>
      <c r="CP309" s="52">
        <v>0</v>
      </c>
      <c r="CQ309" s="52">
        <v>0</v>
      </c>
      <c r="CR309" s="52">
        <v>0</v>
      </c>
      <c r="CS309" s="52">
        <v>0</v>
      </c>
      <c r="CT309" s="52">
        <v>0</v>
      </c>
      <c r="CU309" s="52">
        <v>0</v>
      </c>
      <c r="CV309" s="52">
        <v>0</v>
      </c>
      <c r="CW309" s="52">
        <v>0</v>
      </c>
      <c r="CX309" s="52">
        <v>0</v>
      </c>
      <c r="CY309" s="52">
        <v>0</v>
      </c>
      <c r="CZ309" s="52">
        <v>0</v>
      </c>
      <c r="DA309" s="52">
        <v>0</v>
      </c>
      <c r="DB309" s="52">
        <v>0</v>
      </c>
      <c r="DC309" s="52">
        <v>0</v>
      </c>
      <c r="DD309" s="52">
        <v>0</v>
      </c>
      <c r="DE309" s="52">
        <v>0</v>
      </c>
      <c r="DF309" s="52">
        <v>0</v>
      </c>
      <c r="DG309" s="52">
        <v>0</v>
      </c>
      <c r="DH309" s="52">
        <v>0</v>
      </c>
      <c r="DI309" s="52">
        <v>0</v>
      </c>
      <c r="DJ309" s="52">
        <v>0</v>
      </c>
      <c r="DK309" s="52">
        <v>0</v>
      </c>
      <c r="DL309" s="52">
        <v>0</v>
      </c>
      <c r="DM309" s="52">
        <v>0</v>
      </c>
      <c r="DN309" s="52">
        <v>0</v>
      </c>
      <c r="DO309" s="52">
        <v>0</v>
      </c>
      <c r="DP309" s="52">
        <v>0</v>
      </c>
      <c r="DQ309" s="52">
        <v>0</v>
      </c>
      <c r="DR309" s="52">
        <v>0</v>
      </c>
      <c r="DS309" s="52">
        <v>0</v>
      </c>
      <c r="DT309" s="52">
        <v>0</v>
      </c>
      <c r="DU309" s="52">
        <v>0</v>
      </c>
      <c r="DV309" s="52">
        <v>0</v>
      </c>
      <c r="DW309" s="52">
        <v>0</v>
      </c>
      <c r="DX309" s="52">
        <v>0</v>
      </c>
      <c r="DY309" s="52">
        <v>0</v>
      </c>
      <c r="DZ309" s="52">
        <v>0</v>
      </c>
      <c r="EA309" s="52">
        <v>0</v>
      </c>
      <c r="EB309" s="52">
        <v>0</v>
      </c>
      <c r="EC309" s="52">
        <v>0</v>
      </c>
      <c r="ED309" s="52">
        <v>0</v>
      </c>
      <c r="EE309" s="52">
        <v>0</v>
      </c>
      <c r="EF309" s="52">
        <v>0</v>
      </c>
      <c r="EG309" s="52">
        <v>0</v>
      </c>
      <c r="EH309" s="52">
        <v>0</v>
      </c>
      <c r="EI309" s="52">
        <v>0</v>
      </c>
      <c r="EJ309" s="52">
        <v>0</v>
      </c>
      <c r="EK309" s="52">
        <v>0</v>
      </c>
      <c r="EL309" s="52">
        <v>0</v>
      </c>
      <c r="EM309" s="52">
        <v>0</v>
      </c>
      <c r="EN309" s="52">
        <v>0</v>
      </c>
      <c r="EO309" s="52">
        <v>0</v>
      </c>
      <c r="EP309" s="52">
        <v>0</v>
      </c>
      <c r="EQ309" s="52">
        <v>0</v>
      </c>
      <c r="ER309" s="52">
        <v>0</v>
      </c>
      <c r="ES309" s="52">
        <v>0</v>
      </c>
      <c r="ET309" s="52">
        <v>0</v>
      </c>
      <c r="EU309" s="52">
        <v>0</v>
      </c>
      <c r="EV309" s="52">
        <v>0</v>
      </c>
      <c r="EW309" s="52">
        <v>69.333340000000007</v>
      </c>
      <c r="EX309" s="52">
        <v>68.222219999999993</v>
      </c>
      <c r="EY309" s="52">
        <v>67.05556</v>
      </c>
      <c r="EZ309" s="52">
        <v>66.111109999999996</v>
      </c>
      <c r="FA309" s="52">
        <v>65.222219999999993</v>
      </c>
      <c r="FB309" s="52">
        <v>64.111109999999996</v>
      </c>
      <c r="FC309" s="52">
        <v>63.27778</v>
      </c>
      <c r="FD309" s="52">
        <v>63.888890000000004</v>
      </c>
      <c r="FE309" s="52">
        <v>66.722219999999993</v>
      </c>
      <c r="FF309" s="52">
        <v>70.388890000000004</v>
      </c>
      <c r="FG309" s="52">
        <v>73.777780000000007</v>
      </c>
      <c r="FH309" s="52">
        <v>77.222219999999993</v>
      </c>
      <c r="FI309" s="52">
        <v>80.94444</v>
      </c>
      <c r="FJ309" s="52">
        <v>84.166659999999993</v>
      </c>
      <c r="FK309" s="52">
        <v>86.55556</v>
      </c>
      <c r="FL309" s="52">
        <v>88</v>
      </c>
      <c r="FM309" s="52">
        <v>88.5</v>
      </c>
      <c r="FN309" s="52">
        <v>87.722219999999993</v>
      </c>
      <c r="FO309" s="52">
        <v>85.611109999999996</v>
      </c>
      <c r="FP309" s="52">
        <v>81.55556</v>
      </c>
      <c r="FQ309" s="52">
        <v>77.666659999999993</v>
      </c>
      <c r="FR309" s="52">
        <v>74.94444</v>
      </c>
      <c r="FS309" s="52">
        <v>73.222219999999993</v>
      </c>
      <c r="FT309" s="52">
        <v>71.55556</v>
      </c>
      <c r="FU309" s="52">
        <v>3</v>
      </c>
      <c r="FV309" s="52">
        <v>373.79840000000002</v>
      </c>
      <c r="FW309" s="52">
        <v>228.56</v>
      </c>
      <c r="FX309" s="52">
        <v>0</v>
      </c>
    </row>
    <row r="310" spans="1:180" x14ac:dyDescent="0.3">
      <c r="A310" t="s">
        <v>174</v>
      </c>
      <c r="B310" t="s">
        <v>247</v>
      </c>
      <c r="C310" t="s">
        <v>0</v>
      </c>
      <c r="D310" t="s">
        <v>224</v>
      </c>
      <c r="E310" t="s">
        <v>189</v>
      </c>
      <c r="F310" t="s">
        <v>232</v>
      </c>
      <c r="G310" t="s">
        <v>240</v>
      </c>
      <c r="H310" s="52">
        <v>21</v>
      </c>
      <c r="I310" s="52">
        <v>0</v>
      </c>
      <c r="J310" s="52">
        <v>0</v>
      </c>
      <c r="K310" s="52">
        <v>0</v>
      </c>
      <c r="L310" s="52">
        <v>0</v>
      </c>
      <c r="M310" s="52">
        <v>0</v>
      </c>
      <c r="N310" s="52">
        <v>0</v>
      </c>
      <c r="O310" s="52">
        <v>0</v>
      </c>
      <c r="P310" s="52">
        <v>0</v>
      </c>
      <c r="Q310" s="52">
        <v>0</v>
      </c>
      <c r="R310" s="52">
        <v>0</v>
      </c>
      <c r="S310" s="52">
        <v>0</v>
      </c>
      <c r="T310" s="52">
        <v>0</v>
      </c>
      <c r="U310" s="52">
        <v>0</v>
      </c>
      <c r="V310" s="52">
        <v>0</v>
      </c>
      <c r="W310" s="52">
        <v>0</v>
      </c>
      <c r="X310" s="52">
        <v>0</v>
      </c>
      <c r="Y310" s="52">
        <v>0</v>
      </c>
      <c r="Z310" s="52">
        <v>0</v>
      </c>
      <c r="AA310" s="52">
        <v>0</v>
      </c>
      <c r="AB310" s="52">
        <v>0</v>
      </c>
      <c r="AC310" s="52">
        <v>0</v>
      </c>
      <c r="AD310" s="52">
        <v>0</v>
      </c>
      <c r="AE310" s="52">
        <v>0</v>
      </c>
      <c r="AF310" s="52">
        <v>0</v>
      </c>
      <c r="AG310" s="52">
        <v>0</v>
      </c>
      <c r="AH310" s="52">
        <v>0</v>
      </c>
      <c r="AI310" s="52">
        <v>0</v>
      </c>
      <c r="AJ310" s="52">
        <v>0</v>
      </c>
      <c r="AK310" s="52">
        <v>0</v>
      </c>
      <c r="AL310" s="52">
        <v>0</v>
      </c>
      <c r="AM310" s="52">
        <v>0</v>
      </c>
      <c r="AN310" s="52">
        <v>0</v>
      </c>
      <c r="AO310" s="52">
        <v>0</v>
      </c>
      <c r="AP310" s="52">
        <v>0</v>
      </c>
      <c r="AQ310" s="52">
        <v>0</v>
      </c>
      <c r="AR310" s="52">
        <v>0</v>
      </c>
      <c r="AS310" s="52">
        <v>0</v>
      </c>
      <c r="AT310" s="52">
        <v>0</v>
      </c>
      <c r="AU310" s="52">
        <v>0</v>
      </c>
      <c r="AV310" s="52">
        <v>0</v>
      </c>
      <c r="AW310" s="52">
        <v>0</v>
      </c>
      <c r="AX310" s="52">
        <v>0</v>
      </c>
      <c r="AY310" s="52">
        <v>0</v>
      </c>
      <c r="AZ310" s="52">
        <v>0</v>
      </c>
      <c r="BA310" s="52">
        <v>0</v>
      </c>
      <c r="BB310" s="52">
        <v>0</v>
      </c>
      <c r="BC310" s="52">
        <v>0</v>
      </c>
      <c r="BD310" s="52">
        <v>0</v>
      </c>
      <c r="BE310" s="52">
        <v>0</v>
      </c>
      <c r="BF310" s="52">
        <v>0</v>
      </c>
      <c r="BG310" s="52">
        <v>0</v>
      </c>
      <c r="BH310" s="52">
        <v>0</v>
      </c>
      <c r="BI310" s="52">
        <v>0</v>
      </c>
      <c r="BJ310" s="52">
        <v>0</v>
      </c>
      <c r="BK310" s="52">
        <v>0</v>
      </c>
      <c r="BL310" s="52">
        <v>0</v>
      </c>
      <c r="BM310" s="52">
        <v>0</v>
      </c>
      <c r="BN310" s="52">
        <v>0</v>
      </c>
      <c r="BO310" s="52">
        <v>0</v>
      </c>
      <c r="BP310" s="52">
        <v>0</v>
      </c>
      <c r="BQ310" s="52">
        <v>0</v>
      </c>
      <c r="BR310" s="52">
        <v>0</v>
      </c>
      <c r="BS310" s="52">
        <v>0</v>
      </c>
      <c r="BT310" s="52">
        <v>0</v>
      </c>
      <c r="BU310" s="52">
        <v>0</v>
      </c>
      <c r="BV310" s="52">
        <v>0</v>
      </c>
      <c r="BW310" s="52">
        <v>0</v>
      </c>
      <c r="BX310" s="52">
        <v>0</v>
      </c>
      <c r="BY310" s="52">
        <v>0</v>
      </c>
      <c r="BZ310" s="52">
        <v>0</v>
      </c>
      <c r="CA310" s="52">
        <v>0</v>
      </c>
      <c r="CB310" s="52">
        <v>0</v>
      </c>
      <c r="CC310" s="52">
        <v>0</v>
      </c>
      <c r="CD310" s="52">
        <v>0</v>
      </c>
      <c r="CE310" s="52">
        <v>0</v>
      </c>
      <c r="CF310" s="52">
        <v>0</v>
      </c>
      <c r="CG310" s="52">
        <v>0</v>
      </c>
      <c r="CH310" s="52">
        <v>0</v>
      </c>
      <c r="CI310" s="52">
        <v>0</v>
      </c>
      <c r="CJ310" s="52">
        <v>0</v>
      </c>
      <c r="CK310" s="52">
        <v>0</v>
      </c>
      <c r="CL310" s="52">
        <v>0</v>
      </c>
      <c r="CM310" s="52">
        <v>0</v>
      </c>
      <c r="CN310" s="52">
        <v>0</v>
      </c>
      <c r="CO310" s="52">
        <v>0</v>
      </c>
      <c r="CP310" s="52">
        <v>0</v>
      </c>
      <c r="CQ310" s="52">
        <v>0</v>
      </c>
      <c r="CR310" s="52">
        <v>0</v>
      </c>
      <c r="CS310" s="52">
        <v>0</v>
      </c>
      <c r="CT310" s="52">
        <v>0</v>
      </c>
      <c r="CU310" s="52">
        <v>0</v>
      </c>
      <c r="CV310" s="52">
        <v>0</v>
      </c>
      <c r="CW310" s="52">
        <v>0</v>
      </c>
      <c r="CX310" s="52">
        <v>0</v>
      </c>
      <c r="CY310" s="52">
        <v>0</v>
      </c>
      <c r="CZ310" s="52">
        <v>0</v>
      </c>
      <c r="DA310" s="52">
        <v>0</v>
      </c>
      <c r="DB310" s="52">
        <v>0</v>
      </c>
      <c r="DC310" s="52">
        <v>0</v>
      </c>
      <c r="DD310" s="52">
        <v>0</v>
      </c>
      <c r="DE310" s="52">
        <v>0</v>
      </c>
      <c r="DF310" s="52">
        <v>0</v>
      </c>
      <c r="DG310" s="52">
        <v>0</v>
      </c>
      <c r="DH310" s="52">
        <v>0</v>
      </c>
      <c r="DI310" s="52">
        <v>0</v>
      </c>
      <c r="DJ310" s="52">
        <v>0</v>
      </c>
      <c r="DK310" s="52">
        <v>0</v>
      </c>
      <c r="DL310" s="52">
        <v>0</v>
      </c>
      <c r="DM310" s="52">
        <v>0</v>
      </c>
      <c r="DN310" s="52">
        <v>0</v>
      </c>
      <c r="DO310" s="52">
        <v>0</v>
      </c>
      <c r="DP310" s="52">
        <v>0</v>
      </c>
      <c r="DQ310" s="52">
        <v>0</v>
      </c>
      <c r="DR310" s="52">
        <v>0</v>
      </c>
      <c r="DS310" s="52">
        <v>0</v>
      </c>
      <c r="DT310" s="52">
        <v>0</v>
      </c>
      <c r="DU310" s="52">
        <v>0</v>
      </c>
      <c r="DV310" s="52">
        <v>0</v>
      </c>
      <c r="DW310" s="52">
        <v>0</v>
      </c>
      <c r="DX310" s="52">
        <v>0</v>
      </c>
      <c r="DY310" s="52">
        <v>0</v>
      </c>
      <c r="DZ310" s="52">
        <v>0</v>
      </c>
      <c r="EA310" s="52">
        <v>0</v>
      </c>
      <c r="EB310" s="52">
        <v>0</v>
      </c>
      <c r="EC310" s="52">
        <v>0</v>
      </c>
      <c r="ED310" s="52">
        <v>0</v>
      </c>
      <c r="EE310" s="52">
        <v>0</v>
      </c>
      <c r="EF310" s="52">
        <v>0</v>
      </c>
      <c r="EG310" s="52">
        <v>0</v>
      </c>
      <c r="EH310" s="52">
        <v>0</v>
      </c>
      <c r="EI310" s="52">
        <v>0</v>
      </c>
      <c r="EJ310" s="52">
        <v>0</v>
      </c>
      <c r="EK310" s="52">
        <v>0</v>
      </c>
      <c r="EL310" s="52">
        <v>0</v>
      </c>
      <c r="EM310" s="52">
        <v>0</v>
      </c>
      <c r="EN310" s="52">
        <v>0</v>
      </c>
      <c r="EO310" s="52">
        <v>0</v>
      </c>
      <c r="EP310" s="52">
        <v>0</v>
      </c>
      <c r="EQ310" s="52">
        <v>0</v>
      </c>
      <c r="ER310" s="52">
        <v>0</v>
      </c>
      <c r="ES310" s="52">
        <v>0</v>
      </c>
      <c r="ET310" s="52">
        <v>0</v>
      </c>
      <c r="EU310" s="52">
        <v>0</v>
      </c>
      <c r="EV310" s="52">
        <v>0</v>
      </c>
      <c r="EW310" s="52">
        <v>71.113640000000004</v>
      </c>
      <c r="EX310" s="52">
        <v>69.681820000000002</v>
      </c>
      <c r="EY310" s="52">
        <v>68.590909999999994</v>
      </c>
      <c r="EZ310" s="52">
        <v>67.386359999999996</v>
      </c>
      <c r="FA310" s="52">
        <v>66.386359999999996</v>
      </c>
      <c r="FB310" s="52">
        <v>65.318179999999998</v>
      </c>
      <c r="FC310" s="52">
        <v>64.409090000000006</v>
      </c>
      <c r="FD310" s="52">
        <v>65.227270000000004</v>
      </c>
      <c r="FE310" s="52">
        <v>67.840909999999994</v>
      </c>
      <c r="FF310" s="52">
        <v>71.227270000000004</v>
      </c>
      <c r="FG310" s="52">
        <v>75.113640000000004</v>
      </c>
      <c r="FH310" s="52">
        <v>78.659090000000006</v>
      </c>
      <c r="FI310" s="52">
        <v>81.886359999999996</v>
      </c>
      <c r="FJ310" s="52">
        <v>85.113640000000004</v>
      </c>
      <c r="FK310" s="52">
        <v>88</v>
      </c>
      <c r="FL310" s="52">
        <v>89.977270000000004</v>
      </c>
      <c r="FM310" s="52">
        <v>90.75</v>
      </c>
      <c r="FN310" s="52">
        <v>90.363640000000004</v>
      </c>
      <c r="FO310" s="52">
        <v>88.295460000000006</v>
      </c>
      <c r="FP310" s="52">
        <v>84.545460000000006</v>
      </c>
      <c r="FQ310" s="52">
        <v>80.340909999999994</v>
      </c>
      <c r="FR310" s="52">
        <v>77.227270000000004</v>
      </c>
      <c r="FS310" s="52">
        <v>75.272729999999996</v>
      </c>
      <c r="FT310" s="52">
        <v>73.25</v>
      </c>
      <c r="FU310" s="52">
        <v>3</v>
      </c>
      <c r="FV310" s="52">
        <v>318.40679999999998</v>
      </c>
      <c r="FW310" s="52">
        <v>160.80850000000001</v>
      </c>
      <c r="FX310" s="52">
        <v>0</v>
      </c>
    </row>
    <row r="311" spans="1:180" x14ac:dyDescent="0.3">
      <c r="A311" t="s">
        <v>174</v>
      </c>
      <c r="B311" t="s">
        <v>247</v>
      </c>
      <c r="C311" t="s">
        <v>0</v>
      </c>
      <c r="D311" t="s">
        <v>224</v>
      </c>
      <c r="E311" t="s">
        <v>190</v>
      </c>
      <c r="F311" t="s">
        <v>232</v>
      </c>
      <c r="G311" t="s">
        <v>240</v>
      </c>
      <c r="H311" s="52">
        <v>21</v>
      </c>
      <c r="I311" s="52">
        <v>0</v>
      </c>
      <c r="J311" s="52">
        <v>0</v>
      </c>
      <c r="K311" s="52">
        <v>0</v>
      </c>
      <c r="L311" s="52">
        <v>0</v>
      </c>
      <c r="M311" s="52">
        <v>0</v>
      </c>
      <c r="N311" s="52">
        <v>0</v>
      </c>
      <c r="O311" s="52">
        <v>0</v>
      </c>
      <c r="P311" s="52">
        <v>0</v>
      </c>
      <c r="Q311" s="52">
        <v>0</v>
      </c>
      <c r="R311" s="52">
        <v>0</v>
      </c>
      <c r="S311" s="52">
        <v>0</v>
      </c>
      <c r="T311" s="52">
        <v>0</v>
      </c>
      <c r="U311" s="52">
        <v>0</v>
      </c>
      <c r="V311" s="52">
        <v>0</v>
      </c>
      <c r="W311" s="52">
        <v>0</v>
      </c>
      <c r="X311" s="52">
        <v>0</v>
      </c>
      <c r="Y311" s="52">
        <v>0</v>
      </c>
      <c r="Z311" s="52">
        <v>0</v>
      </c>
      <c r="AA311" s="52">
        <v>0</v>
      </c>
      <c r="AB311" s="52">
        <v>0</v>
      </c>
      <c r="AC311" s="52">
        <v>0</v>
      </c>
      <c r="AD311" s="52">
        <v>0</v>
      </c>
      <c r="AE311" s="52">
        <v>0</v>
      </c>
      <c r="AF311" s="52">
        <v>0</v>
      </c>
      <c r="AG311" s="52">
        <v>0</v>
      </c>
      <c r="AH311" s="52">
        <v>0</v>
      </c>
      <c r="AI311" s="52">
        <v>0</v>
      </c>
      <c r="AJ311" s="52">
        <v>0</v>
      </c>
      <c r="AK311" s="52">
        <v>0</v>
      </c>
      <c r="AL311" s="52">
        <v>0</v>
      </c>
      <c r="AM311" s="52">
        <v>0</v>
      </c>
      <c r="AN311" s="52">
        <v>0</v>
      </c>
      <c r="AO311" s="52">
        <v>0</v>
      </c>
      <c r="AP311" s="52">
        <v>0</v>
      </c>
      <c r="AQ311" s="52">
        <v>0</v>
      </c>
      <c r="AR311" s="52">
        <v>0</v>
      </c>
      <c r="AS311" s="52">
        <v>0</v>
      </c>
      <c r="AT311" s="52">
        <v>0</v>
      </c>
      <c r="AU311" s="52">
        <v>0</v>
      </c>
      <c r="AV311" s="52">
        <v>0</v>
      </c>
      <c r="AW311" s="52">
        <v>0</v>
      </c>
      <c r="AX311" s="52">
        <v>0</v>
      </c>
      <c r="AY311" s="52">
        <v>0</v>
      </c>
      <c r="AZ311" s="52">
        <v>0</v>
      </c>
      <c r="BA311" s="52">
        <v>0</v>
      </c>
      <c r="BB311" s="52">
        <v>0</v>
      </c>
      <c r="BC311" s="52">
        <v>0</v>
      </c>
      <c r="BD311" s="52">
        <v>0</v>
      </c>
      <c r="BE311" s="52">
        <v>0</v>
      </c>
      <c r="BF311" s="52">
        <v>0</v>
      </c>
      <c r="BG311" s="52">
        <v>0</v>
      </c>
      <c r="BH311" s="52">
        <v>0</v>
      </c>
      <c r="BI311" s="52">
        <v>0</v>
      </c>
      <c r="BJ311" s="52">
        <v>0</v>
      </c>
      <c r="BK311" s="52">
        <v>0</v>
      </c>
      <c r="BL311" s="52">
        <v>0</v>
      </c>
      <c r="BM311" s="52">
        <v>0</v>
      </c>
      <c r="BN311" s="52">
        <v>0</v>
      </c>
      <c r="BO311" s="52">
        <v>0</v>
      </c>
      <c r="BP311" s="52">
        <v>0</v>
      </c>
      <c r="BQ311" s="52">
        <v>0</v>
      </c>
      <c r="BR311" s="52">
        <v>0</v>
      </c>
      <c r="BS311" s="52">
        <v>0</v>
      </c>
      <c r="BT311" s="52">
        <v>0</v>
      </c>
      <c r="BU311" s="52">
        <v>0</v>
      </c>
      <c r="BV311" s="52">
        <v>0</v>
      </c>
      <c r="BW311" s="52">
        <v>0</v>
      </c>
      <c r="BX311" s="52">
        <v>0</v>
      </c>
      <c r="BY311" s="52">
        <v>0</v>
      </c>
      <c r="BZ311" s="52">
        <v>0</v>
      </c>
      <c r="CA311" s="52">
        <v>0</v>
      </c>
      <c r="CB311" s="52">
        <v>0</v>
      </c>
      <c r="CC311" s="52">
        <v>0</v>
      </c>
      <c r="CD311" s="52">
        <v>0</v>
      </c>
      <c r="CE311" s="52">
        <v>0</v>
      </c>
      <c r="CF311" s="52">
        <v>0</v>
      </c>
      <c r="CG311" s="52">
        <v>0</v>
      </c>
      <c r="CH311" s="52">
        <v>0</v>
      </c>
      <c r="CI311" s="52">
        <v>0</v>
      </c>
      <c r="CJ311" s="52">
        <v>0</v>
      </c>
      <c r="CK311" s="52">
        <v>0</v>
      </c>
      <c r="CL311" s="52">
        <v>0</v>
      </c>
      <c r="CM311" s="52">
        <v>0</v>
      </c>
      <c r="CN311" s="52">
        <v>0</v>
      </c>
      <c r="CO311" s="52">
        <v>0</v>
      </c>
      <c r="CP311" s="52">
        <v>0</v>
      </c>
      <c r="CQ311" s="52">
        <v>0</v>
      </c>
      <c r="CR311" s="52">
        <v>0</v>
      </c>
      <c r="CS311" s="52">
        <v>0</v>
      </c>
      <c r="CT311" s="52">
        <v>0</v>
      </c>
      <c r="CU311" s="52">
        <v>0</v>
      </c>
      <c r="CV311" s="52">
        <v>0</v>
      </c>
      <c r="CW311" s="52">
        <v>0</v>
      </c>
      <c r="CX311" s="52">
        <v>0</v>
      </c>
      <c r="CY311" s="52">
        <v>0</v>
      </c>
      <c r="CZ311" s="52">
        <v>0</v>
      </c>
      <c r="DA311" s="52">
        <v>0</v>
      </c>
      <c r="DB311" s="52">
        <v>0</v>
      </c>
      <c r="DC311" s="52">
        <v>0</v>
      </c>
      <c r="DD311" s="52">
        <v>0</v>
      </c>
      <c r="DE311" s="52">
        <v>0</v>
      </c>
      <c r="DF311" s="52">
        <v>0</v>
      </c>
      <c r="DG311" s="52">
        <v>0</v>
      </c>
      <c r="DH311" s="52">
        <v>0</v>
      </c>
      <c r="DI311" s="52">
        <v>0</v>
      </c>
      <c r="DJ311" s="52">
        <v>0</v>
      </c>
      <c r="DK311" s="52">
        <v>0</v>
      </c>
      <c r="DL311" s="52">
        <v>0</v>
      </c>
      <c r="DM311" s="52">
        <v>0</v>
      </c>
      <c r="DN311" s="52">
        <v>0</v>
      </c>
      <c r="DO311" s="52">
        <v>0</v>
      </c>
      <c r="DP311" s="52">
        <v>0</v>
      </c>
      <c r="DQ311" s="52">
        <v>0</v>
      </c>
      <c r="DR311" s="52">
        <v>0</v>
      </c>
      <c r="DS311" s="52">
        <v>0</v>
      </c>
      <c r="DT311" s="52">
        <v>0</v>
      </c>
      <c r="DU311" s="52">
        <v>0</v>
      </c>
      <c r="DV311" s="52">
        <v>0</v>
      </c>
      <c r="DW311" s="52">
        <v>0</v>
      </c>
      <c r="DX311" s="52">
        <v>0</v>
      </c>
      <c r="DY311" s="52">
        <v>0</v>
      </c>
      <c r="DZ311" s="52">
        <v>0</v>
      </c>
      <c r="EA311" s="52">
        <v>0</v>
      </c>
      <c r="EB311" s="52">
        <v>0</v>
      </c>
      <c r="EC311" s="52">
        <v>0</v>
      </c>
      <c r="ED311" s="52">
        <v>0</v>
      </c>
      <c r="EE311" s="52">
        <v>0</v>
      </c>
      <c r="EF311" s="52">
        <v>0</v>
      </c>
      <c r="EG311" s="52">
        <v>0</v>
      </c>
      <c r="EH311" s="52">
        <v>0</v>
      </c>
      <c r="EI311" s="52">
        <v>0</v>
      </c>
      <c r="EJ311" s="52">
        <v>0</v>
      </c>
      <c r="EK311" s="52">
        <v>0</v>
      </c>
      <c r="EL311" s="52">
        <v>0</v>
      </c>
      <c r="EM311" s="52">
        <v>0</v>
      </c>
      <c r="EN311" s="52">
        <v>0</v>
      </c>
      <c r="EO311" s="52">
        <v>0</v>
      </c>
      <c r="EP311" s="52">
        <v>0</v>
      </c>
      <c r="EQ311" s="52">
        <v>0</v>
      </c>
      <c r="ER311" s="52">
        <v>0</v>
      </c>
      <c r="ES311" s="52">
        <v>0</v>
      </c>
      <c r="ET311" s="52">
        <v>0</v>
      </c>
      <c r="EU311" s="52">
        <v>0</v>
      </c>
      <c r="EV311" s="52">
        <v>0</v>
      </c>
      <c r="EW311" s="52">
        <v>70.142859999999999</v>
      </c>
      <c r="EX311" s="52">
        <v>68.690479999999994</v>
      </c>
      <c r="EY311" s="52">
        <v>67.452380000000005</v>
      </c>
      <c r="EZ311" s="52">
        <v>66.166659999999993</v>
      </c>
      <c r="FA311" s="52">
        <v>65.142859999999999</v>
      </c>
      <c r="FB311" s="52">
        <v>64.380949999999999</v>
      </c>
      <c r="FC311" s="52">
        <v>63.714289999999998</v>
      </c>
      <c r="FD311" s="52">
        <v>63.952379999999998</v>
      </c>
      <c r="FE311" s="52">
        <v>66.833340000000007</v>
      </c>
      <c r="FF311" s="52">
        <v>70.714290000000005</v>
      </c>
      <c r="FG311" s="52">
        <v>74.595240000000004</v>
      </c>
      <c r="FH311" s="52">
        <v>78.166659999999993</v>
      </c>
      <c r="FI311" s="52">
        <v>81.261899999999997</v>
      </c>
      <c r="FJ311" s="52">
        <v>84.119050000000001</v>
      </c>
      <c r="FK311" s="52">
        <v>86.642859999999999</v>
      </c>
      <c r="FL311" s="52">
        <v>88.285709999999995</v>
      </c>
      <c r="FM311" s="52">
        <v>88.738100000000003</v>
      </c>
      <c r="FN311" s="52">
        <v>87.785709999999995</v>
      </c>
      <c r="FO311" s="52">
        <v>85.523809999999997</v>
      </c>
      <c r="FP311" s="52">
        <v>81.190479999999994</v>
      </c>
      <c r="FQ311" s="52">
        <v>76.857140000000001</v>
      </c>
      <c r="FR311" s="52">
        <v>73.833340000000007</v>
      </c>
      <c r="FS311" s="52">
        <v>72.119050000000001</v>
      </c>
      <c r="FT311" s="52">
        <v>70.880949999999999</v>
      </c>
      <c r="FU311" s="52">
        <v>3</v>
      </c>
      <c r="FV311" s="52">
        <v>373.79840000000002</v>
      </c>
      <c r="FW311" s="52">
        <v>228.56</v>
      </c>
      <c r="FX311" s="52">
        <v>0</v>
      </c>
    </row>
    <row r="312" spans="1:180" x14ac:dyDescent="0.3">
      <c r="A312" t="s">
        <v>174</v>
      </c>
      <c r="B312" t="s">
        <v>247</v>
      </c>
      <c r="C312" t="s">
        <v>0</v>
      </c>
      <c r="D312" t="s">
        <v>244</v>
      </c>
      <c r="E312" t="s">
        <v>187</v>
      </c>
      <c r="F312" t="s">
        <v>232</v>
      </c>
      <c r="G312" t="s">
        <v>240</v>
      </c>
      <c r="H312" s="52">
        <v>21</v>
      </c>
      <c r="I312" s="52">
        <v>0</v>
      </c>
      <c r="J312" s="52">
        <v>0</v>
      </c>
      <c r="K312" s="52">
        <v>0</v>
      </c>
      <c r="L312" s="52">
        <v>0</v>
      </c>
      <c r="M312" s="52">
        <v>0</v>
      </c>
      <c r="N312" s="52">
        <v>0</v>
      </c>
      <c r="O312" s="52">
        <v>0</v>
      </c>
      <c r="P312" s="52">
        <v>0</v>
      </c>
      <c r="Q312" s="52">
        <v>0</v>
      </c>
      <c r="R312" s="52">
        <v>0</v>
      </c>
      <c r="S312" s="52">
        <v>0</v>
      </c>
      <c r="T312" s="52">
        <v>0</v>
      </c>
      <c r="U312" s="52">
        <v>0</v>
      </c>
      <c r="V312" s="52">
        <v>0</v>
      </c>
      <c r="W312" s="52">
        <v>0</v>
      </c>
      <c r="X312" s="52">
        <v>0</v>
      </c>
      <c r="Y312" s="52">
        <v>0</v>
      </c>
      <c r="Z312" s="52">
        <v>0</v>
      </c>
      <c r="AA312" s="52">
        <v>0</v>
      </c>
      <c r="AB312" s="52">
        <v>0</v>
      </c>
      <c r="AC312" s="52">
        <v>0</v>
      </c>
      <c r="AD312" s="52">
        <v>0</v>
      </c>
      <c r="AE312" s="52">
        <v>0</v>
      </c>
      <c r="AF312" s="52">
        <v>0</v>
      </c>
      <c r="AG312" s="52">
        <v>0</v>
      </c>
      <c r="AH312" s="52">
        <v>0</v>
      </c>
      <c r="AI312" s="52">
        <v>0</v>
      </c>
      <c r="AJ312" s="52">
        <v>0</v>
      </c>
      <c r="AK312" s="52">
        <v>0</v>
      </c>
      <c r="AL312" s="52">
        <v>0</v>
      </c>
      <c r="AM312" s="52">
        <v>0</v>
      </c>
      <c r="AN312" s="52">
        <v>0</v>
      </c>
      <c r="AO312" s="52">
        <v>0</v>
      </c>
      <c r="AP312" s="52">
        <v>0</v>
      </c>
      <c r="AQ312" s="52">
        <v>0</v>
      </c>
      <c r="AR312" s="52">
        <v>0</v>
      </c>
      <c r="AS312" s="52">
        <v>0</v>
      </c>
      <c r="AT312" s="52">
        <v>0</v>
      </c>
      <c r="AU312" s="52">
        <v>0</v>
      </c>
      <c r="AV312" s="52">
        <v>0</v>
      </c>
      <c r="AW312" s="52">
        <v>0</v>
      </c>
      <c r="AX312" s="52">
        <v>0</v>
      </c>
      <c r="AY312" s="52">
        <v>0</v>
      </c>
      <c r="AZ312" s="52">
        <v>0</v>
      </c>
      <c r="BA312" s="52">
        <v>0</v>
      </c>
      <c r="BB312" s="52">
        <v>0</v>
      </c>
      <c r="BC312" s="52">
        <v>0</v>
      </c>
      <c r="BD312" s="52">
        <v>0</v>
      </c>
      <c r="BE312" s="52">
        <v>0</v>
      </c>
      <c r="BF312" s="52">
        <v>0</v>
      </c>
      <c r="BG312" s="52">
        <v>0</v>
      </c>
      <c r="BH312" s="52">
        <v>0</v>
      </c>
      <c r="BI312" s="52">
        <v>0</v>
      </c>
      <c r="BJ312" s="52">
        <v>0</v>
      </c>
      <c r="BK312" s="52">
        <v>0</v>
      </c>
      <c r="BL312" s="52">
        <v>0</v>
      </c>
      <c r="BM312" s="52">
        <v>0</v>
      </c>
      <c r="BN312" s="52">
        <v>0</v>
      </c>
      <c r="BO312" s="52">
        <v>0</v>
      </c>
      <c r="BP312" s="52">
        <v>0</v>
      </c>
      <c r="BQ312" s="52">
        <v>0</v>
      </c>
      <c r="BR312" s="52">
        <v>0</v>
      </c>
      <c r="BS312" s="52">
        <v>0</v>
      </c>
      <c r="BT312" s="52">
        <v>0</v>
      </c>
      <c r="BU312" s="52">
        <v>0</v>
      </c>
      <c r="BV312" s="52">
        <v>0</v>
      </c>
      <c r="BW312" s="52">
        <v>0</v>
      </c>
      <c r="BX312" s="52">
        <v>0</v>
      </c>
      <c r="BY312" s="52">
        <v>0</v>
      </c>
      <c r="BZ312" s="52">
        <v>0</v>
      </c>
      <c r="CA312" s="52">
        <v>0</v>
      </c>
      <c r="CB312" s="52">
        <v>0</v>
      </c>
      <c r="CC312" s="52">
        <v>0</v>
      </c>
      <c r="CD312" s="52">
        <v>0</v>
      </c>
      <c r="CE312" s="52">
        <v>0</v>
      </c>
      <c r="CF312" s="52">
        <v>0</v>
      </c>
      <c r="CG312" s="52">
        <v>0</v>
      </c>
      <c r="CH312" s="52">
        <v>0</v>
      </c>
      <c r="CI312" s="52">
        <v>0</v>
      </c>
      <c r="CJ312" s="52">
        <v>0</v>
      </c>
      <c r="CK312" s="52">
        <v>0</v>
      </c>
      <c r="CL312" s="52">
        <v>0</v>
      </c>
      <c r="CM312" s="52">
        <v>0</v>
      </c>
      <c r="CN312" s="52">
        <v>0</v>
      </c>
      <c r="CO312" s="52">
        <v>0</v>
      </c>
      <c r="CP312" s="52">
        <v>0</v>
      </c>
      <c r="CQ312" s="52">
        <v>0</v>
      </c>
      <c r="CR312" s="52">
        <v>0</v>
      </c>
      <c r="CS312" s="52">
        <v>0</v>
      </c>
      <c r="CT312" s="52">
        <v>0</v>
      </c>
      <c r="CU312" s="52">
        <v>0</v>
      </c>
      <c r="CV312" s="52">
        <v>0</v>
      </c>
      <c r="CW312" s="52">
        <v>0</v>
      </c>
      <c r="CX312" s="52">
        <v>0</v>
      </c>
      <c r="CY312" s="52">
        <v>0</v>
      </c>
      <c r="CZ312" s="52">
        <v>0</v>
      </c>
      <c r="DA312" s="52">
        <v>0</v>
      </c>
      <c r="DB312" s="52">
        <v>0</v>
      </c>
      <c r="DC312" s="52">
        <v>0</v>
      </c>
      <c r="DD312" s="52">
        <v>0</v>
      </c>
      <c r="DE312" s="52">
        <v>0</v>
      </c>
      <c r="DF312" s="52">
        <v>0</v>
      </c>
      <c r="DG312" s="52">
        <v>0</v>
      </c>
      <c r="DH312" s="52">
        <v>0</v>
      </c>
      <c r="DI312" s="52">
        <v>0</v>
      </c>
      <c r="DJ312" s="52">
        <v>0</v>
      </c>
      <c r="DK312" s="52">
        <v>0</v>
      </c>
      <c r="DL312" s="52">
        <v>0</v>
      </c>
      <c r="DM312" s="52">
        <v>0</v>
      </c>
      <c r="DN312" s="52">
        <v>0</v>
      </c>
      <c r="DO312" s="52">
        <v>0</v>
      </c>
      <c r="DP312" s="52">
        <v>0</v>
      </c>
      <c r="DQ312" s="52">
        <v>0</v>
      </c>
      <c r="DR312" s="52">
        <v>0</v>
      </c>
      <c r="DS312" s="52">
        <v>0</v>
      </c>
      <c r="DT312" s="52">
        <v>0</v>
      </c>
      <c r="DU312" s="52">
        <v>0</v>
      </c>
      <c r="DV312" s="52">
        <v>0</v>
      </c>
      <c r="DW312" s="52">
        <v>0</v>
      </c>
      <c r="DX312" s="52">
        <v>0</v>
      </c>
      <c r="DY312" s="52">
        <v>0</v>
      </c>
      <c r="DZ312" s="52">
        <v>0</v>
      </c>
      <c r="EA312" s="52">
        <v>0</v>
      </c>
      <c r="EB312" s="52">
        <v>0</v>
      </c>
      <c r="EC312" s="52">
        <v>0</v>
      </c>
      <c r="ED312" s="52">
        <v>0</v>
      </c>
      <c r="EE312" s="52">
        <v>0</v>
      </c>
      <c r="EF312" s="52">
        <v>0</v>
      </c>
      <c r="EG312" s="52">
        <v>0</v>
      </c>
      <c r="EH312" s="52">
        <v>0</v>
      </c>
      <c r="EI312" s="52">
        <v>0</v>
      </c>
      <c r="EJ312" s="52">
        <v>0</v>
      </c>
      <c r="EK312" s="52">
        <v>0</v>
      </c>
      <c r="EL312" s="52">
        <v>0</v>
      </c>
      <c r="EM312" s="52">
        <v>0</v>
      </c>
      <c r="EN312" s="52">
        <v>0</v>
      </c>
      <c r="EO312" s="52">
        <v>0</v>
      </c>
      <c r="EP312" s="52">
        <v>0</v>
      </c>
      <c r="EQ312" s="52">
        <v>0</v>
      </c>
      <c r="ER312" s="52">
        <v>0</v>
      </c>
      <c r="ES312" s="52">
        <v>0</v>
      </c>
      <c r="ET312" s="52">
        <v>0</v>
      </c>
      <c r="EU312" s="52">
        <v>0</v>
      </c>
      <c r="EV312" s="52">
        <v>0</v>
      </c>
      <c r="EW312" s="52">
        <v>71.3125</v>
      </c>
      <c r="EX312" s="52">
        <v>70.125</v>
      </c>
      <c r="EY312" s="52">
        <v>68.75</v>
      </c>
      <c r="EZ312" s="52">
        <v>67.5</v>
      </c>
      <c r="FA312" s="52">
        <v>66.0625</v>
      </c>
      <c r="FB312" s="52">
        <v>65</v>
      </c>
      <c r="FC312" s="52">
        <v>64.625</v>
      </c>
      <c r="FD312" s="52">
        <v>66.4375</v>
      </c>
      <c r="FE312" s="52">
        <v>69.625</v>
      </c>
      <c r="FF312" s="52">
        <v>73.125</v>
      </c>
      <c r="FG312" s="52">
        <v>76.6875</v>
      </c>
      <c r="FH312" s="52">
        <v>80.5</v>
      </c>
      <c r="FI312" s="52">
        <v>83.75</v>
      </c>
      <c r="FJ312" s="52">
        <v>86.6875</v>
      </c>
      <c r="FK312" s="52">
        <v>89.5</v>
      </c>
      <c r="FL312" s="52">
        <v>91.25</v>
      </c>
      <c r="FM312" s="52">
        <v>91.4375</v>
      </c>
      <c r="FN312" s="52">
        <v>90.375</v>
      </c>
      <c r="FO312" s="52">
        <v>88.1875</v>
      </c>
      <c r="FP312" s="52">
        <v>85.0625</v>
      </c>
      <c r="FQ312" s="52">
        <v>80.3125</v>
      </c>
      <c r="FR312" s="52">
        <v>76.4375</v>
      </c>
      <c r="FS312" s="52">
        <v>73.375</v>
      </c>
      <c r="FT312" s="52">
        <v>71.0625</v>
      </c>
      <c r="FU312" s="52">
        <v>3</v>
      </c>
      <c r="FV312" s="52">
        <v>178.99850000000001</v>
      </c>
      <c r="FW312" s="52">
        <v>78.164540000000002</v>
      </c>
      <c r="FX312" s="52">
        <v>0</v>
      </c>
    </row>
    <row r="313" spans="1:180" x14ac:dyDescent="0.3">
      <c r="A313" t="s">
        <v>174</v>
      </c>
      <c r="B313" t="s">
        <v>247</v>
      </c>
      <c r="C313" t="s">
        <v>0</v>
      </c>
      <c r="D313" t="s">
        <v>224</v>
      </c>
      <c r="E313" t="s">
        <v>188</v>
      </c>
      <c r="F313" t="s">
        <v>232</v>
      </c>
      <c r="G313" t="s">
        <v>240</v>
      </c>
      <c r="H313" s="52">
        <v>21</v>
      </c>
      <c r="I313" s="52">
        <v>0</v>
      </c>
      <c r="J313" s="52">
        <v>0</v>
      </c>
      <c r="K313" s="52">
        <v>0</v>
      </c>
      <c r="L313" s="52">
        <v>0</v>
      </c>
      <c r="M313" s="52">
        <v>0</v>
      </c>
      <c r="N313" s="52">
        <v>0</v>
      </c>
      <c r="O313" s="52">
        <v>0</v>
      </c>
      <c r="P313" s="52">
        <v>0</v>
      </c>
      <c r="Q313" s="52">
        <v>0</v>
      </c>
      <c r="R313" s="52">
        <v>0</v>
      </c>
      <c r="S313" s="52">
        <v>0</v>
      </c>
      <c r="T313" s="52">
        <v>0</v>
      </c>
      <c r="U313" s="52">
        <v>0</v>
      </c>
      <c r="V313" s="52">
        <v>0</v>
      </c>
      <c r="W313" s="52">
        <v>0</v>
      </c>
      <c r="X313" s="52">
        <v>0</v>
      </c>
      <c r="Y313" s="52">
        <v>0</v>
      </c>
      <c r="Z313" s="52">
        <v>0</v>
      </c>
      <c r="AA313" s="52">
        <v>0</v>
      </c>
      <c r="AB313" s="52">
        <v>0</v>
      </c>
      <c r="AC313" s="52">
        <v>0</v>
      </c>
      <c r="AD313" s="52">
        <v>0</v>
      </c>
      <c r="AE313" s="52">
        <v>0</v>
      </c>
      <c r="AF313" s="52">
        <v>0</v>
      </c>
      <c r="AG313" s="52">
        <v>0</v>
      </c>
      <c r="AH313" s="52">
        <v>0</v>
      </c>
      <c r="AI313" s="52">
        <v>0</v>
      </c>
      <c r="AJ313" s="52">
        <v>0</v>
      </c>
      <c r="AK313" s="52">
        <v>0</v>
      </c>
      <c r="AL313" s="52">
        <v>0</v>
      </c>
      <c r="AM313" s="52">
        <v>0</v>
      </c>
      <c r="AN313" s="52">
        <v>0</v>
      </c>
      <c r="AO313" s="52">
        <v>0</v>
      </c>
      <c r="AP313" s="52">
        <v>0</v>
      </c>
      <c r="AQ313" s="52">
        <v>0</v>
      </c>
      <c r="AR313" s="52">
        <v>0</v>
      </c>
      <c r="AS313" s="52">
        <v>0</v>
      </c>
      <c r="AT313" s="52">
        <v>0</v>
      </c>
      <c r="AU313" s="52">
        <v>0</v>
      </c>
      <c r="AV313" s="52">
        <v>0</v>
      </c>
      <c r="AW313" s="52">
        <v>0</v>
      </c>
      <c r="AX313" s="52">
        <v>0</v>
      </c>
      <c r="AY313" s="52">
        <v>0</v>
      </c>
      <c r="AZ313" s="52">
        <v>0</v>
      </c>
      <c r="BA313" s="52">
        <v>0</v>
      </c>
      <c r="BB313" s="52">
        <v>0</v>
      </c>
      <c r="BC313" s="52">
        <v>0</v>
      </c>
      <c r="BD313" s="52">
        <v>0</v>
      </c>
      <c r="BE313" s="52">
        <v>0</v>
      </c>
      <c r="BF313" s="52">
        <v>0</v>
      </c>
      <c r="BG313" s="52">
        <v>0</v>
      </c>
      <c r="BH313" s="52">
        <v>0</v>
      </c>
      <c r="BI313" s="52">
        <v>0</v>
      </c>
      <c r="BJ313" s="52">
        <v>0</v>
      </c>
      <c r="BK313" s="52">
        <v>0</v>
      </c>
      <c r="BL313" s="52">
        <v>0</v>
      </c>
      <c r="BM313" s="52">
        <v>0</v>
      </c>
      <c r="BN313" s="52">
        <v>0</v>
      </c>
      <c r="BO313" s="52">
        <v>0</v>
      </c>
      <c r="BP313" s="52">
        <v>0</v>
      </c>
      <c r="BQ313" s="52">
        <v>0</v>
      </c>
      <c r="BR313" s="52">
        <v>0</v>
      </c>
      <c r="BS313" s="52">
        <v>0</v>
      </c>
      <c r="BT313" s="52">
        <v>0</v>
      </c>
      <c r="BU313" s="52">
        <v>0</v>
      </c>
      <c r="BV313" s="52">
        <v>0</v>
      </c>
      <c r="BW313" s="52">
        <v>0</v>
      </c>
      <c r="BX313" s="52">
        <v>0</v>
      </c>
      <c r="BY313" s="52">
        <v>0</v>
      </c>
      <c r="BZ313" s="52">
        <v>0</v>
      </c>
      <c r="CA313" s="52">
        <v>0</v>
      </c>
      <c r="CB313" s="52">
        <v>0</v>
      </c>
      <c r="CC313" s="52">
        <v>0</v>
      </c>
      <c r="CD313" s="52">
        <v>0</v>
      </c>
      <c r="CE313" s="52">
        <v>0</v>
      </c>
      <c r="CF313" s="52">
        <v>0</v>
      </c>
      <c r="CG313" s="52">
        <v>0</v>
      </c>
      <c r="CH313" s="52">
        <v>0</v>
      </c>
      <c r="CI313" s="52">
        <v>0</v>
      </c>
      <c r="CJ313" s="52">
        <v>0</v>
      </c>
      <c r="CK313" s="52">
        <v>0</v>
      </c>
      <c r="CL313" s="52">
        <v>0</v>
      </c>
      <c r="CM313" s="52">
        <v>0</v>
      </c>
      <c r="CN313" s="52">
        <v>0</v>
      </c>
      <c r="CO313" s="52">
        <v>0</v>
      </c>
      <c r="CP313" s="52">
        <v>0</v>
      </c>
      <c r="CQ313" s="52">
        <v>0</v>
      </c>
      <c r="CR313" s="52">
        <v>0</v>
      </c>
      <c r="CS313" s="52">
        <v>0</v>
      </c>
      <c r="CT313" s="52">
        <v>0</v>
      </c>
      <c r="CU313" s="52">
        <v>0</v>
      </c>
      <c r="CV313" s="52">
        <v>0</v>
      </c>
      <c r="CW313" s="52">
        <v>0</v>
      </c>
      <c r="CX313" s="52">
        <v>0</v>
      </c>
      <c r="CY313" s="52">
        <v>0</v>
      </c>
      <c r="CZ313" s="52">
        <v>0</v>
      </c>
      <c r="DA313" s="52">
        <v>0</v>
      </c>
      <c r="DB313" s="52">
        <v>0</v>
      </c>
      <c r="DC313" s="52">
        <v>0</v>
      </c>
      <c r="DD313" s="52">
        <v>0</v>
      </c>
      <c r="DE313" s="52">
        <v>0</v>
      </c>
      <c r="DF313" s="52">
        <v>0</v>
      </c>
      <c r="DG313" s="52">
        <v>0</v>
      </c>
      <c r="DH313" s="52">
        <v>0</v>
      </c>
      <c r="DI313" s="52">
        <v>0</v>
      </c>
      <c r="DJ313" s="52">
        <v>0</v>
      </c>
      <c r="DK313" s="52">
        <v>0</v>
      </c>
      <c r="DL313" s="52">
        <v>0</v>
      </c>
      <c r="DM313" s="52">
        <v>0</v>
      </c>
      <c r="DN313" s="52">
        <v>0</v>
      </c>
      <c r="DO313" s="52">
        <v>0</v>
      </c>
      <c r="DP313" s="52">
        <v>0</v>
      </c>
      <c r="DQ313" s="52">
        <v>0</v>
      </c>
      <c r="DR313" s="52">
        <v>0</v>
      </c>
      <c r="DS313" s="52">
        <v>0</v>
      </c>
      <c r="DT313" s="52">
        <v>0</v>
      </c>
      <c r="DU313" s="52">
        <v>0</v>
      </c>
      <c r="DV313" s="52">
        <v>0</v>
      </c>
      <c r="DW313" s="52">
        <v>0</v>
      </c>
      <c r="DX313" s="52">
        <v>0</v>
      </c>
      <c r="DY313" s="52">
        <v>0</v>
      </c>
      <c r="DZ313" s="52">
        <v>0</v>
      </c>
      <c r="EA313" s="52">
        <v>0</v>
      </c>
      <c r="EB313" s="52">
        <v>0</v>
      </c>
      <c r="EC313" s="52">
        <v>0</v>
      </c>
      <c r="ED313" s="52">
        <v>0</v>
      </c>
      <c r="EE313" s="52">
        <v>0</v>
      </c>
      <c r="EF313" s="52">
        <v>0</v>
      </c>
      <c r="EG313" s="52">
        <v>0</v>
      </c>
      <c r="EH313" s="52">
        <v>0</v>
      </c>
      <c r="EI313" s="52">
        <v>0</v>
      </c>
      <c r="EJ313" s="52">
        <v>0</v>
      </c>
      <c r="EK313" s="52">
        <v>0</v>
      </c>
      <c r="EL313" s="52">
        <v>0</v>
      </c>
      <c r="EM313" s="52">
        <v>0</v>
      </c>
      <c r="EN313" s="52">
        <v>0</v>
      </c>
      <c r="EO313" s="52">
        <v>0</v>
      </c>
      <c r="EP313" s="52">
        <v>0</v>
      </c>
      <c r="EQ313" s="52">
        <v>0</v>
      </c>
      <c r="ER313" s="52">
        <v>0</v>
      </c>
      <c r="ES313" s="52">
        <v>0</v>
      </c>
      <c r="ET313" s="52">
        <v>0</v>
      </c>
      <c r="EU313" s="52">
        <v>0</v>
      </c>
      <c r="EV313" s="52">
        <v>0</v>
      </c>
      <c r="EW313" s="52">
        <v>71.904759999999996</v>
      </c>
      <c r="EX313" s="52">
        <v>70.238100000000003</v>
      </c>
      <c r="EY313" s="52">
        <v>68.833340000000007</v>
      </c>
      <c r="EZ313" s="52">
        <v>67.619050000000001</v>
      </c>
      <c r="FA313" s="52">
        <v>66.476190000000003</v>
      </c>
      <c r="FB313" s="52">
        <v>65.428569999999993</v>
      </c>
      <c r="FC313" s="52">
        <v>65.119050000000001</v>
      </c>
      <c r="FD313" s="52">
        <v>66.666659999999993</v>
      </c>
      <c r="FE313" s="52">
        <v>69.523809999999997</v>
      </c>
      <c r="FF313" s="52">
        <v>72.952380000000005</v>
      </c>
      <c r="FG313" s="52">
        <v>76.738100000000003</v>
      </c>
      <c r="FH313" s="52">
        <v>80.523809999999997</v>
      </c>
      <c r="FI313" s="52">
        <v>84.119050000000001</v>
      </c>
      <c r="FJ313" s="52">
        <v>87.619050000000001</v>
      </c>
      <c r="FK313" s="52">
        <v>90.166659999999993</v>
      </c>
      <c r="FL313" s="52">
        <v>92.214290000000005</v>
      </c>
      <c r="FM313" s="52">
        <v>93.142859999999999</v>
      </c>
      <c r="FN313" s="52">
        <v>92.952380000000005</v>
      </c>
      <c r="FO313" s="52">
        <v>91.285709999999995</v>
      </c>
      <c r="FP313" s="52">
        <v>87.785709999999995</v>
      </c>
      <c r="FQ313" s="52">
        <v>83</v>
      </c>
      <c r="FR313" s="52">
        <v>79.214290000000005</v>
      </c>
      <c r="FS313" s="52">
        <v>76.309520000000006</v>
      </c>
      <c r="FT313" s="52">
        <v>74.285709999999995</v>
      </c>
      <c r="FU313" s="52">
        <v>3</v>
      </c>
      <c r="FV313" s="52">
        <v>221.71170000000001</v>
      </c>
      <c r="FW313" s="52">
        <v>100.8977</v>
      </c>
      <c r="FX313" s="52">
        <v>0</v>
      </c>
    </row>
    <row r="314" spans="1:180" x14ac:dyDescent="0.3">
      <c r="A314" t="s">
        <v>174</v>
      </c>
      <c r="B314" t="s">
        <v>247</v>
      </c>
      <c r="C314" t="s">
        <v>0</v>
      </c>
      <c r="D314" t="s">
        <v>244</v>
      </c>
      <c r="E314" t="s">
        <v>188</v>
      </c>
      <c r="F314" t="s">
        <v>232</v>
      </c>
      <c r="G314" t="s">
        <v>240</v>
      </c>
      <c r="H314" s="52">
        <v>21</v>
      </c>
      <c r="I314" s="52">
        <v>0</v>
      </c>
      <c r="J314" s="52">
        <v>0</v>
      </c>
      <c r="K314" s="52">
        <v>0</v>
      </c>
      <c r="L314" s="52">
        <v>0</v>
      </c>
      <c r="M314" s="52">
        <v>0</v>
      </c>
      <c r="N314" s="52">
        <v>0</v>
      </c>
      <c r="O314" s="52">
        <v>0</v>
      </c>
      <c r="P314" s="52">
        <v>0</v>
      </c>
      <c r="Q314" s="52">
        <v>0</v>
      </c>
      <c r="R314" s="52">
        <v>0</v>
      </c>
      <c r="S314" s="52">
        <v>0</v>
      </c>
      <c r="T314" s="52">
        <v>0</v>
      </c>
      <c r="U314" s="52">
        <v>0</v>
      </c>
      <c r="V314" s="52">
        <v>0</v>
      </c>
      <c r="W314" s="52">
        <v>0</v>
      </c>
      <c r="X314" s="52">
        <v>0</v>
      </c>
      <c r="Y314" s="52">
        <v>0</v>
      </c>
      <c r="Z314" s="52">
        <v>0</v>
      </c>
      <c r="AA314" s="52">
        <v>0</v>
      </c>
      <c r="AB314" s="52">
        <v>0</v>
      </c>
      <c r="AC314" s="52">
        <v>0</v>
      </c>
      <c r="AD314" s="52">
        <v>0</v>
      </c>
      <c r="AE314" s="52">
        <v>0</v>
      </c>
      <c r="AF314" s="52">
        <v>0</v>
      </c>
      <c r="AG314" s="52">
        <v>0</v>
      </c>
      <c r="AH314" s="52">
        <v>0</v>
      </c>
      <c r="AI314" s="52">
        <v>0</v>
      </c>
      <c r="AJ314" s="52">
        <v>0</v>
      </c>
      <c r="AK314" s="52">
        <v>0</v>
      </c>
      <c r="AL314" s="52">
        <v>0</v>
      </c>
      <c r="AM314" s="52">
        <v>0</v>
      </c>
      <c r="AN314" s="52">
        <v>0</v>
      </c>
      <c r="AO314" s="52">
        <v>0</v>
      </c>
      <c r="AP314" s="52">
        <v>0</v>
      </c>
      <c r="AQ314" s="52">
        <v>0</v>
      </c>
      <c r="AR314" s="52">
        <v>0</v>
      </c>
      <c r="AS314" s="52">
        <v>0</v>
      </c>
      <c r="AT314" s="52">
        <v>0</v>
      </c>
      <c r="AU314" s="52">
        <v>0</v>
      </c>
      <c r="AV314" s="52">
        <v>0</v>
      </c>
      <c r="AW314" s="52">
        <v>0</v>
      </c>
      <c r="AX314" s="52">
        <v>0</v>
      </c>
      <c r="AY314" s="52">
        <v>0</v>
      </c>
      <c r="AZ314" s="52">
        <v>0</v>
      </c>
      <c r="BA314" s="52">
        <v>0</v>
      </c>
      <c r="BB314" s="52">
        <v>0</v>
      </c>
      <c r="BC314" s="52">
        <v>0</v>
      </c>
      <c r="BD314" s="52">
        <v>0</v>
      </c>
      <c r="BE314" s="52">
        <v>0</v>
      </c>
      <c r="BF314" s="52">
        <v>0</v>
      </c>
      <c r="BG314" s="52">
        <v>0</v>
      </c>
      <c r="BH314" s="52">
        <v>0</v>
      </c>
      <c r="BI314" s="52">
        <v>0</v>
      </c>
      <c r="BJ314" s="52">
        <v>0</v>
      </c>
      <c r="BK314" s="52">
        <v>0</v>
      </c>
      <c r="BL314" s="52">
        <v>0</v>
      </c>
      <c r="BM314" s="52">
        <v>0</v>
      </c>
      <c r="BN314" s="52">
        <v>0</v>
      </c>
      <c r="BO314" s="52">
        <v>0</v>
      </c>
      <c r="BP314" s="52">
        <v>0</v>
      </c>
      <c r="BQ314" s="52">
        <v>0</v>
      </c>
      <c r="BR314" s="52">
        <v>0</v>
      </c>
      <c r="BS314" s="52">
        <v>0</v>
      </c>
      <c r="BT314" s="52">
        <v>0</v>
      </c>
      <c r="BU314" s="52">
        <v>0</v>
      </c>
      <c r="BV314" s="52">
        <v>0</v>
      </c>
      <c r="BW314" s="52">
        <v>0</v>
      </c>
      <c r="BX314" s="52">
        <v>0</v>
      </c>
      <c r="BY314" s="52">
        <v>0</v>
      </c>
      <c r="BZ314" s="52">
        <v>0</v>
      </c>
      <c r="CA314" s="52">
        <v>0</v>
      </c>
      <c r="CB314" s="52">
        <v>0</v>
      </c>
      <c r="CC314" s="52">
        <v>0</v>
      </c>
      <c r="CD314" s="52">
        <v>0</v>
      </c>
      <c r="CE314" s="52">
        <v>0</v>
      </c>
      <c r="CF314" s="52">
        <v>0</v>
      </c>
      <c r="CG314" s="52">
        <v>0</v>
      </c>
      <c r="CH314" s="52">
        <v>0</v>
      </c>
      <c r="CI314" s="52">
        <v>0</v>
      </c>
      <c r="CJ314" s="52">
        <v>0</v>
      </c>
      <c r="CK314" s="52">
        <v>0</v>
      </c>
      <c r="CL314" s="52">
        <v>0</v>
      </c>
      <c r="CM314" s="52">
        <v>0</v>
      </c>
      <c r="CN314" s="52">
        <v>0</v>
      </c>
      <c r="CO314" s="52">
        <v>0</v>
      </c>
      <c r="CP314" s="52">
        <v>0</v>
      </c>
      <c r="CQ314" s="52">
        <v>0</v>
      </c>
      <c r="CR314" s="52">
        <v>0</v>
      </c>
      <c r="CS314" s="52">
        <v>0</v>
      </c>
      <c r="CT314" s="52">
        <v>0</v>
      </c>
      <c r="CU314" s="52">
        <v>0</v>
      </c>
      <c r="CV314" s="52">
        <v>0</v>
      </c>
      <c r="CW314" s="52">
        <v>0</v>
      </c>
      <c r="CX314" s="52">
        <v>0</v>
      </c>
      <c r="CY314" s="52">
        <v>0</v>
      </c>
      <c r="CZ314" s="52">
        <v>0</v>
      </c>
      <c r="DA314" s="52">
        <v>0</v>
      </c>
      <c r="DB314" s="52">
        <v>0</v>
      </c>
      <c r="DC314" s="52">
        <v>0</v>
      </c>
      <c r="DD314" s="52">
        <v>0</v>
      </c>
      <c r="DE314" s="52">
        <v>0</v>
      </c>
      <c r="DF314" s="52">
        <v>0</v>
      </c>
      <c r="DG314" s="52">
        <v>0</v>
      </c>
      <c r="DH314" s="52">
        <v>0</v>
      </c>
      <c r="DI314" s="52">
        <v>0</v>
      </c>
      <c r="DJ314" s="52">
        <v>0</v>
      </c>
      <c r="DK314" s="52">
        <v>0</v>
      </c>
      <c r="DL314" s="52">
        <v>0</v>
      </c>
      <c r="DM314" s="52">
        <v>0</v>
      </c>
      <c r="DN314" s="52">
        <v>0</v>
      </c>
      <c r="DO314" s="52">
        <v>0</v>
      </c>
      <c r="DP314" s="52">
        <v>0</v>
      </c>
      <c r="DQ314" s="52">
        <v>0</v>
      </c>
      <c r="DR314" s="52">
        <v>0</v>
      </c>
      <c r="DS314" s="52">
        <v>0</v>
      </c>
      <c r="DT314" s="52">
        <v>0</v>
      </c>
      <c r="DU314" s="52">
        <v>0</v>
      </c>
      <c r="DV314" s="52">
        <v>0</v>
      </c>
      <c r="DW314" s="52">
        <v>0</v>
      </c>
      <c r="DX314" s="52">
        <v>0</v>
      </c>
      <c r="DY314" s="52">
        <v>0</v>
      </c>
      <c r="DZ314" s="52">
        <v>0</v>
      </c>
      <c r="EA314" s="52">
        <v>0</v>
      </c>
      <c r="EB314" s="52">
        <v>0</v>
      </c>
      <c r="EC314" s="52">
        <v>0</v>
      </c>
      <c r="ED314" s="52">
        <v>0</v>
      </c>
      <c r="EE314" s="52">
        <v>0</v>
      </c>
      <c r="EF314" s="52">
        <v>0</v>
      </c>
      <c r="EG314" s="52">
        <v>0</v>
      </c>
      <c r="EH314" s="52">
        <v>0</v>
      </c>
      <c r="EI314" s="52">
        <v>0</v>
      </c>
      <c r="EJ314" s="52">
        <v>0</v>
      </c>
      <c r="EK314" s="52">
        <v>0</v>
      </c>
      <c r="EL314" s="52">
        <v>0</v>
      </c>
      <c r="EM314" s="52">
        <v>0</v>
      </c>
      <c r="EN314" s="52">
        <v>0</v>
      </c>
      <c r="EO314" s="52">
        <v>0</v>
      </c>
      <c r="EP314" s="52">
        <v>0</v>
      </c>
      <c r="EQ314" s="52">
        <v>0</v>
      </c>
      <c r="ER314" s="52">
        <v>0</v>
      </c>
      <c r="ES314" s="52">
        <v>0</v>
      </c>
      <c r="ET314" s="52">
        <v>0</v>
      </c>
      <c r="EU314" s="52">
        <v>0</v>
      </c>
      <c r="EV314" s="52">
        <v>0</v>
      </c>
      <c r="EW314" s="52">
        <v>75.8</v>
      </c>
      <c r="EX314" s="52">
        <v>73.599999999999994</v>
      </c>
      <c r="EY314" s="52">
        <v>71.25</v>
      </c>
      <c r="EZ314" s="52">
        <v>69.2</v>
      </c>
      <c r="FA314" s="52">
        <v>67.95</v>
      </c>
      <c r="FB314" s="52">
        <v>66.650000000000006</v>
      </c>
      <c r="FC314" s="52">
        <v>65.900000000000006</v>
      </c>
      <c r="FD314" s="52">
        <v>67.3</v>
      </c>
      <c r="FE314" s="52">
        <v>70.650000000000006</v>
      </c>
      <c r="FF314" s="52">
        <v>74.3</v>
      </c>
      <c r="FG314" s="52">
        <v>78.349999999999994</v>
      </c>
      <c r="FH314" s="52">
        <v>82.2</v>
      </c>
      <c r="FI314" s="52">
        <v>86.1</v>
      </c>
      <c r="FJ314" s="52">
        <v>89.4</v>
      </c>
      <c r="FK314" s="52">
        <v>92.25</v>
      </c>
      <c r="FL314" s="52">
        <v>93.8</v>
      </c>
      <c r="FM314" s="52">
        <v>94.2</v>
      </c>
      <c r="FN314" s="52">
        <v>93.75</v>
      </c>
      <c r="FO314" s="52">
        <v>91.75</v>
      </c>
      <c r="FP314" s="52">
        <v>88.4</v>
      </c>
      <c r="FQ314" s="52">
        <v>83.95</v>
      </c>
      <c r="FR314" s="52">
        <v>80.150000000000006</v>
      </c>
      <c r="FS314" s="52">
        <v>77.599999999999994</v>
      </c>
      <c r="FT314" s="52">
        <v>75.75</v>
      </c>
      <c r="FU314" s="52">
        <v>3</v>
      </c>
      <c r="FV314" s="52">
        <v>221.71170000000001</v>
      </c>
      <c r="FW314" s="52">
        <v>100.8977</v>
      </c>
      <c r="FX314" s="52">
        <v>0</v>
      </c>
    </row>
    <row r="315" spans="1:180" x14ac:dyDescent="0.3">
      <c r="A315" t="s">
        <v>174</v>
      </c>
      <c r="B315" t="s">
        <v>248</v>
      </c>
      <c r="C315" t="s">
        <v>0</v>
      </c>
      <c r="D315" t="s">
        <v>224</v>
      </c>
      <c r="E315" t="s">
        <v>189</v>
      </c>
      <c r="F315" t="s">
        <v>238</v>
      </c>
      <c r="G315" t="s">
        <v>239</v>
      </c>
      <c r="H315" s="52">
        <v>804</v>
      </c>
      <c r="I315" s="52">
        <v>1.4304988999999999</v>
      </c>
      <c r="J315" s="52">
        <v>1.3691883</v>
      </c>
      <c r="K315" s="52">
        <v>1.3806308</v>
      </c>
      <c r="L315" s="52">
        <v>1.3436406000000001</v>
      </c>
      <c r="M315" s="52">
        <v>1.3238021</v>
      </c>
      <c r="N315" s="52">
        <v>1.4699295999999999</v>
      </c>
      <c r="O315" s="52">
        <v>1.7396833</v>
      </c>
      <c r="P315" s="52">
        <v>1.8957223000000001</v>
      </c>
      <c r="Q315" s="52">
        <v>1.9303851000000001</v>
      </c>
      <c r="R315" s="52">
        <v>1.6094233</v>
      </c>
      <c r="S315" s="52">
        <v>1.3750045</v>
      </c>
      <c r="T315" s="52">
        <v>1.2808255</v>
      </c>
      <c r="U315" s="52">
        <v>1.2398229000000001</v>
      </c>
      <c r="V315" s="52">
        <v>1.3514075000000001</v>
      </c>
      <c r="W315" s="52">
        <v>1.4593361</v>
      </c>
      <c r="X315" s="52">
        <v>1.6768554</v>
      </c>
      <c r="Y315" s="52">
        <v>1.8787946</v>
      </c>
      <c r="Z315" s="52">
        <v>1.7324820999999999</v>
      </c>
      <c r="AA315" s="52">
        <v>1.7394082</v>
      </c>
      <c r="AB315" s="52">
        <v>1.8582238</v>
      </c>
      <c r="AC315" s="52">
        <v>1.8401257</v>
      </c>
      <c r="AD315" s="52">
        <v>1.6785127</v>
      </c>
      <c r="AE315" s="52">
        <v>1.6170263</v>
      </c>
      <c r="AF315" s="52">
        <v>1.4930067</v>
      </c>
      <c r="AG315" s="52">
        <v>-0.14192215999999999</v>
      </c>
      <c r="AH315" s="52">
        <v>-0.16104345</v>
      </c>
      <c r="AI315" s="52">
        <v>-0.16110279</v>
      </c>
      <c r="AJ315" s="52">
        <v>-0.16852684000000001</v>
      </c>
      <c r="AK315" s="52">
        <v>-0.19656030999999999</v>
      </c>
      <c r="AL315" s="52">
        <v>-0.14478568999999999</v>
      </c>
      <c r="AM315" s="52">
        <v>-9.2358369999999995E-2</v>
      </c>
      <c r="AN315" s="52">
        <v>-0.20522277</v>
      </c>
      <c r="AO315" s="52">
        <v>-0.17003097</v>
      </c>
      <c r="AP315" s="52">
        <v>-0.20838249</v>
      </c>
      <c r="AQ315" s="52">
        <v>-0.24321490000000001</v>
      </c>
      <c r="AR315" s="52">
        <v>-0.21012146000000001</v>
      </c>
      <c r="AS315" s="52">
        <v>-0.22884509</v>
      </c>
      <c r="AT315" s="52">
        <v>-0.26077192999999999</v>
      </c>
      <c r="AU315" s="52">
        <v>-0.30118049000000002</v>
      </c>
      <c r="AV315" s="52">
        <v>-0.35243194999999999</v>
      </c>
      <c r="AW315" s="52">
        <v>-0.29997183999999999</v>
      </c>
      <c r="AX315" s="52">
        <v>-0.24622082000000001</v>
      </c>
      <c r="AY315" s="52">
        <v>-0.18788515</v>
      </c>
      <c r="AZ315" s="52">
        <v>-0.30546139</v>
      </c>
      <c r="BA315" s="52">
        <v>-0.29559253000000002</v>
      </c>
      <c r="BB315" s="52">
        <v>-0.27972511</v>
      </c>
      <c r="BC315" s="52">
        <v>-0.16296099</v>
      </c>
      <c r="BD315" s="52">
        <v>-0.16893358999999999</v>
      </c>
      <c r="BE315" s="52">
        <v>-5.8191029999999998E-2</v>
      </c>
      <c r="BF315" s="52">
        <v>-7.9399419999999998E-2</v>
      </c>
      <c r="BG315" s="52">
        <v>-6.4402490000000007E-2</v>
      </c>
      <c r="BH315" s="52">
        <v>-8.2016679999999995E-2</v>
      </c>
      <c r="BI315" s="52">
        <v>-0.11137402</v>
      </c>
      <c r="BJ315" s="52">
        <v>-4.1658300000000002E-2</v>
      </c>
      <c r="BK315" s="52">
        <v>3.3949460000000001E-2</v>
      </c>
      <c r="BL315" s="52">
        <v>-1.238731E-2</v>
      </c>
      <c r="BM315" s="52">
        <v>2.6310739999999999E-2</v>
      </c>
      <c r="BN315" s="52">
        <v>-2.4919739999999999E-2</v>
      </c>
      <c r="BO315" s="52">
        <v>-5.0425749999999998E-2</v>
      </c>
      <c r="BP315" s="52">
        <v>-1.495078E-2</v>
      </c>
      <c r="BQ315" s="52">
        <v>-3.9466029999999999E-2</v>
      </c>
      <c r="BR315" s="52">
        <v>-4.6292390000000003E-2</v>
      </c>
      <c r="BS315" s="52">
        <v>-0.11436987999999999</v>
      </c>
      <c r="BT315" s="52">
        <v>-0.14769969999999999</v>
      </c>
      <c r="BU315" s="52">
        <v>-0.11502</v>
      </c>
      <c r="BV315" s="52">
        <v>-8.3465410000000004E-2</v>
      </c>
      <c r="BW315" s="52">
        <v>-3.8669750000000003E-2</v>
      </c>
      <c r="BX315" s="52">
        <v>-0.16305747000000001</v>
      </c>
      <c r="BY315" s="52">
        <v>-0.16582146</v>
      </c>
      <c r="BZ315" s="52">
        <v>-0.14887249999999999</v>
      </c>
      <c r="CA315" s="52">
        <v>-6.0750640000000002E-2</v>
      </c>
      <c r="CB315" s="52">
        <v>-7.3111979999999993E-2</v>
      </c>
      <c r="CC315" s="52">
        <v>-1.9907E-4</v>
      </c>
      <c r="CD315" s="52">
        <v>-2.2852979999999998E-2</v>
      </c>
      <c r="CE315" s="52">
        <v>2.5718400000000002E-3</v>
      </c>
      <c r="CF315" s="52">
        <v>-2.210003E-2</v>
      </c>
      <c r="CG315" s="52">
        <v>-5.2374169999999998E-2</v>
      </c>
      <c r="CH315" s="52">
        <v>2.9767459999999999E-2</v>
      </c>
      <c r="CI315" s="52">
        <v>0.12142989</v>
      </c>
      <c r="CJ315" s="52">
        <v>0.12116987999999999</v>
      </c>
      <c r="CK315" s="52">
        <v>0.16229631999999999</v>
      </c>
      <c r="CL315" s="52">
        <v>0.10214595</v>
      </c>
      <c r="CM315" s="52">
        <v>8.3099430000000002E-2</v>
      </c>
      <c r="CN315" s="52">
        <v>0.12022389</v>
      </c>
      <c r="CO315" s="52">
        <v>9.1697329999999994E-2</v>
      </c>
      <c r="CP315" s="52">
        <v>0.10225553</v>
      </c>
      <c r="CQ315" s="52">
        <v>1.501454E-2</v>
      </c>
      <c r="CR315" s="52">
        <v>-5.9028099999999997E-3</v>
      </c>
      <c r="CS315" s="52">
        <v>1.3077139999999999E-2</v>
      </c>
      <c r="CT315" s="52">
        <v>2.925852E-2</v>
      </c>
      <c r="CU315" s="52">
        <v>6.4676410000000004E-2</v>
      </c>
      <c r="CV315" s="52">
        <v>-6.4428940000000004E-2</v>
      </c>
      <c r="CW315" s="52">
        <v>-7.5942380000000004E-2</v>
      </c>
      <c r="CX315" s="52">
        <v>-5.8244410000000003E-2</v>
      </c>
      <c r="CY315" s="52">
        <v>1.0039950000000001E-2</v>
      </c>
      <c r="CZ315" s="52">
        <v>-6.7461999999999999E-3</v>
      </c>
      <c r="DA315" s="52">
        <v>5.779281E-2</v>
      </c>
      <c r="DB315" s="52">
        <v>3.3693470000000003E-2</v>
      </c>
      <c r="DC315" s="52">
        <v>6.9546159999999996E-2</v>
      </c>
      <c r="DD315" s="52">
        <v>3.7816700000000002E-2</v>
      </c>
      <c r="DE315" s="52">
        <v>6.6255999999999997E-3</v>
      </c>
      <c r="DF315" s="52">
        <v>0.10119313000000001</v>
      </c>
      <c r="DG315" s="52">
        <v>0.20891030999999999</v>
      </c>
      <c r="DH315" s="52">
        <v>0.25472706000000001</v>
      </c>
      <c r="DI315" s="52">
        <v>0.29828190999999998</v>
      </c>
      <c r="DJ315" s="52">
        <v>0.22921172000000001</v>
      </c>
      <c r="DK315" s="52">
        <v>0.21662461</v>
      </c>
      <c r="DL315" s="52">
        <v>0.25539847999999998</v>
      </c>
      <c r="DM315" s="52">
        <v>0.22286068000000001</v>
      </c>
      <c r="DN315" s="52">
        <v>0.25080338000000002</v>
      </c>
      <c r="DO315" s="52">
        <v>0.14439904000000001</v>
      </c>
      <c r="DP315" s="52">
        <v>0.13589409</v>
      </c>
      <c r="DQ315" s="52">
        <v>0.1411742</v>
      </c>
      <c r="DR315" s="52">
        <v>0.14198246</v>
      </c>
      <c r="DS315" s="52">
        <v>0.16802257000000001</v>
      </c>
      <c r="DT315" s="52">
        <v>3.4199590000000002E-2</v>
      </c>
      <c r="DU315" s="52">
        <v>1.393662E-2</v>
      </c>
      <c r="DV315" s="52">
        <v>3.2383750000000003E-2</v>
      </c>
      <c r="DW315" s="52">
        <v>8.0830620000000006E-2</v>
      </c>
      <c r="DX315" s="52">
        <v>5.9619569999999997E-2</v>
      </c>
      <c r="DY315" s="52">
        <v>0.14152402</v>
      </c>
      <c r="DZ315" s="52">
        <v>0.11533758</v>
      </c>
      <c r="EA315" s="52">
        <v>0.16624646000000001</v>
      </c>
      <c r="EB315" s="52">
        <v>0.12432686</v>
      </c>
      <c r="EC315" s="52">
        <v>9.1811980000000001E-2</v>
      </c>
      <c r="ED315" s="52">
        <v>0.20432052000000001</v>
      </c>
      <c r="EE315" s="52">
        <v>0.33521814999999999</v>
      </c>
      <c r="EF315" s="52">
        <v>0.44756244000000001</v>
      </c>
      <c r="EG315" s="52">
        <v>0.49462360999999999</v>
      </c>
      <c r="EH315" s="52">
        <v>0.41267447000000002</v>
      </c>
      <c r="EI315" s="52">
        <v>0.40941376000000002</v>
      </c>
      <c r="EJ315" s="52">
        <v>0.45056923999999998</v>
      </c>
      <c r="EK315" s="52">
        <v>0.41223974000000002</v>
      </c>
      <c r="EL315" s="52">
        <v>0.46528291999999999</v>
      </c>
      <c r="EM315" s="52">
        <v>0.33120965000000002</v>
      </c>
      <c r="EN315" s="52">
        <v>0.34062634000000003</v>
      </c>
      <c r="EO315" s="52">
        <v>0.32612604000000001</v>
      </c>
      <c r="EP315" s="52">
        <v>0.30473794999999998</v>
      </c>
      <c r="EQ315" s="52">
        <v>0.31723797999999997</v>
      </c>
      <c r="ER315" s="52">
        <v>0.1766035</v>
      </c>
      <c r="ES315" s="52">
        <v>0.14370775999999999</v>
      </c>
      <c r="ET315" s="52">
        <v>0.16323636</v>
      </c>
      <c r="EU315" s="52">
        <v>0.18304097</v>
      </c>
      <c r="EV315" s="52">
        <v>0.15544118000000001</v>
      </c>
      <c r="EW315" s="52">
        <v>66.520520000000005</v>
      </c>
      <c r="EX315" s="52">
        <v>65.707409999999996</v>
      </c>
      <c r="EY315" s="52">
        <v>64.875479999999996</v>
      </c>
      <c r="EZ315" s="52">
        <v>64.134060000000005</v>
      </c>
      <c r="FA315" s="52">
        <v>63.43056</v>
      </c>
      <c r="FB315" s="52">
        <v>63.367759999999997</v>
      </c>
      <c r="FC315" s="52">
        <v>63.251510000000003</v>
      </c>
      <c r="FD315" s="52">
        <v>64.522540000000006</v>
      </c>
      <c r="FE315" s="52">
        <v>67.951769999999996</v>
      </c>
      <c r="FF315" s="52">
        <v>72.020290000000003</v>
      </c>
      <c r="FG315" s="52">
        <v>76.026139999999998</v>
      </c>
      <c r="FH315" s="52">
        <v>79.858540000000005</v>
      </c>
      <c r="FI315" s="52">
        <v>82.964590000000001</v>
      </c>
      <c r="FJ315" s="52">
        <v>85.297929999999994</v>
      </c>
      <c r="FK315" s="52">
        <v>86.890860000000004</v>
      </c>
      <c r="FL315" s="52">
        <v>87.551640000000006</v>
      </c>
      <c r="FM315" s="52">
        <v>86.466449999999995</v>
      </c>
      <c r="FN315" s="52">
        <v>84.414529999999999</v>
      </c>
      <c r="FO315" s="52">
        <v>81.581050000000005</v>
      </c>
      <c r="FP315" s="52">
        <v>77.543710000000004</v>
      </c>
      <c r="FQ315" s="52">
        <v>73.716880000000003</v>
      </c>
      <c r="FR315" s="52">
        <v>71.412899999999993</v>
      </c>
      <c r="FS315" s="52">
        <v>69.406670000000005</v>
      </c>
      <c r="FT315" s="52">
        <v>67.953590000000005</v>
      </c>
      <c r="FU315" s="52">
        <v>240</v>
      </c>
      <c r="FV315" s="52">
        <v>516.20060000000001</v>
      </c>
      <c r="FW315" s="52">
        <v>11.19655</v>
      </c>
      <c r="FX315" s="52">
        <v>1</v>
      </c>
    </row>
    <row r="316" spans="1:180" x14ac:dyDescent="0.3">
      <c r="A316" t="s">
        <v>174</v>
      </c>
      <c r="B316" t="s">
        <v>248</v>
      </c>
      <c r="C316" t="s">
        <v>0</v>
      </c>
      <c r="D316" t="s">
        <v>244</v>
      </c>
      <c r="E316" t="s">
        <v>188</v>
      </c>
      <c r="F316" t="s">
        <v>238</v>
      </c>
      <c r="G316" t="s">
        <v>239</v>
      </c>
      <c r="H316" s="52">
        <v>804</v>
      </c>
      <c r="I316" s="52">
        <v>1.5454619000000001</v>
      </c>
      <c r="J316" s="52">
        <v>1.4477195</v>
      </c>
      <c r="K316" s="52">
        <v>1.4309376</v>
      </c>
      <c r="L316" s="52">
        <v>1.3765548000000001</v>
      </c>
      <c r="M316" s="52">
        <v>1.3886898999999999</v>
      </c>
      <c r="N316" s="52">
        <v>1.4002291</v>
      </c>
      <c r="O316" s="52">
        <v>1.3461265</v>
      </c>
      <c r="P316" s="52">
        <v>1.0882437</v>
      </c>
      <c r="Q316" s="52">
        <v>0.86553944999999999</v>
      </c>
      <c r="R316" s="52">
        <v>0.62815460000000001</v>
      </c>
      <c r="S316" s="52">
        <v>0.52785117000000004</v>
      </c>
      <c r="T316" s="52">
        <v>0.49389418000000002</v>
      </c>
      <c r="U316" s="52">
        <v>0.51850700000000005</v>
      </c>
      <c r="V316" s="52">
        <v>0.56020857999999996</v>
      </c>
      <c r="W316" s="52">
        <v>0.67040803000000004</v>
      </c>
      <c r="X316" s="52">
        <v>0.77021611999999995</v>
      </c>
      <c r="Y316" s="52">
        <v>1.0111441999999999</v>
      </c>
      <c r="Z316" s="52">
        <v>1.2489763</v>
      </c>
      <c r="AA316" s="52">
        <v>1.4217233</v>
      </c>
      <c r="AB316" s="52">
        <v>1.7960647999999999</v>
      </c>
      <c r="AC316" s="52">
        <v>1.8718501000000001</v>
      </c>
      <c r="AD316" s="52">
        <v>1.8020813</v>
      </c>
      <c r="AE316" s="52">
        <v>1.7083313</v>
      </c>
      <c r="AF316" s="52">
        <v>1.5961206999999999</v>
      </c>
      <c r="AG316" s="52">
        <v>-0.13802879000000001</v>
      </c>
      <c r="AH316" s="52">
        <v>-0.21186236</v>
      </c>
      <c r="AI316" s="52">
        <v>-0.19868199</v>
      </c>
      <c r="AJ316" s="52">
        <v>-0.21789886999999999</v>
      </c>
      <c r="AK316" s="52">
        <v>-0.15806174000000001</v>
      </c>
      <c r="AL316" s="52">
        <v>-0.14548564999999999</v>
      </c>
      <c r="AM316" s="52">
        <v>-0.13243648999999999</v>
      </c>
      <c r="AN316" s="52">
        <v>-0.26682091000000002</v>
      </c>
      <c r="AO316" s="52">
        <v>-0.16950137000000001</v>
      </c>
      <c r="AP316" s="52">
        <v>-0.19355006</v>
      </c>
      <c r="AQ316" s="52">
        <v>-0.21706279000000001</v>
      </c>
      <c r="AR316" s="52">
        <v>-0.19939956</v>
      </c>
      <c r="AS316" s="52">
        <v>-0.21134700000000001</v>
      </c>
      <c r="AT316" s="52">
        <v>-0.25801108</v>
      </c>
      <c r="AU316" s="52">
        <v>-0.27401822999999997</v>
      </c>
      <c r="AV316" s="52">
        <v>-0.31977243</v>
      </c>
      <c r="AW316" s="52">
        <v>-0.25788758000000001</v>
      </c>
      <c r="AX316" s="52">
        <v>-0.19747542000000001</v>
      </c>
      <c r="AY316" s="52">
        <v>-0.38130809999999998</v>
      </c>
      <c r="AZ316" s="52">
        <v>-0.34877374999999999</v>
      </c>
      <c r="BA316" s="52">
        <v>-0.45044534000000003</v>
      </c>
      <c r="BB316" s="52">
        <v>-0.34038489999999999</v>
      </c>
      <c r="BC316" s="52">
        <v>-0.20160051000000001</v>
      </c>
      <c r="BD316" s="52">
        <v>-0.11626548</v>
      </c>
      <c r="BE316" s="52">
        <v>-3.6622200000000001E-2</v>
      </c>
      <c r="BF316" s="52">
        <v>-0.10049582</v>
      </c>
      <c r="BG316" s="52">
        <v>-8.4350369999999994E-2</v>
      </c>
      <c r="BH316" s="52">
        <v>-0.10380573</v>
      </c>
      <c r="BI316" s="52">
        <v>-5.6248640000000003E-2</v>
      </c>
      <c r="BJ316" s="52">
        <v>-4.43898E-2</v>
      </c>
      <c r="BK316" s="52">
        <v>-2.89376E-3</v>
      </c>
      <c r="BL316" s="52">
        <v>-9.631518E-2</v>
      </c>
      <c r="BM316" s="52">
        <v>-2.085648E-2</v>
      </c>
      <c r="BN316" s="52">
        <v>-7.5092229999999996E-2</v>
      </c>
      <c r="BO316" s="52">
        <v>-9.806115E-2</v>
      </c>
      <c r="BP316" s="52">
        <v>-8.0616359999999998E-2</v>
      </c>
      <c r="BQ316" s="52">
        <v>-7.3351979999999997E-2</v>
      </c>
      <c r="BR316" s="52">
        <v>-0.11135103</v>
      </c>
      <c r="BS316" s="52">
        <v>-0.10239599000000001</v>
      </c>
      <c r="BT316" s="52">
        <v>-0.15754404</v>
      </c>
      <c r="BU316" s="52">
        <v>-0.10400326999999999</v>
      </c>
      <c r="BV316" s="52">
        <v>-5.1662710000000001E-2</v>
      </c>
      <c r="BW316" s="52">
        <v>-0.20155806000000001</v>
      </c>
      <c r="BX316" s="52">
        <v>-0.17019803999999999</v>
      </c>
      <c r="BY316" s="52">
        <v>-0.25033746000000001</v>
      </c>
      <c r="BZ316" s="52">
        <v>-0.17907412</v>
      </c>
      <c r="CA316" s="52">
        <v>-8.1598519999999994E-2</v>
      </c>
      <c r="CB316" s="52">
        <v>-2.1241599999999999E-2</v>
      </c>
      <c r="CC316" s="52">
        <v>3.3611620000000002E-2</v>
      </c>
      <c r="CD316" s="52">
        <v>-2.3363760000000001E-2</v>
      </c>
      <c r="CE316" s="52">
        <v>-5.1646499999999998E-3</v>
      </c>
      <c r="CF316" s="52">
        <v>-2.4785229999999998E-2</v>
      </c>
      <c r="CG316" s="52">
        <v>1.426674E-2</v>
      </c>
      <c r="CH316" s="52">
        <v>2.5628870000000002E-2</v>
      </c>
      <c r="CI316" s="52">
        <v>8.6827180000000004E-2</v>
      </c>
      <c r="CJ316" s="52">
        <v>2.177658E-2</v>
      </c>
      <c r="CK316" s="52">
        <v>8.2094509999999996E-2</v>
      </c>
      <c r="CL316" s="52">
        <v>6.9512999999999997E-3</v>
      </c>
      <c r="CM316" s="52">
        <v>-1.5640939999999999E-2</v>
      </c>
      <c r="CN316" s="52">
        <v>1.6524599999999999E-3</v>
      </c>
      <c r="CO316" s="52">
        <v>2.222288E-2</v>
      </c>
      <c r="CP316" s="52">
        <v>-9.7747100000000007E-3</v>
      </c>
      <c r="CQ316" s="52">
        <v>1.6469060000000001E-2</v>
      </c>
      <c r="CR316" s="52">
        <v>-4.5185120000000002E-2</v>
      </c>
      <c r="CS316" s="52">
        <v>2.5764999999999998E-3</v>
      </c>
      <c r="CT316" s="52">
        <v>4.9326689999999999E-2</v>
      </c>
      <c r="CU316" s="52">
        <v>-7.7063720000000002E-2</v>
      </c>
      <c r="CV316" s="52">
        <v>-4.651711E-2</v>
      </c>
      <c r="CW316" s="52">
        <v>-0.11174338</v>
      </c>
      <c r="CX316" s="52">
        <v>-6.7350759999999996E-2</v>
      </c>
      <c r="CY316" s="52">
        <v>1.51458E-3</v>
      </c>
      <c r="CZ316" s="52">
        <v>4.4571670000000001E-2</v>
      </c>
      <c r="DA316" s="52">
        <v>0.10384553000000001</v>
      </c>
      <c r="DB316" s="52">
        <v>5.3768299999999998E-2</v>
      </c>
      <c r="DC316" s="52">
        <v>7.402106E-2</v>
      </c>
      <c r="DD316" s="52">
        <v>5.4235270000000002E-2</v>
      </c>
      <c r="DE316" s="52">
        <v>8.4782200000000002E-2</v>
      </c>
      <c r="DF316" s="52">
        <v>9.5647540000000003E-2</v>
      </c>
      <c r="DG316" s="52">
        <v>0.17654811000000001</v>
      </c>
      <c r="DH316" s="52">
        <v>0.13986834000000001</v>
      </c>
      <c r="DI316" s="52">
        <v>0.1850455</v>
      </c>
      <c r="DJ316" s="52">
        <v>8.8994840000000006E-2</v>
      </c>
      <c r="DK316" s="52">
        <v>6.6779279999999996E-2</v>
      </c>
      <c r="DL316" s="52">
        <v>8.392136E-2</v>
      </c>
      <c r="DM316" s="52">
        <v>0.11779782</v>
      </c>
      <c r="DN316" s="52">
        <v>9.1801599999999997E-2</v>
      </c>
      <c r="DO316" s="52">
        <v>0.13533402</v>
      </c>
      <c r="DP316" s="52">
        <v>6.7173720000000006E-2</v>
      </c>
      <c r="DQ316" s="52">
        <v>0.10915627</v>
      </c>
      <c r="DR316" s="52">
        <v>0.15031607999999999</v>
      </c>
      <c r="DS316" s="52">
        <v>4.7430609999999998E-2</v>
      </c>
      <c r="DT316" s="52">
        <v>7.7163819999999994E-2</v>
      </c>
      <c r="DU316" s="52">
        <v>2.6850789999999999E-2</v>
      </c>
      <c r="DV316" s="52">
        <v>4.4372679999999998E-2</v>
      </c>
      <c r="DW316" s="52">
        <v>8.4627590000000003E-2</v>
      </c>
      <c r="DX316" s="52">
        <v>0.11038494</v>
      </c>
      <c r="DY316" s="52">
        <v>0.20525210999999999</v>
      </c>
      <c r="DZ316" s="52">
        <v>0.16513485</v>
      </c>
      <c r="EA316" s="52">
        <v>0.18835267999999999</v>
      </c>
      <c r="EB316" s="52">
        <v>0.16832833</v>
      </c>
      <c r="EC316" s="52">
        <v>0.18659529</v>
      </c>
      <c r="ED316" s="52">
        <v>0.19674338</v>
      </c>
      <c r="EE316" s="52">
        <v>0.30609091999999999</v>
      </c>
      <c r="EF316" s="52">
        <v>0.31037407</v>
      </c>
      <c r="EG316" s="52">
        <v>0.33369030999999999</v>
      </c>
      <c r="EH316" s="52">
        <v>0.20745266000000001</v>
      </c>
      <c r="EI316" s="52">
        <v>0.18578091999999999</v>
      </c>
      <c r="EJ316" s="52">
        <v>0.20270447999999999</v>
      </c>
      <c r="EK316" s="52">
        <v>0.25579276000000001</v>
      </c>
      <c r="EL316" s="52">
        <v>0.23846158000000001</v>
      </c>
      <c r="EM316" s="52">
        <v>0.30695626999999998</v>
      </c>
      <c r="EN316" s="52">
        <v>0.2294021</v>
      </c>
      <c r="EO316" s="52">
        <v>0.26304050000000001</v>
      </c>
      <c r="EP316" s="52">
        <v>0.29612880000000003</v>
      </c>
      <c r="EQ316" s="52">
        <v>0.22718057</v>
      </c>
      <c r="ER316" s="52">
        <v>0.25573945999999997</v>
      </c>
      <c r="ES316" s="52">
        <v>0.22695867</v>
      </c>
      <c r="ET316" s="52">
        <v>0.20568346000000001</v>
      </c>
      <c r="EU316" s="52">
        <v>0.20462965999999999</v>
      </c>
      <c r="EV316" s="52">
        <v>0.20540881</v>
      </c>
      <c r="EW316" s="52">
        <v>69.040049999999994</v>
      </c>
      <c r="EX316" s="52">
        <v>67.719440000000006</v>
      </c>
      <c r="EY316" s="52">
        <v>66.527100000000004</v>
      </c>
      <c r="EZ316" s="52">
        <v>65.759649999999993</v>
      </c>
      <c r="FA316" s="52">
        <v>64.939700000000002</v>
      </c>
      <c r="FB316" s="52">
        <v>64.621849999999995</v>
      </c>
      <c r="FC316" s="52">
        <v>65.095389999999995</v>
      </c>
      <c r="FD316" s="52">
        <v>67.149249999999995</v>
      </c>
      <c r="FE316" s="52">
        <v>70.397059999999996</v>
      </c>
      <c r="FF316" s="52">
        <v>74.241349999999997</v>
      </c>
      <c r="FG316" s="52">
        <v>78.463629999999995</v>
      </c>
      <c r="FH316" s="52">
        <v>83.168189999999996</v>
      </c>
      <c r="FI316" s="52">
        <v>86.829570000000004</v>
      </c>
      <c r="FJ316" s="52">
        <v>89.20102</v>
      </c>
      <c r="FK316" s="52">
        <v>90.691800000000001</v>
      </c>
      <c r="FL316" s="52">
        <v>91.151629999999997</v>
      </c>
      <c r="FM316" s="52">
        <v>90.593829999999997</v>
      </c>
      <c r="FN316" s="52">
        <v>89.027320000000003</v>
      </c>
      <c r="FO316" s="52">
        <v>85.572379999999995</v>
      </c>
      <c r="FP316" s="52">
        <v>81.713419999999999</v>
      </c>
      <c r="FQ316" s="52">
        <v>77.852890000000002</v>
      </c>
      <c r="FR316" s="52">
        <v>74.634990000000002</v>
      </c>
      <c r="FS316" s="52">
        <v>71.929040000000001</v>
      </c>
      <c r="FT316" s="52">
        <v>70.234319999999997</v>
      </c>
      <c r="FU316" s="52">
        <v>240</v>
      </c>
      <c r="FV316" s="52">
        <v>516.84059999999999</v>
      </c>
      <c r="FW316" s="52">
        <v>11.95692</v>
      </c>
      <c r="FX316" s="52">
        <v>1</v>
      </c>
    </row>
    <row r="317" spans="1:180" x14ac:dyDescent="0.3">
      <c r="A317" t="s">
        <v>174</v>
      </c>
      <c r="B317" t="s">
        <v>248</v>
      </c>
      <c r="C317" t="s">
        <v>0</v>
      </c>
      <c r="D317" t="s">
        <v>224</v>
      </c>
      <c r="E317" t="s">
        <v>188</v>
      </c>
      <c r="F317" t="s">
        <v>238</v>
      </c>
      <c r="G317" t="s">
        <v>239</v>
      </c>
      <c r="H317" s="52">
        <v>804</v>
      </c>
      <c r="I317" s="52">
        <v>1.4912848999999999</v>
      </c>
      <c r="J317" s="52">
        <v>1.4120893999999999</v>
      </c>
      <c r="K317" s="52">
        <v>1.4285467000000001</v>
      </c>
      <c r="L317" s="52">
        <v>1.4072458000000001</v>
      </c>
      <c r="M317" s="52">
        <v>1.4267464999999999</v>
      </c>
      <c r="N317" s="52">
        <v>1.5408577000000001</v>
      </c>
      <c r="O317" s="52">
        <v>1.6887266999999999</v>
      </c>
      <c r="P317" s="52">
        <v>1.7448448000000001</v>
      </c>
      <c r="Q317" s="52">
        <v>1.8374486000000001</v>
      </c>
      <c r="R317" s="52">
        <v>1.5696067</v>
      </c>
      <c r="S317" s="52">
        <v>1.3351033999999999</v>
      </c>
      <c r="T317" s="52">
        <v>1.3103513</v>
      </c>
      <c r="U317" s="52">
        <v>1.2479258</v>
      </c>
      <c r="V317" s="52">
        <v>1.3406644999999999</v>
      </c>
      <c r="W317" s="52">
        <v>1.4828653999999999</v>
      </c>
      <c r="X317" s="52">
        <v>1.692542</v>
      </c>
      <c r="Y317" s="52">
        <v>1.8714921</v>
      </c>
      <c r="Z317" s="52">
        <v>1.7193932000000001</v>
      </c>
      <c r="AA317" s="52">
        <v>1.5798932000000001</v>
      </c>
      <c r="AB317" s="52">
        <v>1.7843899000000001</v>
      </c>
      <c r="AC317" s="52">
        <v>1.8391892000000001</v>
      </c>
      <c r="AD317" s="52">
        <v>1.7451684000000001</v>
      </c>
      <c r="AE317" s="52">
        <v>1.6672507999999999</v>
      </c>
      <c r="AF317" s="52">
        <v>1.5699365000000001</v>
      </c>
      <c r="AG317" s="52">
        <v>-0.12905654999999999</v>
      </c>
      <c r="AH317" s="52">
        <v>-0.17479007999999999</v>
      </c>
      <c r="AI317" s="52">
        <v>-0.17124886</v>
      </c>
      <c r="AJ317" s="52">
        <v>-0.19414349</v>
      </c>
      <c r="AK317" s="52">
        <v>-0.16507173</v>
      </c>
      <c r="AL317" s="52">
        <v>-0.10468690999999999</v>
      </c>
      <c r="AM317" s="52">
        <v>-0.13612748999999999</v>
      </c>
      <c r="AN317" s="52">
        <v>-0.31291542999999999</v>
      </c>
      <c r="AO317" s="52">
        <v>-0.19130858000000001</v>
      </c>
      <c r="AP317" s="52">
        <v>-0.19871664</v>
      </c>
      <c r="AQ317" s="52">
        <v>-0.25797554</v>
      </c>
      <c r="AR317" s="52">
        <v>-0.17697584</v>
      </c>
      <c r="AS317" s="52">
        <v>-0.19652252000000001</v>
      </c>
      <c r="AT317" s="52">
        <v>-0.21852157</v>
      </c>
      <c r="AU317" s="52">
        <v>-0.26294611000000001</v>
      </c>
      <c r="AV317" s="52">
        <v>-0.25382424999999997</v>
      </c>
      <c r="AW317" s="52">
        <v>-0.23189507000000001</v>
      </c>
      <c r="AX317" s="52">
        <v>-0.17048859999999999</v>
      </c>
      <c r="AY317" s="52">
        <v>-0.25160761999999998</v>
      </c>
      <c r="AZ317" s="52">
        <v>-0.37624723999999998</v>
      </c>
      <c r="BA317" s="52">
        <v>-0.46378233000000002</v>
      </c>
      <c r="BB317" s="52">
        <v>-0.39582898</v>
      </c>
      <c r="BC317" s="52">
        <v>-0.23098663</v>
      </c>
      <c r="BD317" s="52">
        <v>-0.16729125</v>
      </c>
      <c r="BE317" s="52">
        <v>-4.4536939999999997E-2</v>
      </c>
      <c r="BF317" s="52">
        <v>-8.7650790000000006E-2</v>
      </c>
      <c r="BG317" s="52">
        <v>-6.4340739999999993E-2</v>
      </c>
      <c r="BH317" s="52">
        <v>-7.8513089999999994E-2</v>
      </c>
      <c r="BI317" s="52">
        <v>-5.0433070000000003E-2</v>
      </c>
      <c r="BJ317" s="52">
        <v>1.0560699999999999E-2</v>
      </c>
      <c r="BK317" s="52">
        <v>2.2494549999999999E-2</v>
      </c>
      <c r="BL317" s="52">
        <v>-0.12926455000000001</v>
      </c>
      <c r="BM317" s="52">
        <v>-1.617246E-2</v>
      </c>
      <c r="BN317" s="52">
        <v>-2.805204E-2</v>
      </c>
      <c r="BO317" s="52">
        <v>-8.7530839999999999E-2</v>
      </c>
      <c r="BP317" s="52">
        <v>2.4566200000000001E-3</v>
      </c>
      <c r="BQ317" s="52">
        <v>-2.5756459999999998E-2</v>
      </c>
      <c r="BR317" s="52">
        <v>-3.1022339999999999E-2</v>
      </c>
      <c r="BS317" s="52">
        <v>-6.3438900000000006E-2</v>
      </c>
      <c r="BT317" s="52">
        <v>-5.1916610000000002E-2</v>
      </c>
      <c r="BU317" s="52">
        <v>-4.1390400000000001E-2</v>
      </c>
      <c r="BV317" s="52">
        <v>-2.9386199999999999E-3</v>
      </c>
      <c r="BW317" s="52">
        <v>-0.10616304999999999</v>
      </c>
      <c r="BX317" s="52">
        <v>-0.22200153</v>
      </c>
      <c r="BY317" s="52">
        <v>-0.29115879</v>
      </c>
      <c r="BZ317" s="52">
        <v>-0.23459216999999999</v>
      </c>
      <c r="CA317" s="52">
        <v>-0.11865665</v>
      </c>
      <c r="CB317" s="52">
        <v>-6.8503209999999995E-2</v>
      </c>
      <c r="CC317" s="52">
        <v>1.4001100000000001E-2</v>
      </c>
      <c r="CD317" s="52">
        <v>-2.7298369999999999E-2</v>
      </c>
      <c r="CE317" s="52">
        <v>9.7034800000000004E-3</v>
      </c>
      <c r="CF317" s="52">
        <v>1.5721400000000001E-3</v>
      </c>
      <c r="CG317" s="52">
        <v>2.8965310000000001E-2</v>
      </c>
      <c r="CH317" s="52">
        <v>9.0380779999999994E-2</v>
      </c>
      <c r="CI317" s="52">
        <v>0.13235569</v>
      </c>
      <c r="CJ317" s="52">
        <v>-2.0684499999999999E-3</v>
      </c>
      <c r="CK317" s="52">
        <v>0.10512622000000001</v>
      </c>
      <c r="CL317" s="52">
        <v>9.0149789999999994E-2</v>
      </c>
      <c r="CM317" s="52">
        <v>3.0518630000000001E-2</v>
      </c>
      <c r="CN317" s="52">
        <v>0.12673106000000001</v>
      </c>
      <c r="CO317" s="52">
        <v>9.2515639999999996E-2</v>
      </c>
      <c r="CP317" s="52">
        <v>9.883902E-2</v>
      </c>
      <c r="CQ317" s="52">
        <v>7.4739120000000006E-2</v>
      </c>
      <c r="CR317" s="52">
        <v>8.7923989999999994E-2</v>
      </c>
      <c r="CS317" s="52">
        <v>9.0552590000000002E-2</v>
      </c>
      <c r="CT317" s="52">
        <v>0.113106</v>
      </c>
      <c r="CU317" s="52">
        <v>-5.4286100000000004E-3</v>
      </c>
      <c r="CV317" s="52">
        <v>-0.11517147</v>
      </c>
      <c r="CW317" s="52">
        <v>-0.17160021</v>
      </c>
      <c r="CX317" s="52">
        <v>-0.1229201</v>
      </c>
      <c r="CY317" s="52">
        <v>-4.0857190000000002E-2</v>
      </c>
      <c r="CZ317" s="52">
        <v>-8.2890000000000001E-5</v>
      </c>
      <c r="DA317" s="52">
        <v>7.2539129999999993E-2</v>
      </c>
      <c r="DB317" s="52">
        <v>3.3054050000000001E-2</v>
      </c>
      <c r="DC317" s="52">
        <v>8.3747699999999994E-2</v>
      </c>
      <c r="DD317" s="52">
        <v>8.1657380000000002E-2</v>
      </c>
      <c r="DE317" s="52">
        <v>0.10836368</v>
      </c>
      <c r="DF317" s="52">
        <v>0.17020084999999999</v>
      </c>
      <c r="DG317" s="52">
        <v>0.24221690000000001</v>
      </c>
      <c r="DH317" s="52">
        <v>0.12512765000000001</v>
      </c>
      <c r="DI317" s="52">
        <v>0.22642497</v>
      </c>
      <c r="DJ317" s="52">
        <v>0.20835153000000001</v>
      </c>
      <c r="DK317" s="52">
        <v>0.14856818999999999</v>
      </c>
      <c r="DL317" s="52">
        <v>0.25100541999999998</v>
      </c>
      <c r="DM317" s="52">
        <v>0.21078764999999999</v>
      </c>
      <c r="DN317" s="52">
        <v>0.22870045</v>
      </c>
      <c r="DO317" s="52">
        <v>0.21291721</v>
      </c>
      <c r="DP317" s="52">
        <v>0.22776460000000001</v>
      </c>
      <c r="DQ317" s="52">
        <v>0.22249550000000001</v>
      </c>
      <c r="DR317" s="52">
        <v>0.22915061</v>
      </c>
      <c r="DS317" s="52">
        <v>9.5305840000000003E-2</v>
      </c>
      <c r="DT317" s="52">
        <v>-8.3413399999999992E-3</v>
      </c>
      <c r="DU317" s="52">
        <v>-5.2041629999999998E-2</v>
      </c>
      <c r="DV317" s="52">
        <v>-1.124796E-2</v>
      </c>
      <c r="DW317" s="52">
        <v>3.6942269999999999E-2</v>
      </c>
      <c r="DX317" s="52">
        <v>6.8337350000000005E-2</v>
      </c>
      <c r="DY317" s="52">
        <v>0.15705883000000001</v>
      </c>
      <c r="DZ317" s="52">
        <v>0.12019334</v>
      </c>
      <c r="EA317" s="52">
        <v>0.19065582</v>
      </c>
      <c r="EB317" s="52">
        <v>0.19728777</v>
      </c>
      <c r="EC317" s="52">
        <v>0.22300233999999999</v>
      </c>
      <c r="ED317" s="52">
        <v>0.28544838</v>
      </c>
      <c r="EE317" s="52">
        <v>0.40083893999999998</v>
      </c>
      <c r="EF317" s="52">
        <v>0.30877853</v>
      </c>
      <c r="EG317" s="52">
        <v>0.4015611</v>
      </c>
      <c r="EH317" s="52">
        <v>0.37901613000000001</v>
      </c>
      <c r="EI317" s="52">
        <v>0.31901280999999998</v>
      </c>
      <c r="EJ317" s="52">
        <v>0.43043796000000001</v>
      </c>
      <c r="EK317" s="52">
        <v>0.3815538</v>
      </c>
      <c r="EL317" s="52">
        <v>0.41619969000000001</v>
      </c>
      <c r="EM317" s="52">
        <v>0.41242434</v>
      </c>
      <c r="EN317" s="52">
        <v>0.42967214999999997</v>
      </c>
      <c r="EO317" s="52">
        <v>0.41300017</v>
      </c>
      <c r="EP317" s="52">
        <v>0.39670059000000002</v>
      </c>
      <c r="EQ317" s="52">
        <v>0.2407504</v>
      </c>
      <c r="ER317" s="52">
        <v>0.14590437000000001</v>
      </c>
      <c r="ES317" s="52">
        <v>0.12058199</v>
      </c>
      <c r="ET317" s="52">
        <v>0.14998885000000001</v>
      </c>
      <c r="EU317" s="52">
        <v>0.14927233000000001</v>
      </c>
      <c r="EV317" s="52">
        <v>0.16712539000000001</v>
      </c>
      <c r="EW317" s="52">
        <v>67.677379999999999</v>
      </c>
      <c r="EX317" s="52">
        <v>66.606769999999997</v>
      </c>
      <c r="EY317" s="52">
        <v>65.701390000000004</v>
      </c>
      <c r="EZ317" s="52">
        <v>64.927999999999997</v>
      </c>
      <c r="FA317" s="52">
        <v>64.203419999999994</v>
      </c>
      <c r="FB317" s="52">
        <v>64.231290000000001</v>
      </c>
      <c r="FC317" s="52">
        <v>64.522130000000004</v>
      </c>
      <c r="FD317" s="52">
        <v>66.478740000000002</v>
      </c>
      <c r="FE317" s="52">
        <v>70.319630000000004</v>
      </c>
      <c r="FF317" s="52">
        <v>74.288730000000001</v>
      </c>
      <c r="FG317" s="52">
        <v>77.927409999999995</v>
      </c>
      <c r="FH317" s="52">
        <v>81.471400000000003</v>
      </c>
      <c r="FI317" s="52">
        <v>85.071719999999999</v>
      </c>
      <c r="FJ317" s="52">
        <v>87.481909999999999</v>
      </c>
      <c r="FK317" s="52">
        <v>88.865459999999999</v>
      </c>
      <c r="FL317" s="52">
        <v>89.662859999999995</v>
      </c>
      <c r="FM317" s="52">
        <v>89.245649999999998</v>
      </c>
      <c r="FN317" s="52">
        <v>86.975650000000002</v>
      </c>
      <c r="FO317" s="52">
        <v>84.000979999999998</v>
      </c>
      <c r="FP317" s="52">
        <v>80.447040000000001</v>
      </c>
      <c r="FQ317" s="52">
        <v>76.304050000000004</v>
      </c>
      <c r="FR317" s="52">
        <v>73.346980000000002</v>
      </c>
      <c r="FS317" s="52">
        <v>71.111109999999996</v>
      </c>
      <c r="FT317" s="52">
        <v>69.338319999999996</v>
      </c>
      <c r="FU317" s="52">
        <v>240</v>
      </c>
      <c r="FV317" s="52">
        <v>516.84059999999999</v>
      </c>
      <c r="FW317" s="52">
        <v>11.95692</v>
      </c>
      <c r="FX317" s="52">
        <v>1</v>
      </c>
    </row>
    <row r="318" spans="1:180" x14ac:dyDescent="0.3">
      <c r="A318" t="s">
        <v>174</v>
      </c>
      <c r="B318" t="s">
        <v>248</v>
      </c>
      <c r="C318" t="s">
        <v>0</v>
      </c>
      <c r="D318" t="s">
        <v>224</v>
      </c>
      <c r="E318" t="s">
        <v>190</v>
      </c>
      <c r="F318" t="s">
        <v>238</v>
      </c>
      <c r="G318" t="s">
        <v>239</v>
      </c>
      <c r="H318" s="52">
        <v>804</v>
      </c>
      <c r="I318" s="52">
        <v>1.3105830999999999</v>
      </c>
      <c r="J318" s="52">
        <v>1.2862007</v>
      </c>
      <c r="K318" s="52">
        <v>1.2679471</v>
      </c>
      <c r="L318" s="52">
        <v>1.2549318</v>
      </c>
      <c r="M318" s="52">
        <v>1.264818</v>
      </c>
      <c r="N318" s="52">
        <v>1.408237</v>
      </c>
      <c r="O318" s="52">
        <v>1.6257888</v>
      </c>
      <c r="P318" s="52">
        <v>1.8175638999999999</v>
      </c>
      <c r="Q318" s="52">
        <v>1.7205531999999999</v>
      </c>
      <c r="R318" s="52">
        <v>1.3750043999999999</v>
      </c>
      <c r="S318" s="52">
        <v>1.085402</v>
      </c>
      <c r="T318" s="52">
        <v>1.0041294000000001</v>
      </c>
      <c r="U318" s="52">
        <v>0.95544971999999995</v>
      </c>
      <c r="V318" s="52">
        <v>1.0198982000000001</v>
      </c>
      <c r="W318" s="52">
        <v>1.1808624999999999</v>
      </c>
      <c r="X318" s="52">
        <v>1.382323</v>
      </c>
      <c r="Y318" s="52">
        <v>1.6061327999999999</v>
      </c>
      <c r="Z318" s="52">
        <v>1.6427286000000001</v>
      </c>
      <c r="AA318" s="52">
        <v>1.7339097999999999</v>
      </c>
      <c r="AB318" s="52">
        <v>1.8109275</v>
      </c>
      <c r="AC318" s="52">
        <v>1.6598660999999999</v>
      </c>
      <c r="AD318" s="52">
        <v>1.5427280000000001</v>
      </c>
      <c r="AE318" s="52">
        <v>1.4575084</v>
      </c>
      <c r="AF318" s="52">
        <v>1.3411044999999999</v>
      </c>
      <c r="AG318" s="52">
        <v>-0.26032216000000002</v>
      </c>
      <c r="AH318" s="52">
        <v>-0.2522238</v>
      </c>
      <c r="AI318" s="52">
        <v>-0.25650800000000001</v>
      </c>
      <c r="AJ318" s="52">
        <v>-0.25665320000000003</v>
      </c>
      <c r="AK318" s="52">
        <v>-0.27082692000000003</v>
      </c>
      <c r="AL318" s="52">
        <v>-0.23121922</v>
      </c>
      <c r="AM318" s="52">
        <v>-0.24175716999999999</v>
      </c>
      <c r="AN318" s="52">
        <v>-0.21792010000000001</v>
      </c>
      <c r="AO318" s="52">
        <v>-0.26940826000000001</v>
      </c>
      <c r="AP318" s="52">
        <v>-0.35734012999999998</v>
      </c>
      <c r="AQ318" s="52">
        <v>-0.44509384000000002</v>
      </c>
      <c r="AR318" s="52">
        <v>-0.41014685000000001</v>
      </c>
      <c r="AS318" s="52">
        <v>-0.47453004999999998</v>
      </c>
      <c r="AT318" s="52">
        <v>-0.53979442</v>
      </c>
      <c r="AU318" s="52">
        <v>-0.60079848999999996</v>
      </c>
      <c r="AV318" s="52">
        <v>-0.67760058999999995</v>
      </c>
      <c r="AW318" s="52">
        <v>-0.65903244999999999</v>
      </c>
      <c r="AX318" s="52">
        <v>-0.46814033999999999</v>
      </c>
      <c r="AY318" s="52">
        <v>-0.39077053</v>
      </c>
      <c r="AZ318" s="52">
        <v>-0.33989726999999997</v>
      </c>
      <c r="BA318" s="52">
        <v>-0.3370803</v>
      </c>
      <c r="BB318" s="52">
        <v>-0.29592402000000001</v>
      </c>
      <c r="BC318" s="52">
        <v>-0.25674461999999998</v>
      </c>
      <c r="BD318" s="52">
        <v>-0.26676655999999999</v>
      </c>
      <c r="BE318" s="52">
        <v>-0.15343424</v>
      </c>
      <c r="BF318" s="52">
        <v>-0.14671818</v>
      </c>
      <c r="BG318" s="52">
        <v>-0.14757468000000001</v>
      </c>
      <c r="BH318" s="52">
        <v>-0.15779319999999999</v>
      </c>
      <c r="BI318" s="52">
        <v>-0.16008106</v>
      </c>
      <c r="BJ318" s="52">
        <v>-9.9258379999999993E-2</v>
      </c>
      <c r="BK318" s="52">
        <v>-0.10846081</v>
      </c>
      <c r="BL318" s="52">
        <v>-7.4359229999999998E-2</v>
      </c>
      <c r="BM318" s="52">
        <v>-0.10506873</v>
      </c>
      <c r="BN318" s="52">
        <v>-0.17703582000000001</v>
      </c>
      <c r="BO318" s="52">
        <v>-0.26004688999999998</v>
      </c>
      <c r="BP318" s="52">
        <v>-0.22180857000000001</v>
      </c>
      <c r="BQ318" s="52">
        <v>-0.28071554999999998</v>
      </c>
      <c r="BR318" s="52">
        <v>-0.32869642999999998</v>
      </c>
      <c r="BS318" s="52">
        <v>-0.37408511999999999</v>
      </c>
      <c r="BT318" s="52">
        <v>-0.45320466999999998</v>
      </c>
      <c r="BU318" s="52">
        <v>-0.45360529999999999</v>
      </c>
      <c r="BV318" s="52">
        <v>-0.28175150999999998</v>
      </c>
      <c r="BW318" s="52">
        <v>-0.22496458999999999</v>
      </c>
      <c r="BX318" s="52">
        <v>-0.20420522999999999</v>
      </c>
      <c r="BY318" s="52">
        <v>-0.2105196</v>
      </c>
      <c r="BZ318" s="52">
        <v>-0.17155028</v>
      </c>
      <c r="CA318" s="52">
        <v>-0.15092349999999999</v>
      </c>
      <c r="CB318" s="52">
        <v>-0.16448940000000001</v>
      </c>
      <c r="CC318" s="52">
        <v>-7.9404009999999997E-2</v>
      </c>
      <c r="CD318" s="52">
        <v>-7.3645269999999999E-2</v>
      </c>
      <c r="CE318" s="52">
        <v>-7.2127720000000006E-2</v>
      </c>
      <c r="CF318" s="52">
        <v>-8.9323029999999998E-2</v>
      </c>
      <c r="CG318" s="52">
        <v>-8.3378900000000006E-2</v>
      </c>
      <c r="CH318" s="52">
        <v>-7.8627200000000001E-3</v>
      </c>
      <c r="CI318" s="52">
        <v>-1.6140060000000001E-2</v>
      </c>
      <c r="CJ318" s="52">
        <v>2.507065E-2</v>
      </c>
      <c r="CK318" s="52">
        <v>8.7522599999999996E-3</v>
      </c>
      <c r="CL318" s="52">
        <v>-5.215757E-2</v>
      </c>
      <c r="CM318" s="52">
        <v>-0.13188398000000001</v>
      </c>
      <c r="CN318" s="52">
        <v>-9.1366160000000002E-2</v>
      </c>
      <c r="CO318" s="52">
        <v>-0.14648027999999999</v>
      </c>
      <c r="CP318" s="52">
        <v>-0.18249055</v>
      </c>
      <c r="CQ318" s="52">
        <v>-0.21706416000000001</v>
      </c>
      <c r="CR318" s="52">
        <v>-0.29778874</v>
      </c>
      <c r="CS318" s="52">
        <v>-0.31132713000000001</v>
      </c>
      <c r="CT318" s="52">
        <v>-0.15265909999999999</v>
      </c>
      <c r="CU318" s="52">
        <v>-0.1101279</v>
      </c>
      <c r="CV318" s="52">
        <v>-0.11022534</v>
      </c>
      <c r="CW318" s="52">
        <v>-0.12286406</v>
      </c>
      <c r="CX318" s="52">
        <v>-8.5409399999999996E-2</v>
      </c>
      <c r="CY318" s="52">
        <v>-7.7632149999999997E-2</v>
      </c>
      <c r="CZ318" s="52">
        <v>-9.3652570000000004E-2</v>
      </c>
      <c r="DA318" s="52">
        <v>-5.3737799999999999E-3</v>
      </c>
      <c r="DB318" s="52">
        <v>-5.7237E-4</v>
      </c>
      <c r="DC318" s="52">
        <v>3.3191499999999999E-3</v>
      </c>
      <c r="DD318" s="52">
        <v>-2.0852949999999999E-2</v>
      </c>
      <c r="DE318" s="52">
        <v>-6.6766600000000001E-3</v>
      </c>
      <c r="DF318" s="52">
        <v>8.3532949999999995E-2</v>
      </c>
      <c r="DG318" s="52">
        <v>7.6180609999999996E-2</v>
      </c>
      <c r="DH318" s="52">
        <v>0.12450053</v>
      </c>
      <c r="DI318" s="52">
        <v>0.12257334</v>
      </c>
      <c r="DJ318" s="52">
        <v>7.2720670000000001E-2</v>
      </c>
      <c r="DK318" s="52">
        <v>-3.72099E-3</v>
      </c>
      <c r="DL318" s="52">
        <v>3.9076329999999999E-2</v>
      </c>
      <c r="DM318" s="52">
        <v>-1.2244919999999999E-2</v>
      </c>
      <c r="DN318" s="52">
        <v>-3.628468E-2</v>
      </c>
      <c r="DO318" s="52">
        <v>-6.0043119999999998E-2</v>
      </c>
      <c r="DP318" s="52">
        <v>-0.14237279999999999</v>
      </c>
      <c r="DQ318" s="52">
        <v>-0.16904888000000001</v>
      </c>
      <c r="DR318" s="52">
        <v>-2.3566770000000001E-2</v>
      </c>
      <c r="DS318" s="52">
        <v>4.70879E-3</v>
      </c>
      <c r="DT318" s="52">
        <v>-1.624546E-2</v>
      </c>
      <c r="DU318" s="52">
        <v>-3.5208530000000002E-2</v>
      </c>
      <c r="DV318" s="52">
        <v>7.3147999999999996E-4</v>
      </c>
      <c r="DW318" s="52">
        <v>-4.3407999999999997E-3</v>
      </c>
      <c r="DX318" s="52">
        <v>-2.2815749999999999E-2</v>
      </c>
      <c r="DY318" s="52">
        <v>0.10151416000000001</v>
      </c>
      <c r="DZ318" s="52">
        <v>0.10493326</v>
      </c>
      <c r="EA318" s="52">
        <v>0.11225255000000001</v>
      </c>
      <c r="EB318" s="52">
        <v>7.8007049999999994E-2</v>
      </c>
      <c r="EC318" s="52">
        <v>0.10406912</v>
      </c>
      <c r="ED318" s="52">
        <v>0.21549371</v>
      </c>
      <c r="EE318" s="52">
        <v>0.20947697000000001</v>
      </c>
      <c r="EF318" s="52">
        <v>0.26806140000000001</v>
      </c>
      <c r="EG318" s="52">
        <v>0.28691286999999999</v>
      </c>
      <c r="EH318" s="52">
        <v>0.25302507000000002</v>
      </c>
      <c r="EI318" s="52">
        <v>0.18132587999999999</v>
      </c>
      <c r="EJ318" s="52">
        <v>0.22741462000000001</v>
      </c>
      <c r="EK318" s="52">
        <v>0.18156957000000001</v>
      </c>
      <c r="EL318" s="52">
        <v>0.17481340000000001</v>
      </c>
      <c r="EM318" s="52">
        <v>0.16667024999999999</v>
      </c>
      <c r="EN318" s="52">
        <v>8.2023029999999997E-2</v>
      </c>
      <c r="EO318" s="52">
        <v>3.6378269999999997E-2</v>
      </c>
      <c r="EP318" s="52">
        <v>0.16282205999999999</v>
      </c>
      <c r="EQ318" s="52">
        <v>0.17051473</v>
      </c>
      <c r="ER318" s="52">
        <v>0.11944658</v>
      </c>
      <c r="ES318" s="52">
        <v>9.1352169999999996E-2</v>
      </c>
      <c r="ET318" s="52">
        <v>0.12510520999999999</v>
      </c>
      <c r="EU318" s="52">
        <v>0.10148032</v>
      </c>
      <c r="EV318" s="52">
        <v>7.9461409999999996E-2</v>
      </c>
      <c r="EW318" s="52">
        <v>63.917180000000002</v>
      </c>
      <c r="EX318" s="52">
        <v>62.767769999999999</v>
      </c>
      <c r="EY318" s="52">
        <v>62.03942</v>
      </c>
      <c r="EZ318" s="52">
        <v>61.145530000000001</v>
      </c>
      <c r="FA318" s="52">
        <v>60.471899999999998</v>
      </c>
      <c r="FB318" s="52">
        <v>60.134779999999999</v>
      </c>
      <c r="FC318" s="52">
        <v>59.778289999999998</v>
      </c>
      <c r="FD318" s="52">
        <v>60.82432</v>
      </c>
      <c r="FE318" s="52">
        <v>64.644210000000001</v>
      </c>
      <c r="FF318" s="52">
        <v>69.379840000000002</v>
      </c>
      <c r="FG318" s="52">
        <v>73.862170000000006</v>
      </c>
      <c r="FH318" s="52">
        <v>77.456230000000005</v>
      </c>
      <c r="FI318" s="52">
        <v>80.350080000000005</v>
      </c>
      <c r="FJ318" s="52">
        <v>82.750870000000006</v>
      </c>
      <c r="FK318" s="52">
        <v>84.157139999999998</v>
      </c>
      <c r="FL318" s="52">
        <v>84.582030000000003</v>
      </c>
      <c r="FM318" s="52">
        <v>83.507549999999995</v>
      </c>
      <c r="FN318" s="52">
        <v>81.288060000000002</v>
      </c>
      <c r="FO318" s="52">
        <v>77.553470000000004</v>
      </c>
      <c r="FP318" s="52">
        <v>72.981449999999995</v>
      </c>
      <c r="FQ318" s="52">
        <v>70.092640000000003</v>
      </c>
      <c r="FR318" s="52">
        <v>67.974199999999996</v>
      </c>
      <c r="FS318" s="52">
        <v>66.163820000000001</v>
      </c>
      <c r="FT318" s="52">
        <v>64.719409999999996</v>
      </c>
      <c r="FU318" s="52">
        <v>240</v>
      </c>
      <c r="FV318" s="52">
        <v>504.32409999999999</v>
      </c>
      <c r="FW318" s="52">
        <v>11.48536</v>
      </c>
      <c r="FX318" s="52">
        <v>1</v>
      </c>
    </row>
    <row r="319" spans="1:180" x14ac:dyDescent="0.3">
      <c r="A319" t="s">
        <v>174</v>
      </c>
      <c r="B319" t="s">
        <v>248</v>
      </c>
      <c r="C319" t="s">
        <v>0</v>
      </c>
      <c r="D319" t="s">
        <v>224</v>
      </c>
      <c r="E319" t="s">
        <v>187</v>
      </c>
      <c r="F319" t="s">
        <v>238</v>
      </c>
      <c r="G319" t="s">
        <v>239</v>
      </c>
      <c r="H319" s="52">
        <v>804</v>
      </c>
      <c r="I319" s="52">
        <v>1.4734072</v>
      </c>
      <c r="J319" s="52">
        <v>1.3810800000000001</v>
      </c>
      <c r="K319" s="52">
        <v>1.3896401</v>
      </c>
      <c r="L319" s="52">
        <v>1.3478592</v>
      </c>
      <c r="M319" s="52">
        <v>1.358028</v>
      </c>
      <c r="N319" s="52">
        <v>1.3917003999999999</v>
      </c>
      <c r="O319" s="52">
        <v>1.3517401</v>
      </c>
      <c r="P319" s="52">
        <v>1.3447456</v>
      </c>
      <c r="Q319" s="52">
        <v>1.469797</v>
      </c>
      <c r="R319" s="52">
        <v>1.2650488</v>
      </c>
      <c r="S319" s="52">
        <v>1.0528408</v>
      </c>
      <c r="T319" s="52">
        <v>0.95134183999999999</v>
      </c>
      <c r="U319" s="52">
        <v>0.94107300000000005</v>
      </c>
      <c r="V319" s="52">
        <v>1.0031802999999999</v>
      </c>
      <c r="W319" s="52">
        <v>1.1630715</v>
      </c>
      <c r="X319" s="52">
        <v>1.3483466</v>
      </c>
      <c r="Y319" s="52">
        <v>1.5293251999999999</v>
      </c>
      <c r="Z319" s="52">
        <v>1.3958107</v>
      </c>
      <c r="AA319" s="52">
        <v>1.4467587</v>
      </c>
      <c r="AB319" s="52">
        <v>1.7408641</v>
      </c>
      <c r="AC319" s="52">
        <v>1.8853993</v>
      </c>
      <c r="AD319" s="52">
        <v>1.7853089</v>
      </c>
      <c r="AE319" s="52">
        <v>1.6423289999999999</v>
      </c>
      <c r="AF319" s="52">
        <v>1.5430841</v>
      </c>
      <c r="AG319" s="52">
        <v>-0.10103708</v>
      </c>
      <c r="AH319" s="52">
        <v>-0.15285679999999999</v>
      </c>
      <c r="AI319" s="52">
        <v>-0.11987647999999999</v>
      </c>
      <c r="AJ319" s="52">
        <v>-0.14901818</v>
      </c>
      <c r="AK319" s="52">
        <v>-0.16187124999999999</v>
      </c>
      <c r="AL319" s="52">
        <v>-0.14905139000000001</v>
      </c>
      <c r="AM319" s="52">
        <v>-0.21464749999999999</v>
      </c>
      <c r="AN319" s="52">
        <v>-0.34013188</v>
      </c>
      <c r="AO319" s="52">
        <v>-0.17729365999999999</v>
      </c>
      <c r="AP319" s="52">
        <v>-0.13309093999999999</v>
      </c>
      <c r="AQ319" s="52">
        <v>-0.18507823000000001</v>
      </c>
      <c r="AR319" s="52">
        <v>-0.18057213</v>
      </c>
      <c r="AS319" s="52">
        <v>-0.18445391999999999</v>
      </c>
      <c r="AT319" s="52">
        <v>-0.18272355000000001</v>
      </c>
      <c r="AU319" s="52">
        <v>-0.17953005999999999</v>
      </c>
      <c r="AV319" s="52">
        <v>-0.13901546000000001</v>
      </c>
      <c r="AW319" s="52">
        <v>-0.10691174000000001</v>
      </c>
      <c r="AX319" s="52">
        <v>-0.12006727</v>
      </c>
      <c r="AY319" s="52">
        <v>-7.5647560000000003E-2</v>
      </c>
      <c r="AZ319" s="52">
        <v>-0.1360479</v>
      </c>
      <c r="BA319" s="52">
        <v>-0.12941498000000001</v>
      </c>
      <c r="BB319" s="52">
        <v>-0.14082615000000001</v>
      </c>
      <c r="BC319" s="52">
        <v>-0.12940718000000001</v>
      </c>
      <c r="BD319" s="52">
        <v>-8.8679750000000002E-2</v>
      </c>
      <c r="BE319" s="52">
        <v>-2.0067000000000002E-3</v>
      </c>
      <c r="BF319" s="52">
        <v>-6.4089010000000002E-2</v>
      </c>
      <c r="BG319" s="52">
        <v>-2.7638059999999999E-2</v>
      </c>
      <c r="BH319" s="52">
        <v>-5.693397E-2</v>
      </c>
      <c r="BI319" s="52">
        <v>-5.9566910000000001E-2</v>
      </c>
      <c r="BJ319" s="52">
        <v>-6.1332659999999997E-2</v>
      </c>
      <c r="BK319" s="52">
        <v>-0.11586918</v>
      </c>
      <c r="BL319" s="52">
        <v>-0.20122230999999999</v>
      </c>
      <c r="BM319" s="52">
        <v>-2.2141439999999998E-2</v>
      </c>
      <c r="BN319" s="52">
        <v>2.5542120000000001E-2</v>
      </c>
      <c r="BO319" s="52">
        <v>-3.641461E-2</v>
      </c>
      <c r="BP319" s="52">
        <v>-3.8762449999999997E-2</v>
      </c>
      <c r="BQ319" s="52">
        <v>-4.0832830000000001E-2</v>
      </c>
      <c r="BR319" s="52">
        <v>-3.4050280000000002E-2</v>
      </c>
      <c r="BS319" s="52">
        <v>-2.5190609999999999E-2</v>
      </c>
      <c r="BT319" s="52">
        <v>3.3131200000000001E-3</v>
      </c>
      <c r="BU319" s="52">
        <v>3.1401989999999998E-2</v>
      </c>
      <c r="BV319" s="52">
        <v>1.3288350000000001E-2</v>
      </c>
      <c r="BW319" s="52">
        <v>4.4753939999999999E-2</v>
      </c>
      <c r="BX319" s="52">
        <v>-7.2928400000000001E-3</v>
      </c>
      <c r="BY319" s="52">
        <v>-7.9817900000000008E-3</v>
      </c>
      <c r="BZ319" s="52">
        <v>-2.0424009999999999E-2</v>
      </c>
      <c r="CA319" s="52">
        <v>-2.4169530000000002E-2</v>
      </c>
      <c r="CB319" s="52">
        <v>3.8582400000000002E-3</v>
      </c>
      <c r="CC319" s="52">
        <v>6.6581409999999994E-2</v>
      </c>
      <c r="CD319" s="52">
        <v>-2.60874E-3</v>
      </c>
      <c r="CE319" s="52">
        <v>3.6245930000000003E-2</v>
      </c>
      <c r="CF319" s="52">
        <v>6.8432500000000004E-3</v>
      </c>
      <c r="CG319" s="52">
        <v>1.128872E-2</v>
      </c>
      <c r="CH319" s="52">
        <v>-5.7888000000000004E-4</v>
      </c>
      <c r="CI319" s="52">
        <v>-4.7455700000000003E-2</v>
      </c>
      <c r="CJ319" s="52">
        <v>-0.10501389999999999</v>
      </c>
      <c r="CK319" s="52">
        <v>8.5316459999999997E-2</v>
      </c>
      <c r="CL319" s="52">
        <v>0.13541089000000001</v>
      </c>
      <c r="CM319" s="52">
        <v>6.6549410000000003E-2</v>
      </c>
      <c r="CN319" s="52">
        <v>5.9454510000000002E-2</v>
      </c>
      <c r="CO319" s="52">
        <v>5.863869E-2</v>
      </c>
      <c r="CP319" s="52">
        <v>6.8920330000000002E-2</v>
      </c>
      <c r="CQ319" s="52">
        <v>8.1704410000000005E-2</v>
      </c>
      <c r="CR319" s="52">
        <v>0.10188955</v>
      </c>
      <c r="CS319" s="52">
        <v>0.1271977</v>
      </c>
      <c r="CT319" s="52">
        <v>0.1056501</v>
      </c>
      <c r="CU319" s="52">
        <v>0.12814369</v>
      </c>
      <c r="CV319" s="52">
        <v>8.1882499999999997E-2</v>
      </c>
      <c r="CW319" s="52">
        <v>7.6122480000000006E-2</v>
      </c>
      <c r="CX319" s="52">
        <v>6.2966220000000003E-2</v>
      </c>
      <c r="CY319" s="52">
        <v>4.8717740000000002E-2</v>
      </c>
      <c r="CZ319" s="52">
        <v>6.7949739999999995E-2</v>
      </c>
      <c r="DA319" s="52">
        <v>0.13516951999999999</v>
      </c>
      <c r="DB319" s="52">
        <v>5.8871529999999998E-2</v>
      </c>
      <c r="DC319" s="52">
        <v>0.10013</v>
      </c>
      <c r="DD319" s="52">
        <v>7.0620470000000005E-2</v>
      </c>
      <c r="DE319" s="52">
        <v>8.214436E-2</v>
      </c>
      <c r="DF319" s="52">
        <v>6.0174819999999997E-2</v>
      </c>
      <c r="DG319" s="52">
        <v>2.095779E-2</v>
      </c>
      <c r="DH319" s="52">
        <v>-8.8055700000000004E-3</v>
      </c>
      <c r="DI319" s="52">
        <v>0.19277436000000001</v>
      </c>
      <c r="DJ319" s="52">
        <v>0.24527966000000001</v>
      </c>
      <c r="DK319" s="52">
        <v>0.16951335000000001</v>
      </c>
      <c r="DL319" s="52">
        <v>0.15767148</v>
      </c>
      <c r="DM319" s="52">
        <v>0.15811022</v>
      </c>
      <c r="DN319" s="52">
        <v>0.17189093999999999</v>
      </c>
      <c r="DO319" s="52">
        <v>0.18859943000000001</v>
      </c>
      <c r="DP319" s="52">
        <v>0.2004659</v>
      </c>
      <c r="DQ319" s="52">
        <v>0.22299342</v>
      </c>
      <c r="DR319" s="52">
        <v>0.19801177</v>
      </c>
      <c r="DS319" s="52">
        <v>0.21153345000000001</v>
      </c>
      <c r="DT319" s="52">
        <v>0.17105782999999999</v>
      </c>
      <c r="DU319" s="52">
        <v>0.16022675</v>
      </c>
      <c r="DV319" s="52">
        <v>0.14635638000000001</v>
      </c>
      <c r="DW319" s="52">
        <v>0.121605</v>
      </c>
      <c r="DX319" s="52">
        <v>0.13204124</v>
      </c>
      <c r="DY319" s="52">
        <v>0.23419989999999999</v>
      </c>
      <c r="DZ319" s="52">
        <v>0.14763924</v>
      </c>
      <c r="EA319" s="52">
        <v>0.19236842000000001</v>
      </c>
      <c r="EB319" s="52">
        <v>0.16270467999999999</v>
      </c>
      <c r="EC319" s="52">
        <v>0.18444869999999999</v>
      </c>
      <c r="ED319" s="52">
        <v>0.14789363</v>
      </c>
      <c r="EE319" s="52">
        <v>0.11973602</v>
      </c>
      <c r="EF319" s="52">
        <v>0.130104</v>
      </c>
      <c r="EG319" s="52">
        <v>0.34792650000000003</v>
      </c>
      <c r="EH319" s="52">
        <v>0.40391272</v>
      </c>
      <c r="EI319" s="52">
        <v>0.31817705000000002</v>
      </c>
      <c r="EJ319" s="52">
        <v>0.29948116000000002</v>
      </c>
      <c r="EK319" s="52">
        <v>0.30173130999999997</v>
      </c>
      <c r="EL319" s="52">
        <v>0.32056421000000002</v>
      </c>
      <c r="EM319" s="52">
        <v>0.34293879999999999</v>
      </c>
      <c r="EN319" s="52">
        <v>0.34279449000000001</v>
      </c>
      <c r="EO319" s="52">
        <v>0.36130722999999998</v>
      </c>
      <c r="EP319" s="52">
        <v>0.33136738999999998</v>
      </c>
      <c r="EQ319" s="52">
        <v>0.33193502000000003</v>
      </c>
      <c r="ER319" s="52">
        <v>0.29981289</v>
      </c>
      <c r="ES319" s="52">
        <v>0.28165993</v>
      </c>
      <c r="ET319" s="52">
        <v>0.26675860000000001</v>
      </c>
      <c r="EU319" s="52">
        <v>0.22684265000000001</v>
      </c>
      <c r="EV319" s="52">
        <v>0.22457915000000001</v>
      </c>
      <c r="EW319" s="52">
        <v>64.835769999999997</v>
      </c>
      <c r="EX319" s="52">
        <v>63.750529999999998</v>
      </c>
      <c r="EY319" s="52">
        <v>62.772080000000003</v>
      </c>
      <c r="EZ319" s="52">
        <v>61.914050000000003</v>
      </c>
      <c r="FA319" s="52">
        <v>61.074129999999997</v>
      </c>
      <c r="FB319" s="52">
        <v>60.67333</v>
      </c>
      <c r="FC319" s="52">
        <v>61.102220000000003</v>
      </c>
      <c r="FD319" s="52">
        <v>63.786790000000003</v>
      </c>
      <c r="FE319" s="52">
        <v>67.378690000000006</v>
      </c>
      <c r="FF319" s="52">
        <v>71.109899999999996</v>
      </c>
      <c r="FG319" s="52">
        <v>74.633750000000006</v>
      </c>
      <c r="FH319" s="52">
        <v>77.721959999999996</v>
      </c>
      <c r="FI319" s="52">
        <v>80.613640000000004</v>
      </c>
      <c r="FJ319" s="52">
        <v>82.637200000000007</v>
      </c>
      <c r="FK319" s="52">
        <v>83.767250000000004</v>
      </c>
      <c r="FL319" s="52">
        <v>84.075569999999999</v>
      </c>
      <c r="FM319" s="52">
        <v>83.813149999999993</v>
      </c>
      <c r="FN319" s="52">
        <v>82.906120000000001</v>
      </c>
      <c r="FO319" s="52">
        <v>80.422259999999994</v>
      </c>
      <c r="FP319" s="52">
        <v>77.250050000000002</v>
      </c>
      <c r="FQ319" s="52">
        <v>73.301850000000002</v>
      </c>
      <c r="FR319" s="52">
        <v>70.334689999999995</v>
      </c>
      <c r="FS319" s="52">
        <v>67.965040000000002</v>
      </c>
      <c r="FT319" s="52">
        <v>66.280559999999994</v>
      </c>
      <c r="FU319" s="52">
        <v>240.0333</v>
      </c>
      <c r="FV319" s="52">
        <v>456.39920000000001</v>
      </c>
      <c r="FW319" s="52">
        <v>11.138780000000001</v>
      </c>
      <c r="FX319" s="52">
        <v>1</v>
      </c>
    </row>
    <row r="320" spans="1:180" x14ac:dyDescent="0.3">
      <c r="A320" t="s">
        <v>174</v>
      </c>
      <c r="B320" t="s">
        <v>248</v>
      </c>
      <c r="C320" t="s">
        <v>0</v>
      </c>
      <c r="D320" t="s">
        <v>244</v>
      </c>
      <c r="E320" t="s">
        <v>187</v>
      </c>
      <c r="F320" t="s">
        <v>238</v>
      </c>
      <c r="G320" t="s">
        <v>239</v>
      </c>
      <c r="H320" s="52">
        <v>804</v>
      </c>
      <c r="I320" s="52">
        <v>1.53023</v>
      </c>
      <c r="J320" s="52">
        <v>1.4143562999999999</v>
      </c>
      <c r="K320" s="52">
        <v>1.4197751000000001</v>
      </c>
      <c r="L320" s="52">
        <v>1.3734785</v>
      </c>
      <c r="M320" s="52">
        <v>1.3909180999999999</v>
      </c>
      <c r="N320" s="52">
        <v>1.3427594</v>
      </c>
      <c r="O320" s="52">
        <v>1.1713108999999999</v>
      </c>
      <c r="P320" s="52">
        <v>0.858012</v>
      </c>
      <c r="Q320" s="52">
        <v>0.63802871000000005</v>
      </c>
      <c r="R320" s="52">
        <v>0.49836506000000003</v>
      </c>
      <c r="S320" s="52">
        <v>0.43419475000000002</v>
      </c>
      <c r="T320" s="52">
        <v>0.4122403</v>
      </c>
      <c r="U320" s="52">
        <v>0.36072875999999998</v>
      </c>
      <c r="V320" s="52">
        <v>0.38154409</v>
      </c>
      <c r="W320" s="52">
        <v>0.44957202000000002</v>
      </c>
      <c r="X320" s="52">
        <v>0.53529444999999998</v>
      </c>
      <c r="Y320" s="52">
        <v>0.75708995999999995</v>
      </c>
      <c r="Z320" s="52">
        <v>0.99901035999999999</v>
      </c>
      <c r="AA320" s="52">
        <v>1.3008915000000001</v>
      </c>
      <c r="AB320" s="52">
        <v>1.7425948</v>
      </c>
      <c r="AC320" s="52">
        <v>1.9348856999999999</v>
      </c>
      <c r="AD320" s="52">
        <v>1.8050164</v>
      </c>
      <c r="AE320" s="52">
        <v>1.6890113</v>
      </c>
      <c r="AF320" s="52">
        <v>1.5556897000000001</v>
      </c>
      <c r="AG320" s="52">
        <v>-8.4507799999999994E-2</v>
      </c>
      <c r="AH320" s="52">
        <v>-0.17957693999999999</v>
      </c>
      <c r="AI320" s="52">
        <v>-0.14137279</v>
      </c>
      <c r="AJ320" s="52">
        <v>-0.13699026</v>
      </c>
      <c r="AK320" s="52">
        <v>-0.11844271000000001</v>
      </c>
      <c r="AL320" s="52">
        <v>-0.13969138</v>
      </c>
      <c r="AM320" s="52">
        <v>-0.14150262999999999</v>
      </c>
      <c r="AN320" s="52">
        <v>-0.25374328000000002</v>
      </c>
      <c r="AO320" s="52">
        <v>-0.24228331</v>
      </c>
      <c r="AP320" s="52">
        <v>-0.24698276999999999</v>
      </c>
      <c r="AQ320" s="52">
        <v>-0.20453051999999999</v>
      </c>
      <c r="AR320" s="52">
        <v>-0.18250116999999999</v>
      </c>
      <c r="AS320" s="52">
        <v>-0.22893827999999999</v>
      </c>
      <c r="AT320" s="52">
        <v>-0.28916519000000002</v>
      </c>
      <c r="AU320" s="52">
        <v>-0.26740509000000001</v>
      </c>
      <c r="AV320" s="52">
        <v>-0.33162733</v>
      </c>
      <c r="AW320" s="52">
        <v>-0.27082490999999997</v>
      </c>
      <c r="AX320" s="52">
        <v>-0.23832932000000001</v>
      </c>
      <c r="AY320" s="52">
        <v>-0.31631007999999999</v>
      </c>
      <c r="AZ320" s="52">
        <v>-0.25330888000000001</v>
      </c>
      <c r="BA320" s="52">
        <v>-0.22052747</v>
      </c>
      <c r="BB320" s="52">
        <v>-0.22640326</v>
      </c>
      <c r="BC320" s="52">
        <v>-0.17002341000000001</v>
      </c>
      <c r="BD320" s="52">
        <v>-0.15362864000000001</v>
      </c>
      <c r="BE320" s="52">
        <v>3.7170929999999998E-2</v>
      </c>
      <c r="BF320" s="52">
        <v>-5.6227020000000003E-2</v>
      </c>
      <c r="BG320" s="52">
        <v>-1.7709059999999999E-2</v>
      </c>
      <c r="BH320" s="52">
        <v>-2.273238E-2</v>
      </c>
      <c r="BI320" s="52">
        <v>2.1594600000000002E-3</v>
      </c>
      <c r="BJ320" s="52">
        <v>-2.9170649999999999E-2</v>
      </c>
      <c r="BK320" s="52">
        <v>-3.695321E-2</v>
      </c>
      <c r="BL320" s="52">
        <v>-0.14061662999999999</v>
      </c>
      <c r="BM320" s="52">
        <v>-0.11708531</v>
      </c>
      <c r="BN320" s="52">
        <v>-0.12033853999999999</v>
      </c>
      <c r="BO320" s="52">
        <v>-8.8693739999999993E-2</v>
      </c>
      <c r="BP320" s="52">
        <v>-6.4039730000000003E-2</v>
      </c>
      <c r="BQ320" s="52">
        <v>-0.10814789</v>
      </c>
      <c r="BR320" s="52">
        <v>-0.13651124000000001</v>
      </c>
      <c r="BS320" s="52">
        <v>-0.11856926</v>
      </c>
      <c r="BT320" s="52">
        <v>-0.16172291</v>
      </c>
      <c r="BU320" s="52">
        <v>-0.12237475</v>
      </c>
      <c r="BV320" s="52">
        <v>-7.5016819999999998E-2</v>
      </c>
      <c r="BW320" s="52">
        <v>-0.14964939999999999</v>
      </c>
      <c r="BX320" s="52">
        <v>-7.8436309999999995E-2</v>
      </c>
      <c r="BY320" s="52">
        <v>-2.7502990000000001E-2</v>
      </c>
      <c r="BZ320" s="52">
        <v>-6.9703829999999994E-2</v>
      </c>
      <c r="CA320" s="52">
        <v>-3.1654689999999999E-2</v>
      </c>
      <c r="CB320" s="52">
        <v>-2.5721890000000001E-2</v>
      </c>
      <c r="CC320" s="52">
        <v>0.12144524</v>
      </c>
      <c r="CD320" s="52">
        <v>2.920466E-2</v>
      </c>
      <c r="CE320" s="52">
        <v>6.7940009999999995E-2</v>
      </c>
      <c r="CF320" s="52">
        <v>5.6402290000000001E-2</v>
      </c>
      <c r="CG320" s="52">
        <v>8.5688150000000005E-2</v>
      </c>
      <c r="CH320" s="52">
        <v>4.73757E-2</v>
      </c>
      <c r="CI320" s="52">
        <v>3.5457450000000001E-2</v>
      </c>
      <c r="CJ320" s="52">
        <v>-6.2265380000000002E-2</v>
      </c>
      <c r="CK320" s="52">
        <v>-3.0373589999999999E-2</v>
      </c>
      <c r="CL320" s="52">
        <v>-3.2625029999999999E-2</v>
      </c>
      <c r="CM320" s="52">
        <v>-8.4655600000000004E-3</v>
      </c>
      <c r="CN320" s="52">
        <v>1.800622E-2</v>
      </c>
      <c r="CO320" s="52">
        <v>-2.4488880000000001E-2</v>
      </c>
      <c r="CP320" s="52">
        <v>-3.078355E-2</v>
      </c>
      <c r="CQ320" s="52">
        <v>-1.5486E-2</v>
      </c>
      <c r="CR320" s="52">
        <v>-4.4047620000000003E-2</v>
      </c>
      <c r="CS320" s="52">
        <v>-1.9558590000000001E-2</v>
      </c>
      <c r="CT320" s="52">
        <v>3.8092960000000002E-2</v>
      </c>
      <c r="CU320" s="52">
        <v>-3.4220729999999998E-2</v>
      </c>
      <c r="CV320" s="52">
        <v>4.267994E-2</v>
      </c>
      <c r="CW320" s="52">
        <v>0.10618524</v>
      </c>
      <c r="CX320" s="52">
        <v>3.8825720000000001E-2</v>
      </c>
      <c r="CY320" s="52">
        <v>6.4179059999999996E-2</v>
      </c>
      <c r="CZ320" s="52">
        <v>6.2865969999999993E-2</v>
      </c>
      <c r="DA320" s="52">
        <v>0.20571964000000001</v>
      </c>
      <c r="DB320" s="52">
        <v>0.11463640999999999</v>
      </c>
      <c r="DC320" s="52">
        <v>0.15358917</v>
      </c>
      <c r="DD320" s="52">
        <v>0.13553694999999999</v>
      </c>
      <c r="DE320" s="52">
        <v>0.16921683000000001</v>
      </c>
      <c r="DF320" s="52">
        <v>0.12392205000000001</v>
      </c>
      <c r="DG320" s="52">
        <v>0.10786802</v>
      </c>
      <c r="DH320" s="52">
        <v>1.6085789999999999E-2</v>
      </c>
      <c r="DI320" s="52">
        <v>5.633813E-2</v>
      </c>
      <c r="DJ320" s="52">
        <v>5.5088390000000001E-2</v>
      </c>
      <c r="DK320" s="52">
        <v>7.1762549999999994E-2</v>
      </c>
      <c r="DL320" s="52">
        <v>0.10005225</v>
      </c>
      <c r="DM320" s="52">
        <v>5.9170220000000003E-2</v>
      </c>
      <c r="DN320" s="52">
        <v>7.4944140000000006E-2</v>
      </c>
      <c r="DO320" s="52">
        <v>8.7597170000000002E-2</v>
      </c>
      <c r="DP320" s="52">
        <v>7.3627670000000006E-2</v>
      </c>
      <c r="DQ320" s="52">
        <v>8.3257579999999998E-2</v>
      </c>
      <c r="DR320" s="52">
        <v>0.15120264999999999</v>
      </c>
      <c r="DS320" s="52">
        <v>8.1207860000000007E-2</v>
      </c>
      <c r="DT320" s="52">
        <v>0.16379619000000001</v>
      </c>
      <c r="DU320" s="52">
        <v>0.23987339999999999</v>
      </c>
      <c r="DV320" s="52">
        <v>0.14735527000000001</v>
      </c>
      <c r="DW320" s="52">
        <v>0.16001280000000001</v>
      </c>
      <c r="DX320" s="52">
        <v>0.15145381999999999</v>
      </c>
      <c r="DY320" s="52">
        <v>0.32739836999999999</v>
      </c>
      <c r="DZ320" s="52">
        <v>0.23798633</v>
      </c>
      <c r="EA320" s="52">
        <v>0.27725288999999997</v>
      </c>
      <c r="EB320" s="52">
        <v>0.24979483999999999</v>
      </c>
      <c r="EC320" s="52">
        <v>0.28981900999999999</v>
      </c>
      <c r="ED320" s="52">
        <v>0.23444277999999999</v>
      </c>
      <c r="EE320" s="52">
        <v>0.21241744000000001</v>
      </c>
      <c r="EF320" s="52">
        <v>0.12921252999999999</v>
      </c>
      <c r="EG320" s="52">
        <v>0.18153612</v>
      </c>
      <c r="EH320" s="52">
        <v>0.1817327</v>
      </c>
      <c r="EI320" s="52">
        <v>0.18759933000000001</v>
      </c>
      <c r="EJ320" s="52">
        <v>0.21851369000000001</v>
      </c>
      <c r="EK320" s="52">
        <v>0.17996053000000001</v>
      </c>
      <c r="EL320" s="52">
        <v>0.22759816999999999</v>
      </c>
      <c r="EM320" s="52">
        <v>0.236433</v>
      </c>
      <c r="EN320" s="52">
        <v>0.24353208000000001</v>
      </c>
      <c r="EO320" s="52">
        <v>0.23170773</v>
      </c>
      <c r="EP320" s="52">
        <v>0.31451515000000002</v>
      </c>
      <c r="EQ320" s="52">
        <v>0.24786854</v>
      </c>
      <c r="ER320" s="52">
        <v>0.33866868</v>
      </c>
      <c r="ES320" s="52">
        <v>0.43289796000000003</v>
      </c>
      <c r="ET320" s="52">
        <v>0.30405462999999999</v>
      </c>
      <c r="EU320" s="52">
        <v>0.29838153000000001</v>
      </c>
      <c r="EV320" s="52">
        <v>0.27936056999999997</v>
      </c>
      <c r="EW320" s="52">
        <v>67.132900000000006</v>
      </c>
      <c r="EX320" s="52">
        <v>66.073520000000002</v>
      </c>
      <c r="EY320" s="52">
        <v>64.926249999999996</v>
      </c>
      <c r="EZ320" s="52">
        <v>64.003320000000002</v>
      </c>
      <c r="FA320" s="52">
        <v>62.914250000000003</v>
      </c>
      <c r="FB320" s="52">
        <v>62.469749999999998</v>
      </c>
      <c r="FC320" s="52">
        <v>63.095669999999998</v>
      </c>
      <c r="FD320" s="52">
        <v>65.463149999999999</v>
      </c>
      <c r="FE320" s="52">
        <v>69.004279999999994</v>
      </c>
      <c r="FF320" s="52">
        <v>73.493870000000001</v>
      </c>
      <c r="FG320" s="52">
        <v>77.822010000000006</v>
      </c>
      <c r="FH320" s="52">
        <v>81.382850000000005</v>
      </c>
      <c r="FI320" s="52">
        <v>84.372910000000005</v>
      </c>
      <c r="FJ320" s="52">
        <v>86.92604</v>
      </c>
      <c r="FK320" s="52">
        <v>88.430340000000001</v>
      </c>
      <c r="FL320" s="52">
        <v>88.288250000000005</v>
      </c>
      <c r="FM320" s="52">
        <v>88.619110000000006</v>
      </c>
      <c r="FN320" s="52">
        <v>86.802629999999994</v>
      </c>
      <c r="FO320" s="52">
        <v>83.535510000000002</v>
      </c>
      <c r="FP320" s="52">
        <v>80.110280000000003</v>
      </c>
      <c r="FQ320" s="52">
        <v>75.775379999999998</v>
      </c>
      <c r="FR320" s="52">
        <v>72.623580000000004</v>
      </c>
      <c r="FS320" s="52">
        <v>70.028329999999997</v>
      </c>
      <c r="FT320" s="52">
        <v>68.12321</v>
      </c>
      <c r="FU320" s="52">
        <v>240.0333</v>
      </c>
      <c r="FV320" s="52">
        <v>456.39920000000001</v>
      </c>
      <c r="FW320" s="52">
        <v>11.138780000000001</v>
      </c>
      <c r="FX320" s="52">
        <v>1</v>
      </c>
    </row>
    <row r="321" spans="1:180" x14ac:dyDescent="0.3">
      <c r="A321" t="s">
        <v>174</v>
      </c>
      <c r="B321" t="s">
        <v>248</v>
      </c>
      <c r="C321" t="s">
        <v>0</v>
      </c>
      <c r="D321" t="s">
        <v>244</v>
      </c>
      <c r="E321" t="s">
        <v>190</v>
      </c>
      <c r="F321" t="s">
        <v>238</v>
      </c>
      <c r="G321" t="s">
        <v>239</v>
      </c>
      <c r="H321" s="52">
        <v>804</v>
      </c>
      <c r="I321" s="52">
        <v>1.3459646000000001</v>
      </c>
      <c r="J321" s="52">
        <v>1.3177331999999999</v>
      </c>
      <c r="K321" s="52">
        <v>1.3009651</v>
      </c>
      <c r="L321" s="52">
        <v>1.2686147999999999</v>
      </c>
      <c r="M321" s="52">
        <v>1.2627408</v>
      </c>
      <c r="N321" s="52">
        <v>1.3212155000000001</v>
      </c>
      <c r="O321" s="52">
        <v>1.3530089999999999</v>
      </c>
      <c r="P321" s="52">
        <v>1.1666373999999999</v>
      </c>
      <c r="Q321" s="52">
        <v>0.86802164000000004</v>
      </c>
      <c r="R321" s="52">
        <v>0.63168172</v>
      </c>
      <c r="S321" s="52">
        <v>0.45710457999999998</v>
      </c>
      <c r="T321" s="52">
        <v>0.43261723000000002</v>
      </c>
      <c r="U321" s="52">
        <v>0.38207548000000002</v>
      </c>
      <c r="V321" s="52">
        <v>0.40859018000000003</v>
      </c>
      <c r="W321" s="52">
        <v>0.46312868000000001</v>
      </c>
      <c r="X321" s="52">
        <v>0.59752263000000005</v>
      </c>
      <c r="Y321" s="52">
        <v>0.78803767000000002</v>
      </c>
      <c r="Z321" s="52">
        <v>1.0765028999999999</v>
      </c>
      <c r="AA321" s="52">
        <v>1.5133907</v>
      </c>
      <c r="AB321" s="52">
        <v>1.74475</v>
      </c>
      <c r="AC321" s="52">
        <v>1.6458539000000001</v>
      </c>
      <c r="AD321" s="52">
        <v>1.5010127</v>
      </c>
      <c r="AE321" s="52">
        <v>1.422183</v>
      </c>
      <c r="AF321" s="52">
        <v>1.3399482</v>
      </c>
      <c r="AG321" s="52">
        <v>-0.19301676000000001</v>
      </c>
      <c r="AH321" s="52">
        <v>-0.20459283</v>
      </c>
      <c r="AI321" s="52">
        <v>-0.2133652</v>
      </c>
      <c r="AJ321" s="52">
        <v>-0.21900574</v>
      </c>
      <c r="AK321" s="52">
        <v>-0.20772546</v>
      </c>
      <c r="AL321" s="52">
        <v>-0.16908224999999999</v>
      </c>
      <c r="AM321" s="52">
        <v>-0.15878839</v>
      </c>
      <c r="AN321" s="52">
        <v>-0.21772714000000001</v>
      </c>
      <c r="AO321" s="52">
        <v>-0.19377912</v>
      </c>
      <c r="AP321" s="52">
        <v>-0.18008362</v>
      </c>
      <c r="AQ321" s="52">
        <v>-0.24399181</v>
      </c>
      <c r="AR321" s="52">
        <v>-0.26176061</v>
      </c>
      <c r="AS321" s="52">
        <v>-0.32889404999999999</v>
      </c>
      <c r="AT321" s="52">
        <v>-0.34662024000000002</v>
      </c>
      <c r="AU321" s="52">
        <v>-0.43418790000000002</v>
      </c>
      <c r="AV321" s="52">
        <v>-0.42395611</v>
      </c>
      <c r="AW321" s="52">
        <v>-0.46584716999999998</v>
      </c>
      <c r="AX321" s="52">
        <v>-0.48323012999999998</v>
      </c>
      <c r="AY321" s="52">
        <v>-0.41108166000000002</v>
      </c>
      <c r="AZ321" s="52">
        <v>-0.32619051999999998</v>
      </c>
      <c r="BA321" s="52">
        <v>-0.27323111999999999</v>
      </c>
      <c r="BB321" s="52">
        <v>-0.31381583000000002</v>
      </c>
      <c r="BC321" s="52">
        <v>-0.29581266000000001</v>
      </c>
      <c r="BD321" s="52">
        <v>-0.26948182999999998</v>
      </c>
      <c r="BE321" s="52">
        <v>-8.2530679999999995E-2</v>
      </c>
      <c r="BF321" s="52">
        <v>-8.6898249999999996E-2</v>
      </c>
      <c r="BG321" s="52">
        <v>-9.1006210000000004E-2</v>
      </c>
      <c r="BH321" s="52">
        <v>-0.10238023</v>
      </c>
      <c r="BI321" s="52">
        <v>-9.9504889999999999E-2</v>
      </c>
      <c r="BJ321" s="52">
        <v>-6.6314970000000001E-2</v>
      </c>
      <c r="BK321" s="52">
        <v>-6.8417179999999994E-2</v>
      </c>
      <c r="BL321" s="52">
        <v>-9.5769670000000001E-2</v>
      </c>
      <c r="BM321" s="52">
        <v>-6.6097240000000002E-2</v>
      </c>
      <c r="BN321" s="52">
        <v>-6.5375009999999997E-2</v>
      </c>
      <c r="BO321" s="52">
        <v>-0.12658786999999999</v>
      </c>
      <c r="BP321" s="52">
        <v>-0.11432871999999999</v>
      </c>
      <c r="BQ321" s="52">
        <v>-0.18074467</v>
      </c>
      <c r="BR321" s="52">
        <v>-0.18982472</v>
      </c>
      <c r="BS321" s="52">
        <v>-0.24877979</v>
      </c>
      <c r="BT321" s="52">
        <v>-0.24698703</v>
      </c>
      <c r="BU321" s="52">
        <v>-0.28961221999999998</v>
      </c>
      <c r="BV321" s="52">
        <v>-0.29833746999999999</v>
      </c>
      <c r="BW321" s="52">
        <v>-0.24610905999999999</v>
      </c>
      <c r="BX321" s="52">
        <v>-0.17567424000000001</v>
      </c>
      <c r="BY321" s="52">
        <v>-0.13820623000000001</v>
      </c>
      <c r="BZ321" s="52">
        <v>-0.17834054999999999</v>
      </c>
      <c r="CA321" s="52">
        <v>-0.16377448</v>
      </c>
      <c r="CB321" s="52">
        <v>-0.14632413999999999</v>
      </c>
      <c r="CC321" s="52">
        <v>-6.0083699999999999E-3</v>
      </c>
      <c r="CD321" s="52">
        <v>-5.3834199999999999E-3</v>
      </c>
      <c r="CE321" s="52">
        <v>-6.2606700000000003E-3</v>
      </c>
      <c r="CF321" s="52">
        <v>-2.160581E-2</v>
      </c>
      <c r="CG321" s="52">
        <v>-2.4551670000000001E-2</v>
      </c>
      <c r="CH321" s="52">
        <v>4.8613900000000002E-3</v>
      </c>
      <c r="CI321" s="52">
        <v>-5.8264299999999996E-3</v>
      </c>
      <c r="CJ321" s="52">
        <v>-1.1302309999999999E-2</v>
      </c>
      <c r="CK321" s="52">
        <v>2.2334880000000001E-2</v>
      </c>
      <c r="CL321" s="52">
        <v>1.4071770000000001E-2</v>
      </c>
      <c r="CM321" s="52">
        <v>-4.5274290000000002E-2</v>
      </c>
      <c r="CN321" s="52">
        <v>-1.221774E-2</v>
      </c>
      <c r="CO321" s="52">
        <v>-7.8136819999999996E-2</v>
      </c>
      <c r="CP321" s="52">
        <v>-8.1228599999999998E-2</v>
      </c>
      <c r="CQ321" s="52">
        <v>-0.12036676</v>
      </c>
      <c r="CR321" s="52">
        <v>-0.12441876</v>
      </c>
      <c r="CS321" s="52">
        <v>-0.16755254999999999</v>
      </c>
      <c r="CT321" s="52">
        <v>-0.17028140999999999</v>
      </c>
      <c r="CU321" s="52">
        <v>-0.13184949000000001</v>
      </c>
      <c r="CV321" s="52">
        <v>-7.1427119999999997E-2</v>
      </c>
      <c r="CW321" s="52">
        <v>-4.4688409999999998E-2</v>
      </c>
      <c r="CX321" s="52">
        <v>-8.4510769999999999E-2</v>
      </c>
      <c r="CY321" s="52">
        <v>-7.2325189999999998E-2</v>
      </c>
      <c r="CZ321" s="52">
        <v>-6.1025530000000001E-2</v>
      </c>
      <c r="DA321" s="52">
        <v>7.0513930000000002E-2</v>
      </c>
      <c r="DB321" s="52">
        <v>7.6131480000000001E-2</v>
      </c>
      <c r="DC321" s="52">
        <v>7.8484869999999998E-2</v>
      </c>
      <c r="DD321" s="52">
        <v>5.9168690000000003E-2</v>
      </c>
      <c r="DE321" s="52">
        <v>5.0401630000000003E-2</v>
      </c>
      <c r="DF321" s="52">
        <v>7.6037660000000007E-2</v>
      </c>
      <c r="DG321" s="52">
        <v>5.6764330000000002E-2</v>
      </c>
      <c r="DH321" s="52">
        <v>7.3165049999999995E-2</v>
      </c>
      <c r="DI321" s="52">
        <v>0.11076692</v>
      </c>
      <c r="DJ321" s="52">
        <v>9.3518550000000006E-2</v>
      </c>
      <c r="DK321" s="52">
        <v>3.6039219999999997E-2</v>
      </c>
      <c r="DL321" s="52">
        <v>8.9893150000000005E-2</v>
      </c>
      <c r="DM321" s="52">
        <v>2.4471030000000001E-2</v>
      </c>
      <c r="DN321" s="52">
        <v>2.736744E-2</v>
      </c>
      <c r="DO321" s="52">
        <v>8.0463500000000007E-3</v>
      </c>
      <c r="DP321" s="52">
        <v>-1.8505699999999999E-3</v>
      </c>
      <c r="DQ321" s="52">
        <v>-4.5492810000000002E-2</v>
      </c>
      <c r="DR321" s="52">
        <v>-4.2225360000000003E-2</v>
      </c>
      <c r="DS321" s="52">
        <v>-1.758999E-2</v>
      </c>
      <c r="DT321" s="52">
        <v>3.2819920000000002E-2</v>
      </c>
      <c r="DU321" s="52">
        <v>4.8829409999999997E-2</v>
      </c>
      <c r="DV321" s="52">
        <v>9.3189199999999996E-3</v>
      </c>
      <c r="DW321" s="52">
        <v>1.9124100000000002E-2</v>
      </c>
      <c r="DX321" s="52">
        <v>2.4273159999999998E-2</v>
      </c>
      <c r="DY321" s="52">
        <v>0.18100002000000001</v>
      </c>
      <c r="DZ321" s="52">
        <v>0.19382599</v>
      </c>
      <c r="EA321" s="52">
        <v>0.20084394</v>
      </c>
      <c r="EB321" s="52">
        <v>0.17579412</v>
      </c>
      <c r="EC321" s="52">
        <v>0.15862221000000001</v>
      </c>
      <c r="ED321" s="52">
        <v>0.17880502000000001</v>
      </c>
      <c r="EE321" s="52">
        <v>0.14713554000000001</v>
      </c>
      <c r="EF321" s="52">
        <v>0.19512251999999999</v>
      </c>
      <c r="EG321" s="52">
        <v>0.23844887000000001</v>
      </c>
      <c r="EH321" s="52">
        <v>0.20822715999999999</v>
      </c>
      <c r="EI321" s="52">
        <v>0.15344316</v>
      </c>
      <c r="EJ321" s="52">
        <v>0.23732512</v>
      </c>
      <c r="EK321" s="52">
        <v>0.17262041</v>
      </c>
      <c r="EL321" s="52">
        <v>0.18416294999999999</v>
      </c>
      <c r="EM321" s="52">
        <v>0.19345445999999999</v>
      </c>
      <c r="EN321" s="52">
        <v>0.17511852</v>
      </c>
      <c r="EO321" s="52">
        <v>0.13074214000000001</v>
      </c>
      <c r="EP321" s="52">
        <v>0.14266730999999999</v>
      </c>
      <c r="EQ321" s="52">
        <v>0.14738261</v>
      </c>
      <c r="ER321" s="52">
        <v>0.1833362</v>
      </c>
      <c r="ES321" s="52">
        <v>0.1838543</v>
      </c>
      <c r="ET321" s="52">
        <v>0.14479421000000001</v>
      </c>
      <c r="EU321" s="52">
        <v>0.15116236999999999</v>
      </c>
      <c r="EV321" s="52">
        <v>0.14743076999999999</v>
      </c>
      <c r="EW321" s="52">
        <v>63.848439999999997</v>
      </c>
      <c r="EX321" s="52">
        <v>62.83446</v>
      </c>
      <c r="EY321" s="52">
        <v>61.980600000000003</v>
      </c>
      <c r="EZ321" s="52">
        <v>61.273380000000003</v>
      </c>
      <c r="FA321" s="52">
        <v>60.659100000000002</v>
      </c>
      <c r="FB321" s="52">
        <v>60.158760000000001</v>
      </c>
      <c r="FC321" s="52">
        <v>59.68009</v>
      </c>
      <c r="FD321" s="52">
        <v>60.689410000000002</v>
      </c>
      <c r="FE321" s="52">
        <v>64.097160000000002</v>
      </c>
      <c r="FF321" s="52">
        <v>68.782449999999997</v>
      </c>
      <c r="FG321" s="52">
        <v>73.168729999999996</v>
      </c>
      <c r="FH321" s="52">
        <v>77.622020000000006</v>
      </c>
      <c r="FI321" s="52">
        <v>80.975549999999998</v>
      </c>
      <c r="FJ321" s="52">
        <v>83.607939999999999</v>
      </c>
      <c r="FK321" s="52">
        <v>84.980289999999997</v>
      </c>
      <c r="FL321" s="52">
        <v>85.236050000000006</v>
      </c>
      <c r="FM321" s="52">
        <v>84.218760000000003</v>
      </c>
      <c r="FN321" s="52">
        <v>81.92362</v>
      </c>
      <c r="FO321" s="52">
        <v>78.568579999999997</v>
      </c>
      <c r="FP321" s="52">
        <v>73.972149999999999</v>
      </c>
      <c r="FQ321" s="52">
        <v>70.871009999999998</v>
      </c>
      <c r="FR321" s="52">
        <v>68.670760000000001</v>
      </c>
      <c r="FS321" s="52">
        <v>67.104219999999998</v>
      </c>
      <c r="FT321" s="52">
        <v>65.821449999999999</v>
      </c>
      <c r="FU321" s="52">
        <v>240</v>
      </c>
      <c r="FV321" s="52">
        <v>504.32409999999999</v>
      </c>
      <c r="FW321" s="52">
        <v>11.48536</v>
      </c>
      <c r="FX321" s="52">
        <v>1</v>
      </c>
    </row>
    <row r="322" spans="1:180" x14ac:dyDescent="0.3">
      <c r="A322" t="s">
        <v>174</v>
      </c>
      <c r="B322" t="s">
        <v>248</v>
      </c>
      <c r="C322" t="s">
        <v>0</v>
      </c>
      <c r="D322" t="s">
        <v>244</v>
      </c>
      <c r="E322" t="s">
        <v>189</v>
      </c>
      <c r="F322" t="s">
        <v>238</v>
      </c>
      <c r="G322" t="s">
        <v>239</v>
      </c>
      <c r="H322" s="52">
        <v>804</v>
      </c>
      <c r="I322" s="52">
        <v>1.4172435000000001</v>
      </c>
      <c r="J322" s="52">
        <v>1.3828688</v>
      </c>
      <c r="K322" s="52">
        <v>1.3857655</v>
      </c>
      <c r="L322" s="52">
        <v>1.3037293999999999</v>
      </c>
      <c r="M322" s="52">
        <v>1.2799537000000001</v>
      </c>
      <c r="N322" s="52">
        <v>1.3177253</v>
      </c>
      <c r="O322" s="52">
        <v>1.3420403999999999</v>
      </c>
      <c r="P322" s="52">
        <v>1.21814</v>
      </c>
      <c r="Q322" s="52">
        <v>0.91279447000000002</v>
      </c>
      <c r="R322" s="52">
        <v>0.74520664999999997</v>
      </c>
      <c r="S322" s="52">
        <v>0.58665685000000001</v>
      </c>
      <c r="T322" s="52">
        <v>0.54444006</v>
      </c>
      <c r="U322" s="52">
        <v>0.52444528000000001</v>
      </c>
      <c r="V322" s="52">
        <v>0.55981895000000004</v>
      </c>
      <c r="W322" s="52">
        <v>0.70495149999999995</v>
      </c>
      <c r="X322" s="52">
        <v>0.91685048999999996</v>
      </c>
      <c r="Y322" s="52">
        <v>1.0756365000000001</v>
      </c>
      <c r="Z322" s="52">
        <v>1.3340242</v>
      </c>
      <c r="AA322" s="52">
        <v>1.6056679</v>
      </c>
      <c r="AB322" s="52">
        <v>1.8115673999999999</v>
      </c>
      <c r="AC322" s="52">
        <v>1.8311512999999999</v>
      </c>
      <c r="AD322" s="52">
        <v>1.6459109999999999</v>
      </c>
      <c r="AE322" s="52">
        <v>1.5824043999999999</v>
      </c>
      <c r="AF322" s="52">
        <v>1.4620993</v>
      </c>
      <c r="AG322" s="52">
        <v>-0.16371127999999999</v>
      </c>
      <c r="AH322" s="52">
        <v>-0.16151146</v>
      </c>
      <c r="AI322" s="52">
        <v>-0.11974599</v>
      </c>
      <c r="AJ322" s="52">
        <v>-0.17450184999999999</v>
      </c>
      <c r="AK322" s="52">
        <v>-0.19534249000000001</v>
      </c>
      <c r="AL322" s="52">
        <v>-0.20247340999999999</v>
      </c>
      <c r="AM322" s="52">
        <v>-0.14930906999999999</v>
      </c>
      <c r="AN322" s="52">
        <v>-0.16240816</v>
      </c>
      <c r="AO322" s="52">
        <v>-0.24541368</v>
      </c>
      <c r="AP322" s="52">
        <v>-0.18191577</v>
      </c>
      <c r="AQ322" s="52">
        <v>-0.17495145000000001</v>
      </c>
      <c r="AR322" s="52">
        <v>-0.22400775000000001</v>
      </c>
      <c r="AS322" s="52">
        <v>-0.24171857999999999</v>
      </c>
      <c r="AT322" s="52">
        <v>-0.27509510999999998</v>
      </c>
      <c r="AU322" s="52">
        <v>-0.25168898000000001</v>
      </c>
      <c r="AV322" s="52">
        <v>-0.2032225</v>
      </c>
      <c r="AW322" s="52">
        <v>-0.22589827000000001</v>
      </c>
      <c r="AX322" s="52">
        <v>-0.23484325</v>
      </c>
      <c r="AY322" s="52">
        <v>-0.26637420000000001</v>
      </c>
      <c r="AZ322" s="52">
        <v>-0.33563133000000001</v>
      </c>
      <c r="BA322" s="52">
        <v>-0.32616978000000002</v>
      </c>
      <c r="BB322" s="52">
        <v>-0.37843652999999999</v>
      </c>
      <c r="BC322" s="52">
        <v>-0.20737283000000001</v>
      </c>
      <c r="BD322" s="52">
        <v>-0.19796047999999999</v>
      </c>
      <c r="BE322" s="52">
        <v>-6.8391220000000003E-2</v>
      </c>
      <c r="BF322" s="52">
        <v>-6.7073859999999999E-2</v>
      </c>
      <c r="BG322" s="52">
        <v>-2.800091E-2</v>
      </c>
      <c r="BH322" s="52">
        <v>-8.815241E-2</v>
      </c>
      <c r="BI322" s="52">
        <v>-0.10357337</v>
      </c>
      <c r="BJ322" s="52">
        <v>-9.3674199999999999E-2</v>
      </c>
      <c r="BK322" s="52">
        <v>-5.2503370000000001E-2</v>
      </c>
      <c r="BL322" s="52">
        <v>-8.9227100000000004E-3</v>
      </c>
      <c r="BM322" s="52">
        <v>-8.5103960000000006E-2</v>
      </c>
      <c r="BN322" s="52">
        <v>-3.8987569999999999E-2</v>
      </c>
      <c r="BO322" s="52">
        <v>-6.208665E-2</v>
      </c>
      <c r="BP322" s="52">
        <v>-8.7119349999999998E-2</v>
      </c>
      <c r="BQ322" s="52">
        <v>-9.6690650000000003E-2</v>
      </c>
      <c r="BR322" s="52">
        <v>-0.12019591</v>
      </c>
      <c r="BS322" s="52">
        <v>-8.4591979999999997E-2</v>
      </c>
      <c r="BT322" s="52">
        <v>-2.4672429999999999E-2</v>
      </c>
      <c r="BU322" s="52">
        <v>-6.3225509999999999E-2</v>
      </c>
      <c r="BV322" s="52">
        <v>-6.2419500000000003E-2</v>
      </c>
      <c r="BW322" s="52">
        <v>-0.10577544999999999</v>
      </c>
      <c r="BX322" s="52">
        <v>-0.18535143000000001</v>
      </c>
      <c r="BY322" s="52">
        <v>-0.17925461000000001</v>
      </c>
      <c r="BZ322" s="52">
        <v>-0.22828551</v>
      </c>
      <c r="CA322" s="52">
        <v>-0.10375853</v>
      </c>
      <c r="CB322" s="52">
        <v>-0.10167754</v>
      </c>
      <c r="CC322" s="52">
        <v>-2.3727599999999998E-3</v>
      </c>
      <c r="CD322" s="52">
        <v>-1.66669E-3</v>
      </c>
      <c r="CE322" s="52">
        <v>3.5541459999999997E-2</v>
      </c>
      <c r="CF322" s="52">
        <v>-2.8347029999999999E-2</v>
      </c>
      <c r="CG322" s="52">
        <v>-4.0014279999999999E-2</v>
      </c>
      <c r="CH322" s="52">
        <v>-1.832019E-2</v>
      </c>
      <c r="CI322" s="52">
        <v>1.454396E-2</v>
      </c>
      <c r="CJ322" s="52">
        <v>9.7380880000000003E-2</v>
      </c>
      <c r="CK322" s="52">
        <v>2.5926109999999999E-2</v>
      </c>
      <c r="CL322" s="52">
        <v>6.0004130000000003E-2</v>
      </c>
      <c r="CM322" s="52">
        <v>1.6083139999999999E-2</v>
      </c>
      <c r="CN322" s="52">
        <v>7.6891299999999997E-3</v>
      </c>
      <c r="CO322" s="52">
        <v>3.75524E-3</v>
      </c>
      <c r="CP322" s="52">
        <v>-1.29132E-2</v>
      </c>
      <c r="CQ322" s="52">
        <v>3.113892E-2</v>
      </c>
      <c r="CR322" s="52">
        <v>9.8990809999999999E-2</v>
      </c>
      <c r="CS322" s="52">
        <v>4.9441180000000001E-2</v>
      </c>
      <c r="CT322" s="52">
        <v>5.7000710000000003E-2</v>
      </c>
      <c r="CU322" s="52">
        <v>5.4547399999999996E-3</v>
      </c>
      <c r="CV322" s="52">
        <v>-8.1268000000000007E-2</v>
      </c>
      <c r="CW322" s="52">
        <v>-7.750166E-2</v>
      </c>
      <c r="CX322" s="52">
        <v>-0.12429141</v>
      </c>
      <c r="CY322" s="52">
        <v>-3.1995580000000003E-2</v>
      </c>
      <c r="CZ322" s="52">
        <v>-3.4992250000000003E-2</v>
      </c>
      <c r="DA322" s="52">
        <v>6.3645599999999997E-2</v>
      </c>
      <c r="DB322" s="52">
        <v>6.3740480000000002E-2</v>
      </c>
      <c r="DC322" s="52">
        <v>9.9083829999999998E-2</v>
      </c>
      <c r="DD322" s="52">
        <v>3.1458350000000003E-2</v>
      </c>
      <c r="DE322" s="52">
        <v>2.3544740000000002E-2</v>
      </c>
      <c r="DF322" s="52">
        <v>5.7033830000000001E-2</v>
      </c>
      <c r="DG322" s="52">
        <v>8.1591289999999997E-2</v>
      </c>
      <c r="DH322" s="52">
        <v>0.20368448</v>
      </c>
      <c r="DI322" s="52">
        <v>0.13695616999999999</v>
      </c>
      <c r="DJ322" s="52">
        <v>0.15899582000000001</v>
      </c>
      <c r="DK322" s="52">
        <v>9.4253000000000003E-2</v>
      </c>
      <c r="DL322" s="52">
        <v>0.10249762</v>
      </c>
      <c r="DM322" s="52">
        <v>0.10420113</v>
      </c>
      <c r="DN322" s="52">
        <v>9.4369499999999995E-2</v>
      </c>
      <c r="DO322" s="52">
        <v>0.14686982000000001</v>
      </c>
      <c r="DP322" s="52">
        <v>0.22265397000000001</v>
      </c>
      <c r="DQ322" s="52">
        <v>0.16210786999999999</v>
      </c>
      <c r="DR322" s="52">
        <v>0.17642084</v>
      </c>
      <c r="DS322" s="52">
        <v>0.11668492</v>
      </c>
      <c r="DT322" s="52">
        <v>2.2815510000000001E-2</v>
      </c>
      <c r="DU322" s="52">
        <v>2.4251290000000002E-2</v>
      </c>
      <c r="DV322" s="52">
        <v>-2.0297220000000001E-2</v>
      </c>
      <c r="DW322" s="52">
        <v>3.9767450000000003E-2</v>
      </c>
      <c r="DX322" s="52">
        <v>3.1692959999999999E-2</v>
      </c>
      <c r="DY322" s="52">
        <v>0.15896567</v>
      </c>
      <c r="DZ322" s="52">
        <v>0.15817800000000001</v>
      </c>
      <c r="EA322" s="52">
        <v>0.19082884</v>
      </c>
      <c r="EB322" s="52">
        <v>0.11780779</v>
      </c>
      <c r="EC322" s="52">
        <v>0.11531386</v>
      </c>
      <c r="ED322" s="52">
        <v>0.16583303999999999</v>
      </c>
      <c r="EE322" s="52">
        <v>0.17839699000000001</v>
      </c>
      <c r="EF322" s="52">
        <v>0.35717000999999998</v>
      </c>
      <c r="EG322" s="52">
        <v>0.29726588999999998</v>
      </c>
      <c r="EH322" s="52">
        <v>0.30192403000000001</v>
      </c>
      <c r="EI322" s="52">
        <v>0.20711779999999999</v>
      </c>
      <c r="EJ322" s="52">
        <v>0.23938602</v>
      </c>
      <c r="EK322" s="52">
        <v>0.24922907</v>
      </c>
      <c r="EL322" s="52">
        <v>0.24926862</v>
      </c>
      <c r="EM322" s="52">
        <v>0.31396681999999998</v>
      </c>
      <c r="EN322" s="52">
        <v>0.40120403999999998</v>
      </c>
      <c r="EO322" s="52">
        <v>0.32478062000000002</v>
      </c>
      <c r="EP322" s="52">
        <v>0.34884459000000001</v>
      </c>
      <c r="EQ322" s="52">
        <v>0.27728367999999998</v>
      </c>
      <c r="ER322" s="52">
        <v>0.17309541000000001</v>
      </c>
      <c r="ES322" s="52">
        <v>0.17116637000000001</v>
      </c>
      <c r="ET322" s="52">
        <v>0.12985379999999999</v>
      </c>
      <c r="EU322" s="52">
        <v>0.14338174000000001</v>
      </c>
      <c r="EV322" s="52">
        <v>0.12797597999999999</v>
      </c>
      <c r="EW322" s="52">
        <v>67.652230000000003</v>
      </c>
      <c r="EX322" s="52">
        <v>66.778350000000003</v>
      </c>
      <c r="EY322" s="52">
        <v>65.777270000000001</v>
      </c>
      <c r="EZ322" s="52">
        <v>64.908299999999997</v>
      </c>
      <c r="FA322" s="52">
        <v>64.196839999999995</v>
      </c>
      <c r="FB322" s="52">
        <v>63.6967</v>
      </c>
      <c r="FC322" s="52">
        <v>63.604489999999998</v>
      </c>
      <c r="FD322" s="52">
        <v>64.388949999999994</v>
      </c>
      <c r="FE322" s="52">
        <v>67.22672</v>
      </c>
      <c r="FF322" s="52">
        <v>71.112970000000004</v>
      </c>
      <c r="FG322" s="52">
        <v>76.146979999999999</v>
      </c>
      <c r="FH322" s="52">
        <v>79.914820000000006</v>
      </c>
      <c r="FI322" s="52">
        <v>83.854389999999995</v>
      </c>
      <c r="FJ322" s="52">
        <v>86.193539999999999</v>
      </c>
      <c r="FK322" s="52">
        <v>87.672449999999998</v>
      </c>
      <c r="FL322" s="52">
        <v>88.091999999999999</v>
      </c>
      <c r="FM322" s="52">
        <v>87.414490000000001</v>
      </c>
      <c r="FN322" s="52">
        <v>85.279849999999996</v>
      </c>
      <c r="FO322" s="52">
        <v>82.268720000000002</v>
      </c>
      <c r="FP322" s="52">
        <v>78.089439999999996</v>
      </c>
      <c r="FQ322" s="52">
        <v>74.323490000000007</v>
      </c>
      <c r="FR322" s="52">
        <v>71.890079999999998</v>
      </c>
      <c r="FS322" s="52">
        <v>69.771510000000006</v>
      </c>
      <c r="FT322" s="52">
        <v>68.332560000000001</v>
      </c>
      <c r="FU322" s="52">
        <v>240</v>
      </c>
      <c r="FV322" s="52">
        <v>516.20060000000001</v>
      </c>
      <c r="FW322" s="52">
        <v>11.19655</v>
      </c>
      <c r="FX322" s="52">
        <v>1</v>
      </c>
    </row>
    <row r="323" spans="1:180" x14ac:dyDescent="0.3">
      <c r="A323" t="s">
        <v>174</v>
      </c>
      <c r="B323" t="s">
        <v>248</v>
      </c>
      <c r="C323" t="s">
        <v>0</v>
      </c>
      <c r="D323" t="s">
        <v>244</v>
      </c>
      <c r="E323" t="s">
        <v>187</v>
      </c>
      <c r="F323" t="s">
        <v>226</v>
      </c>
      <c r="G323" t="s">
        <v>239</v>
      </c>
      <c r="H323" s="52">
        <v>252</v>
      </c>
      <c r="I323" s="52">
        <v>0.53067304999999998</v>
      </c>
      <c r="J323" s="52">
        <v>0.50744219000000002</v>
      </c>
      <c r="K323" s="52">
        <v>0.50503076000000002</v>
      </c>
      <c r="L323" s="52">
        <v>0.51550943999999999</v>
      </c>
      <c r="M323" s="52">
        <v>0.50745414</v>
      </c>
      <c r="N323" s="52">
        <v>0.51791854000000004</v>
      </c>
      <c r="O323" s="52">
        <v>0.44355928999999999</v>
      </c>
      <c r="P323" s="52">
        <v>0.31058533999999999</v>
      </c>
      <c r="Q323" s="52">
        <v>0.22913423999999999</v>
      </c>
      <c r="R323" s="52">
        <v>0.15895780000000001</v>
      </c>
      <c r="S323" s="52">
        <v>0.10810338</v>
      </c>
      <c r="T323" s="52">
        <v>8.7354699999999993E-2</v>
      </c>
      <c r="U323" s="52">
        <v>6.7770499999999997E-2</v>
      </c>
      <c r="V323" s="52">
        <v>6.6462889999999997E-2</v>
      </c>
      <c r="W323" s="52">
        <v>5.9730310000000002E-2</v>
      </c>
      <c r="X323" s="52">
        <v>7.8165449999999997E-2</v>
      </c>
      <c r="Y323" s="52">
        <v>0.13934026999999999</v>
      </c>
      <c r="Z323" s="52">
        <v>0.19441354999999999</v>
      </c>
      <c r="AA323" s="52">
        <v>0.29916775000000001</v>
      </c>
      <c r="AB323" s="52">
        <v>0.48834457999999997</v>
      </c>
      <c r="AC323" s="52">
        <v>0.57811827000000005</v>
      </c>
      <c r="AD323" s="52">
        <v>0.57978943000000005</v>
      </c>
      <c r="AE323" s="52">
        <v>0.54974964000000004</v>
      </c>
      <c r="AF323" s="52">
        <v>0.53990463</v>
      </c>
      <c r="AG323" s="52">
        <v>-7.9455900000000006E-3</v>
      </c>
      <c r="AH323" s="52">
        <v>-2.506417E-2</v>
      </c>
      <c r="AI323" s="52">
        <v>-2.1371109999999999E-2</v>
      </c>
      <c r="AJ323" s="52">
        <v>-7.8191300000000005E-3</v>
      </c>
      <c r="AK323" s="52">
        <v>-1.60959E-2</v>
      </c>
      <c r="AL323" s="52">
        <v>1.5999499999999999E-3</v>
      </c>
      <c r="AM323" s="52">
        <v>2.2351900000000002E-3</v>
      </c>
      <c r="AN323" s="52">
        <v>-1.4004020000000001E-2</v>
      </c>
      <c r="AO323" s="52">
        <v>-1.201725E-2</v>
      </c>
      <c r="AP323" s="52">
        <v>-2.143683E-2</v>
      </c>
      <c r="AQ323" s="52">
        <v>-3.4257460000000003E-2</v>
      </c>
      <c r="AR323" s="52">
        <v>-3.5775759999999997E-2</v>
      </c>
      <c r="AS323" s="52">
        <v>-4.0721609999999998E-2</v>
      </c>
      <c r="AT323" s="52">
        <v>-3.9911809999999999E-2</v>
      </c>
      <c r="AU323" s="52">
        <v>-6.0732229999999998E-2</v>
      </c>
      <c r="AV323" s="52">
        <v>-6.9074380000000005E-2</v>
      </c>
      <c r="AW323" s="52">
        <v>-4.3646499999999998E-2</v>
      </c>
      <c r="AX323" s="52">
        <v>-4.5148649999999999E-2</v>
      </c>
      <c r="AY323" s="52">
        <v>-5.9326919999999998E-2</v>
      </c>
      <c r="AZ323" s="52">
        <v>-1.5930509999999998E-2</v>
      </c>
      <c r="BA323" s="52">
        <v>-9.0448600000000001E-3</v>
      </c>
      <c r="BB323" s="52">
        <v>-2.1734170000000001E-2</v>
      </c>
      <c r="BC323" s="52">
        <v>-9.9995599999999994E-3</v>
      </c>
      <c r="BD323" s="52">
        <v>-1.3766840000000001E-2</v>
      </c>
      <c r="BE323" s="52">
        <v>1.373604E-2</v>
      </c>
      <c r="BF323" s="52">
        <v>-3.6797499999999999E-3</v>
      </c>
      <c r="BG323" s="52">
        <v>-3.8934000000000001E-4</v>
      </c>
      <c r="BH323" s="52">
        <v>1.4329629999999999E-2</v>
      </c>
      <c r="BI323" s="52">
        <v>7.21559E-3</v>
      </c>
      <c r="BJ323" s="52">
        <v>2.19933E-2</v>
      </c>
      <c r="BK323" s="52">
        <v>2.3777260000000001E-2</v>
      </c>
      <c r="BL323" s="52">
        <v>4.7740899999999999E-3</v>
      </c>
      <c r="BM323" s="52">
        <v>1.0045119999999999E-2</v>
      </c>
      <c r="BN323" s="52">
        <v>-5.2408000000000001E-4</v>
      </c>
      <c r="BO323" s="52">
        <v>-1.250658E-2</v>
      </c>
      <c r="BP323" s="52">
        <v>-1.287334E-2</v>
      </c>
      <c r="BQ323" s="52">
        <v>-1.788149E-2</v>
      </c>
      <c r="BR323" s="52">
        <v>-1.77375E-2</v>
      </c>
      <c r="BS323" s="52">
        <v>-3.4824279999999999E-2</v>
      </c>
      <c r="BT323" s="52">
        <v>-4.0680109999999998E-2</v>
      </c>
      <c r="BU323" s="52">
        <v>-1.484653E-2</v>
      </c>
      <c r="BV323" s="52">
        <v>-1.2495020000000001E-2</v>
      </c>
      <c r="BW323" s="52">
        <v>-2.3800169999999999E-2</v>
      </c>
      <c r="BX323" s="52">
        <v>1.9211470000000001E-2</v>
      </c>
      <c r="BY323" s="52">
        <v>1.9775600000000001E-2</v>
      </c>
      <c r="BZ323" s="52">
        <v>5.3680500000000001E-3</v>
      </c>
      <c r="CA323" s="52">
        <v>1.1577459999999999E-2</v>
      </c>
      <c r="CB323" s="52">
        <v>8.8267299999999996E-3</v>
      </c>
      <c r="CC323" s="52">
        <v>2.8752699999999999E-2</v>
      </c>
      <c r="CD323" s="52">
        <v>1.113102E-2</v>
      </c>
      <c r="CE323" s="52">
        <v>1.414254E-2</v>
      </c>
      <c r="CF323" s="52">
        <v>2.96698E-2</v>
      </c>
      <c r="CG323" s="52">
        <v>2.3361059999999999E-2</v>
      </c>
      <c r="CH323" s="52">
        <v>3.6117700000000003E-2</v>
      </c>
      <c r="CI323" s="52">
        <v>3.8697219999999997E-2</v>
      </c>
      <c r="CJ323" s="52">
        <v>1.7779759999999999E-2</v>
      </c>
      <c r="CK323" s="52">
        <v>2.5325469999999999E-2</v>
      </c>
      <c r="CL323" s="52">
        <v>1.396002E-2</v>
      </c>
      <c r="CM323" s="52">
        <v>2.5579999999999999E-3</v>
      </c>
      <c r="CN323" s="52">
        <v>2.9887999999999998E-3</v>
      </c>
      <c r="CO323" s="52">
        <v>-2.0624699999999998E-3</v>
      </c>
      <c r="CP323" s="52">
        <v>-2.3796400000000001E-3</v>
      </c>
      <c r="CQ323" s="52">
        <v>-1.688052E-2</v>
      </c>
      <c r="CR323" s="52">
        <v>-2.1014310000000001E-2</v>
      </c>
      <c r="CS323" s="52">
        <v>5.1002499999999997E-3</v>
      </c>
      <c r="CT323" s="52">
        <v>1.0120820000000001E-2</v>
      </c>
      <c r="CU323" s="52">
        <v>8.0557000000000003E-4</v>
      </c>
      <c r="CV323" s="52">
        <v>4.3550690000000003E-2</v>
      </c>
      <c r="CW323" s="52">
        <v>3.9736540000000001E-2</v>
      </c>
      <c r="CX323" s="52">
        <v>2.4138980000000001E-2</v>
      </c>
      <c r="CY323" s="52">
        <v>2.6521639999999999E-2</v>
      </c>
      <c r="CZ323" s="52">
        <v>2.4474969999999999E-2</v>
      </c>
      <c r="DA323" s="52">
        <v>4.3769349999999999E-2</v>
      </c>
      <c r="DB323" s="52">
        <v>2.5941809999999999E-2</v>
      </c>
      <c r="DC323" s="52">
        <v>2.8674450000000001E-2</v>
      </c>
      <c r="DD323" s="52">
        <v>4.500995E-2</v>
      </c>
      <c r="DE323" s="52">
        <v>3.9506520000000003E-2</v>
      </c>
      <c r="DF323" s="52">
        <v>5.024207E-2</v>
      </c>
      <c r="DG323" s="52">
        <v>5.3617209999999998E-2</v>
      </c>
      <c r="DH323" s="52">
        <v>3.0785429999999999E-2</v>
      </c>
      <c r="DI323" s="52">
        <v>4.0605820000000001E-2</v>
      </c>
      <c r="DJ323" s="52">
        <v>2.844412E-2</v>
      </c>
      <c r="DK323" s="52">
        <v>1.762259E-2</v>
      </c>
      <c r="DL323" s="52">
        <v>1.885094E-2</v>
      </c>
      <c r="DM323" s="52">
        <v>1.3756529999999999E-2</v>
      </c>
      <c r="DN323" s="52">
        <v>1.297823E-2</v>
      </c>
      <c r="DO323" s="52">
        <v>1.06321E-3</v>
      </c>
      <c r="DP323" s="52">
        <v>-1.3485299999999999E-3</v>
      </c>
      <c r="DQ323" s="52">
        <v>2.5047010000000001E-2</v>
      </c>
      <c r="DR323" s="52">
        <v>3.2736639999999997E-2</v>
      </c>
      <c r="DS323" s="52">
        <v>2.5411300000000001E-2</v>
      </c>
      <c r="DT323" s="52">
        <v>6.7889909999999998E-2</v>
      </c>
      <c r="DU323" s="52">
        <v>5.9697510000000002E-2</v>
      </c>
      <c r="DV323" s="52">
        <v>4.2909879999999997E-2</v>
      </c>
      <c r="DW323" s="52">
        <v>4.1465790000000002E-2</v>
      </c>
      <c r="DX323" s="52">
        <v>4.0123190000000003E-2</v>
      </c>
      <c r="DY323" s="52">
        <v>6.5450980000000006E-2</v>
      </c>
      <c r="DZ323" s="52">
        <v>4.7326199999999999E-2</v>
      </c>
      <c r="EA323" s="52">
        <v>4.9656220000000001E-2</v>
      </c>
      <c r="EB323" s="52">
        <v>6.7158709999999996E-2</v>
      </c>
      <c r="EC323" s="52">
        <v>6.2818009999999994E-2</v>
      </c>
      <c r="ED323" s="52">
        <v>7.0635420000000004E-2</v>
      </c>
      <c r="EE323" s="52">
        <v>7.5159279999999995E-2</v>
      </c>
      <c r="EF323" s="52">
        <v>4.9563540000000003E-2</v>
      </c>
      <c r="EG323" s="52">
        <v>6.2668189999999999E-2</v>
      </c>
      <c r="EH323" s="52">
        <v>4.9356850000000001E-2</v>
      </c>
      <c r="EI323" s="52">
        <v>3.9373459999999999E-2</v>
      </c>
      <c r="EJ323" s="52">
        <v>4.1753350000000002E-2</v>
      </c>
      <c r="EK323" s="52">
        <v>3.6596650000000001E-2</v>
      </c>
      <c r="EL323" s="52">
        <v>3.5152540000000003E-2</v>
      </c>
      <c r="EM323" s="52">
        <v>2.6971160000000001E-2</v>
      </c>
      <c r="EN323" s="52">
        <v>2.704575E-2</v>
      </c>
      <c r="EO323" s="52">
        <v>5.3846980000000003E-2</v>
      </c>
      <c r="EP323" s="52">
        <v>6.5390299999999998E-2</v>
      </c>
      <c r="EQ323" s="52">
        <v>6.093809E-2</v>
      </c>
      <c r="ER323" s="52">
        <v>0.10303186</v>
      </c>
      <c r="ES323" s="52">
        <v>8.8517970000000001E-2</v>
      </c>
      <c r="ET323" s="52">
        <v>7.0012099999999994E-2</v>
      </c>
      <c r="EU323" s="52">
        <v>6.3042810000000005E-2</v>
      </c>
      <c r="EV323" s="52">
        <v>6.2716750000000002E-2</v>
      </c>
      <c r="EW323" s="52">
        <v>60.61551</v>
      </c>
      <c r="EX323" s="52">
        <v>59.984819999999999</v>
      </c>
      <c r="EY323" s="52">
        <v>59.575040000000001</v>
      </c>
      <c r="EZ323" s="52">
        <v>59.173690000000001</v>
      </c>
      <c r="FA323" s="52">
        <v>58.817030000000003</v>
      </c>
      <c r="FB323" s="52">
        <v>58.636589999999998</v>
      </c>
      <c r="FC323" s="52">
        <v>58.967120000000001</v>
      </c>
      <c r="FD323" s="52">
        <v>60.427489999999999</v>
      </c>
      <c r="FE323" s="52">
        <v>62.298479999999998</v>
      </c>
      <c r="FF323" s="52">
        <v>64.71754</v>
      </c>
      <c r="FG323" s="52">
        <v>67.182119999999998</v>
      </c>
      <c r="FH323" s="52">
        <v>69.395449999999997</v>
      </c>
      <c r="FI323" s="52">
        <v>71.328000000000003</v>
      </c>
      <c r="FJ323" s="52">
        <v>72.688029999999998</v>
      </c>
      <c r="FK323" s="52">
        <v>73.291740000000004</v>
      </c>
      <c r="FL323" s="52">
        <v>73.253789999999995</v>
      </c>
      <c r="FM323" s="52">
        <v>72.947720000000004</v>
      </c>
      <c r="FN323" s="52">
        <v>71.504220000000004</v>
      </c>
      <c r="FO323" s="52">
        <v>69.302700000000002</v>
      </c>
      <c r="FP323" s="52">
        <v>66.742840000000001</v>
      </c>
      <c r="FQ323" s="52">
        <v>64.06071</v>
      </c>
      <c r="FR323" s="52">
        <v>62.49241</v>
      </c>
      <c r="FS323" s="52">
        <v>61.602020000000003</v>
      </c>
      <c r="FT323" s="52">
        <v>60.865940000000002</v>
      </c>
      <c r="FU323" s="52">
        <v>80.033330000000007</v>
      </c>
      <c r="FV323" s="52">
        <v>137.44049999999999</v>
      </c>
      <c r="FW323" s="52">
        <v>11.138780000000001</v>
      </c>
      <c r="FX323" s="52">
        <v>1</v>
      </c>
    </row>
    <row r="324" spans="1:180" x14ac:dyDescent="0.3">
      <c r="A324" t="s">
        <v>174</v>
      </c>
      <c r="B324" t="s">
        <v>248</v>
      </c>
      <c r="C324" t="s">
        <v>0</v>
      </c>
      <c r="D324" t="s">
        <v>244</v>
      </c>
      <c r="E324" t="s">
        <v>188</v>
      </c>
      <c r="F324" t="s">
        <v>226</v>
      </c>
      <c r="G324" t="s">
        <v>239</v>
      </c>
      <c r="H324" s="52">
        <v>252</v>
      </c>
      <c r="I324" s="52">
        <v>0.52750867999999995</v>
      </c>
      <c r="J324" s="52">
        <v>0.50369865999999996</v>
      </c>
      <c r="K324" s="52">
        <v>0.50387258999999995</v>
      </c>
      <c r="L324" s="52">
        <v>0.50362985999999998</v>
      </c>
      <c r="M324" s="52">
        <v>0.49332856000000003</v>
      </c>
      <c r="N324" s="52">
        <v>0.49990995999999999</v>
      </c>
      <c r="O324" s="52">
        <v>0.43990551</v>
      </c>
      <c r="P324" s="52">
        <v>0.30808987999999998</v>
      </c>
      <c r="Q324" s="52">
        <v>0.24130318000000001</v>
      </c>
      <c r="R324" s="52">
        <v>0.15927965999999999</v>
      </c>
      <c r="S324" s="52">
        <v>0.11514289</v>
      </c>
      <c r="T324" s="52">
        <v>9.7427739999999999E-2</v>
      </c>
      <c r="U324" s="52">
        <v>7.6090489999999997E-2</v>
      </c>
      <c r="V324" s="52">
        <v>6.8129729999999999E-2</v>
      </c>
      <c r="W324" s="52">
        <v>8.7924970000000005E-2</v>
      </c>
      <c r="X324" s="52">
        <v>0.10792485</v>
      </c>
      <c r="Y324" s="52">
        <v>0.17208262999999999</v>
      </c>
      <c r="Z324" s="52">
        <v>0.24996002</v>
      </c>
      <c r="AA324" s="52">
        <v>0.33592657999999997</v>
      </c>
      <c r="AB324" s="52">
        <v>0.52255934999999998</v>
      </c>
      <c r="AC324" s="52">
        <v>0.59052642</v>
      </c>
      <c r="AD324" s="52">
        <v>0.55369091999999998</v>
      </c>
      <c r="AE324" s="52">
        <v>0.53890439000000001</v>
      </c>
      <c r="AF324" s="52">
        <v>0.54052593999999998</v>
      </c>
      <c r="AG324" s="52">
        <v>-3.39945E-3</v>
      </c>
      <c r="AH324" s="52">
        <v>-1.737704E-2</v>
      </c>
      <c r="AI324" s="52">
        <v>-1.144685E-2</v>
      </c>
      <c r="AJ324" s="52">
        <v>-6.67127E-3</v>
      </c>
      <c r="AK324" s="52">
        <v>-1.3157729999999999E-2</v>
      </c>
      <c r="AL324" s="52">
        <v>-6.3246999999999999E-4</v>
      </c>
      <c r="AM324" s="52">
        <v>-1.0204710000000001E-2</v>
      </c>
      <c r="AN324" s="52">
        <v>-4.8657970000000002E-2</v>
      </c>
      <c r="AO324" s="52">
        <v>-2.2217150000000001E-2</v>
      </c>
      <c r="AP324" s="52">
        <v>-2.8010609999999998E-2</v>
      </c>
      <c r="AQ324" s="52">
        <v>-2.9636989999999998E-2</v>
      </c>
      <c r="AR324" s="52">
        <v>-2.3866370000000001E-2</v>
      </c>
      <c r="AS324" s="52">
        <v>-3.2372980000000003E-2</v>
      </c>
      <c r="AT324" s="52">
        <v>-4.0330079999999997E-2</v>
      </c>
      <c r="AU324" s="52">
        <v>-4.0760650000000002E-2</v>
      </c>
      <c r="AV324" s="52">
        <v>-5.1837960000000002E-2</v>
      </c>
      <c r="AW324" s="52">
        <v>-1.252639E-2</v>
      </c>
      <c r="AX324" s="52">
        <v>1.2176920000000001E-2</v>
      </c>
      <c r="AY324" s="52">
        <v>-1.7079500000000001E-2</v>
      </c>
      <c r="AZ324" s="52">
        <v>2.19209E-2</v>
      </c>
      <c r="BA324" s="52">
        <v>-6.7221000000000002E-4</v>
      </c>
      <c r="BB324" s="52">
        <v>-3.2567770000000003E-2</v>
      </c>
      <c r="BC324" s="52">
        <v>-1.2756999999999999E-2</v>
      </c>
      <c r="BD324" s="52">
        <v>-1.0853900000000001E-3</v>
      </c>
      <c r="BE324" s="52">
        <v>1.589341E-2</v>
      </c>
      <c r="BF324" s="52">
        <v>2.6522999999999998E-3</v>
      </c>
      <c r="BG324" s="52">
        <v>7.6514800000000004E-3</v>
      </c>
      <c r="BH324" s="52">
        <v>1.239553E-2</v>
      </c>
      <c r="BI324" s="52">
        <v>5.3118599999999998E-3</v>
      </c>
      <c r="BJ324" s="52">
        <v>1.424886E-2</v>
      </c>
      <c r="BK324" s="52">
        <v>6.4118600000000001E-3</v>
      </c>
      <c r="BL324" s="52">
        <v>-2.780674E-2</v>
      </c>
      <c r="BM324" s="52">
        <v>-1.3244400000000001E-3</v>
      </c>
      <c r="BN324" s="52">
        <v>-8.3293800000000008E-3</v>
      </c>
      <c r="BO324" s="52">
        <v>-1.03129E-2</v>
      </c>
      <c r="BP324" s="52">
        <v>-3.1131800000000001E-3</v>
      </c>
      <c r="BQ324" s="52">
        <v>-9.9764799999999994E-3</v>
      </c>
      <c r="BR324" s="52">
        <v>-2.0030719999999998E-2</v>
      </c>
      <c r="BS324" s="52">
        <v>-1.7879349999999999E-2</v>
      </c>
      <c r="BT324" s="52">
        <v>-2.838883E-2</v>
      </c>
      <c r="BU324" s="52">
        <v>7.4590200000000002E-3</v>
      </c>
      <c r="BV324" s="52">
        <v>3.8686890000000002E-2</v>
      </c>
      <c r="BW324" s="52">
        <v>1.6275419999999999E-2</v>
      </c>
      <c r="BX324" s="52">
        <v>5.2605399999999997E-2</v>
      </c>
      <c r="BY324" s="52">
        <v>2.866571E-2</v>
      </c>
      <c r="BZ324" s="52">
        <v>-8.4943399999999995E-3</v>
      </c>
      <c r="CA324" s="52">
        <v>7.0416599999999999E-3</v>
      </c>
      <c r="CB324" s="52">
        <v>1.8252029999999999E-2</v>
      </c>
      <c r="CC324" s="52">
        <v>2.925556E-2</v>
      </c>
      <c r="CD324" s="52">
        <v>1.6524549999999999E-2</v>
      </c>
      <c r="CE324" s="52">
        <v>2.087893E-2</v>
      </c>
      <c r="CF324" s="52">
        <v>2.560113E-2</v>
      </c>
      <c r="CG324" s="52">
        <v>1.8103859999999999E-2</v>
      </c>
      <c r="CH324" s="52">
        <v>2.4555609999999999E-2</v>
      </c>
      <c r="CI324" s="52">
        <v>1.7920479999999999E-2</v>
      </c>
      <c r="CJ324" s="52">
        <v>-1.3365220000000001E-2</v>
      </c>
      <c r="CK324" s="52">
        <v>1.3145779999999999E-2</v>
      </c>
      <c r="CL324" s="52">
        <v>5.3017799999999999E-3</v>
      </c>
      <c r="CM324" s="52">
        <v>3.0708699999999998E-3</v>
      </c>
      <c r="CN324" s="52">
        <v>1.126039E-2</v>
      </c>
      <c r="CO324" s="52">
        <v>5.5352800000000001E-3</v>
      </c>
      <c r="CP324" s="52">
        <v>-5.9714700000000004E-3</v>
      </c>
      <c r="CQ324" s="52">
        <v>-2.0318300000000001E-3</v>
      </c>
      <c r="CR324" s="52">
        <v>-1.2148040000000001E-2</v>
      </c>
      <c r="CS324" s="52">
        <v>2.1300880000000001E-2</v>
      </c>
      <c r="CT324" s="52">
        <v>5.7047630000000002E-2</v>
      </c>
      <c r="CU324" s="52">
        <v>3.9376939999999999E-2</v>
      </c>
      <c r="CV324" s="52">
        <v>7.3857389999999995E-2</v>
      </c>
      <c r="CW324" s="52">
        <v>4.8985050000000002E-2</v>
      </c>
      <c r="CX324" s="52">
        <v>8.1788399999999997E-3</v>
      </c>
      <c r="CY324" s="52">
        <v>2.0754140000000001E-2</v>
      </c>
      <c r="CZ324" s="52">
        <v>3.1645079999999999E-2</v>
      </c>
      <c r="DA324" s="52">
        <v>4.2617740000000001E-2</v>
      </c>
      <c r="DB324" s="52">
        <v>3.039679E-2</v>
      </c>
      <c r="DC324" s="52">
        <v>3.4106360000000002E-2</v>
      </c>
      <c r="DD324" s="52">
        <v>3.8806769999999997E-2</v>
      </c>
      <c r="DE324" s="52">
        <v>3.0895860000000001E-2</v>
      </c>
      <c r="DF324" s="52">
        <v>3.4862360000000002E-2</v>
      </c>
      <c r="DG324" s="52">
        <v>2.942906E-2</v>
      </c>
      <c r="DH324" s="52">
        <v>1.0762899999999999E-3</v>
      </c>
      <c r="DI324" s="52">
        <v>2.7616020000000002E-2</v>
      </c>
      <c r="DJ324" s="52">
        <v>1.8932910000000001E-2</v>
      </c>
      <c r="DK324" s="52">
        <v>1.6454670000000001E-2</v>
      </c>
      <c r="DL324" s="52">
        <v>2.5633969999999999E-2</v>
      </c>
      <c r="DM324" s="52">
        <v>2.1047039999999999E-2</v>
      </c>
      <c r="DN324" s="52">
        <v>8.0877899999999992E-3</v>
      </c>
      <c r="DO324" s="52">
        <v>1.381572E-2</v>
      </c>
      <c r="DP324" s="52">
        <v>4.0927300000000002E-3</v>
      </c>
      <c r="DQ324" s="52">
        <v>3.5142739999999999E-2</v>
      </c>
      <c r="DR324" s="52">
        <v>7.5408349999999999E-2</v>
      </c>
      <c r="DS324" s="52">
        <v>6.247846E-2</v>
      </c>
      <c r="DT324" s="52">
        <v>9.5109390000000002E-2</v>
      </c>
      <c r="DU324" s="52">
        <v>6.9304409999999997E-2</v>
      </c>
      <c r="DV324" s="52">
        <v>2.4852039999999999E-2</v>
      </c>
      <c r="DW324" s="52">
        <v>3.4466620000000003E-2</v>
      </c>
      <c r="DX324" s="52">
        <v>4.5038099999999998E-2</v>
      </c>
      <c r="DY324" s="52">
        <v>6.191058E-2</v>
      </c>
      <c r="DZ324" s="52">
        <v>5.042613E-2</v>
      </c>
      <c r="EA324" s="52">
        <v>5.3204710000000002E-2</v>
      </c>
      <c r="EB324" s="52">
        <v>5.7873559999999998E-2</v>
      </c>
      <c r="EC324" s="52">
        <v>4.936546E-2</v>
      </c>
      <c r="ED324" s="52">
        <v>4.974369E-2</v>
      </c>
      <c r="EE324" s="52">
        <v>4.6045639999999999E-2</v>
      </c>
      <c r="EF324" s="52">
        <v>2.1927530000000001E-2</v>
      </c>
      <c r="EG324" s="52">
        <v>4.8508709999999997E-2</v>
      </c>
      <c r="EH324" s="52">
        <v>3.8614139999999998E-2</v>
      </c>
      <c r="EI324" s="52">
        <v>3.577876E-2</v>
      </c>
      <c r="EJ324" s="52">
        <v>4.6387129999999999E-2</v>
      </c>
      <c r="EK324" s="52">
        <v>4.3443570000000001E-2</v>
      </c>
      <c r="EL324" s="52">
        <v>2.8387119999999998E-2</v>
      </c>
      <c r="EM324" s="52">
        <v>3.6697019999999997E-2</v>
      </c>
      <c r="EN324" s="52">
        <v>2.7541860000000001E-2</v>
      </c>
      <c r="EO324" s="52">
        <v>5.5128150000000001E-2</v>
      </c>
      <c r="EP324" s="52">
        <v>0.10191835</v>
      </c>
      <c r="EQ324" s="52">
        <v>9.5833409999999994E-2</v>
      </c>
      <c r="ER324" s="52">
        <v>0.12579391000000001</v>
      </c>
      <c r="ES324" s="52">
        <v>9.864233E-2</v>
      </c>
      <c r="ET324" s="52">
        <v>4.8925469999999999E-2</v>
      </c>
      <c r="EU324" s="52">
        <v>5.4265279999999999E-2</v>
      </c>
      <c r="EV324" s="52">
        <v>6.4375520000000006E-2</v>
      </c>
      <c r="EW324" s="52">
        <v>60.392569999999999</v>
      </c>
      <c r="EX324" s="52">
        <v>59.949330000000003</v>
      </c>
      <c r="EY324" s="52">
        <v>59.527700000000003</v>
      </c>
      <c r="EZ324" s="52">
        <v>59.187159999999999</v>
      </c>
      <c r="FA324" s="52">
        <v>58.857430000000001</v>
      </c>
      <c r="FB324" s="52">
        <v>58.765540000000001</v>
      </c>
      <c r="FC324" s="52">
        <v>58.818919999999999</v>
      </c>
      <c r="FD324" s="52">
        <v>59.941890000000001</v>
      </c>
      <c r="FE324" s="52">
        <v>61.810130000000001</v>
      </c>
      <c r="FF324" s="52">
        <v>64.231759999999994</v>
      </c>
      <c r="FG324" s="52">
        <v>66.763509999999997</v>
      </c>
      <c r="FH324" s="52">
        <v>69.067570000000003</v>
      </c>
      <c r="FI324" s="52">
        <v>71.165539999999993</v>
      </c>
      <c r="FJ324" s="52">
        <v>72.626350000000002</v>
      </c>
      <c r="FK324" s="52">
        <v>73.524320000000003</v>
      </c>
      <c r="FL324" s="52">
        <v>73.935130000000001</v>
      </c>
      <c r="FM324" s="52">
        <v>73.595950000000002</v>
      </c>
      <c r="FN324" s="52">
        <v>72.297290000000004</v>
      </c>
      <c r="FO324" s="52">
        <v>70.266210000000001</v>
      </c>
      <c r="FP324" s="52">
        <v>67.472300000000004</v>
      </c>
      <c r="FQ324" s="52">
        <v>64.600679999999997</v>
      </c>
      <c r="FR324" s="52">
        <v>62.808109999999999</v>
      </c>
      <c r="FS324" s="52">
        <v>61.696620000000003</v>
      </c>
      <c r="FT324" s="52">
        <v>60.948650000000001</v>
      </c>
      <c r="FU324" s="52">
        <v>80</v>
      </c>
      <c r="FV324" s="52">
        <v>138.31030000000001</v>
      </c>
      <c r="FW324" s="52">
        <v>11.04838</v>
      </c>
      <c r="FX324" s="52">
        <v>1</v>
      </c>
    </row>
    <row r="325" spans="1:180" x14ac:dyDescent="0.3">
      <c r="A325" t="s">
        <v>174</v>
      </c>
      <c r="B325" t="s">
        <v>248</v>
      </c>
      <c r="C325" t="s">
        <v>0</v>
      </c>
      <c r="D325" t="s">
        <v>224</v>
      </c>
      <c r="E325" t="s">
        <v>187</v>
      </c>
      <c r="F325" t="s">
        <v>226</v>
      </c>
      <c r="G325" t="s">
        <v>239</v>
      </c>
      <c r="H325" s="52">
        <v>252</v>
      </c>
      <c r="I325" s="52">
        <v>0.52461996</v>
      </c>
      <c r="J325" s="52">
        <v>0.50502047000000005</v>
      </c>
      <c r="K325" s="52">
        <v>0.50389799000000002</v>
      </c>
      <c r="L325" s="52">
        <v>0.49436458</v>
      </c>
      <c r="M325" s="52">
        <v>0.48293507000000002</v>
      </c>
      <c r="N325" s="52">
        <v>0.51377130000000004</v>
      </c>
      <c r="O325" s="52">
        <v>0.44259558999999998</v>
      </c>
      <c r="P325" s="52">
        <v>0.42937778999999998</v>
      </c>
      <c r="Q325" s="52">
        <v>0.48546555000000002</v>
      </c>
      <c r="R325" s="52">
        <v>0.38746471999999998</v>
      </c>
      <c r="S325" s="52">
        <v>0.28425571999999999</v>
      </c>
      <c r="T325" s="52">
        <v>0.23276011999999999</v>
      </c>
      <c r="U325" s="52">
        <v>0.21576322000000001</v>
      </c>
      <c r="V325" s="52">
        <v>0.20545953</v>
      </c>
      <c r="W325" s="52">
        <v>0.24383557</v>
      </c>
      <c r="X325" s="52">
        <v>0.30511344000000001</v>
      </c>
      <c r="Y325" s="52">
        <v>0.38543912000000002</v>
      </c>
      <c r="Z325" s="52">
        <v>0.36284952999999998</v>
      </c>
      <c r="AA325" s="52">
        <v>0.38236318000000002</v>
      </c>
      <c r="AB325" s="52">
        <v>0.52897726</v>
      </c>
      <c r="AC325" s="52">
        <v>0.59467300000000001</v>
      </c>
      <c r="AD325" s="52">
        <v>0.59107898000000003</v>
      </c>
      <c r="AE325" s="52">
        <v>0.55227457999999996</v>
      </c>
      <c r="AF325" s="52">
        <v>0.54663046000000004</v>
      </c>
      <c r="AG325" s="52">
        <v>-2.275661E-2</v>
      </c>
      <c r="AH325" s="52">
        <v>-3.3376139999999999E-2</v>
      </c>
      <c r="AI325" s="52">
        <v>-2.6724419999999999E-2</v>
      </c>
      <c r="AJ325" s="52">
        <v>-3.432731E-2</v>
      </c>
      <c r="AK325" s="52">
        <v>-4.9563410000000002E-2</v>
      </c>
      <c r="AL325" s="52">
        <v>-9.4689800000000001E-3</v>
      </c>
      <c r="AM325" s="52">
        <v>-4.0887600000000003E-2</v>
      </c>
      <c r="AN325" s="52">
        <v>-2.9633389999999999E-2</v>
      </c>
      <c r="AO325" s="52">
        <v>2.356749E-2</v>
      </c>
      <c r="AP325" s="52">
        <v>1.3046490000000001E-2</v>
      </c>
      <c r="AQ325" s="52">
        <v>-2.284831E-2</v>
      </c>
      <c r="AR325" s="52">
        <v>-2.6678460000000001E-2</v>
      </c>
      <c r="AS325" s="52">
        <v>-3.7201999999999999E-2</v>
      </c>
      <c r="AT325" s="52">
        <v>-5.4888039999999999E-2</v>
      </c>
      <c r="AU325" s="52">
        <v>-5.2045029999999999E-2</v>
      </c>
      <c r="AV325" s="52">
        <v>-4.410567E-2</v>
      </c>
      <c r="AW325" s="52">
        <v>-1.0801379999999999E-2</v>
      </c>
      <c r="AX325" s="52">
        <v>2.3657910000000001E-2</v>
      </c>
      <c r="AY325" s="52">
        <v>1.109022E-2</v>
      </c>
      <c r="AZ325" s="52">
        <v>1.185436E-2</v>
      </c>
      <c r="BA325" s="52">
        <v>-1.699148E-2</v>
      </c>
      <c r="BB325" s="52">
        <v>-1.1987640000000001E-2</v>
      </c>
      <c r="BC325" s="52">
        <v>-2.6498049999999999E-2</v>
      </c>
      <c r="BD325" s="52">
        <v>-1.5018800000000001E-2</v>
      </c>
      <c r="BE325" s="52">
        <v>-3.1384099999999999E-3</v>
      </c>
      <c r="BF325" s="52">
        <v>-1.3705149999999999E-2</v>
      </c>
      <c r="BG325" s="52">
        <v>-7.5828299999999996E-3</v>
      </c>
      <c r="BH325" s="52">
        <v>-1.459395E-2</v>
      </c>
      <c r="BI325" s="52">
        <v>-2.53105E-2</v>
      </c>
      <c r="BJ325" s="52">
        <v>9.8806699999999994E-3</v>
      </c>
      <c r="BK325" s="52">
        <v>-1.988169E-2</v>
      </c>
      <c r="BL325" s="52">
        <v>-6.68382E-3</v>
      </c>
      <c r="BM325" s="52">
        <v>6.3591819999999993E-2</v>
      </c>
      <c r="BN325" s="52">
        <v>4.2419989999999998E-2</v>
      </c>
      <c r="BO325" s="52">
        <v>2.2436600000000002E-3</v>
      </c>
      <c r="BP325" s="52">
        <v>-1.2299399999999999E-3</v>
      </c>
      <c r="BQ325" s="52">
        <v>-1.1334250000000001E-2</v>
      </c>
      <c r="BR325" s="52">
        <v>-2.729432E-2</v>
      </c>
      <c r="BS325" s="52">
        <v>-2.2470560000000001E-2</v>
      </c>
      <c r="BT325" s="52">
        <v>-1.017654E-2</v>
      </c>
      <c r="BU325" s="52">
        <v>2.513052E-2</v>
      </c>
      <c r="BV325" s="52">
        <v>5.13201E-2</v>
      </c>
      <c r="BW325" s="52">
        <v>3.4297170000000002E-2</v>
      </c>
      <c r="BX325" s="52">
        <v>3.4814779999999997E-2</v>
      </c>
      <c r="BY325" s="52">
        <v>6.5937599999999997E-3</v>
      </c>
      <c r="BZ325" s="52">
        <v>9.6601699999999992E-3</v>
      </c>
      <c r="CA325" s="52">
        <v>-6.51879E-3</v>
      </c>
      <c r="CB325" s="52">
        <v>5.8366499999999997E-3</v>
      </c>
      <c r="CC325" s="52">
        <v>1.0449099999999999E-2</v>
      </c>
      <c r="CD325" s="52">
        <v>-8.1069999999999995E-5</v>
      </c>
      <c r="CE325" s="52">
        <v>5.6745900000000002E-3</v>
      </c>
      <c r="CF325" s="52">
        <v>-9.2665E-4</v>
      </c>
      <c r="CG325" s="52">
        <v>-8.5129899999999998E-3</v>
      </c>
      <c r="CH325" s="52">
        <v>2.328218E-2</v>
      </c>
      <c r="CI325" s="52">
        <v>-5.3330799999999996E-3</v>
      </c>
      <c r="CJ325" s="52">
        <v>9.2110000000000004E-3</v>
      </c>
      <c r="CK325" s="52">
        <v>9.1312550000000006E-2</v>
      </c>
      <c r="CL325" s="52">
        <v>6.2763979999999997E-2</v>
      </c>
      <c r="CM325" s="52">
        <v>1.9622279999999999E-2</v>
      </c>
      <c r="CN325" s="52">
        <v>1.639562E-2</v>
      </c>
      <c r="CO325" s="52">
        <v>6.5816599999999996E-3</v>
      </c>
      <c r="CP325" s="52">
        <v>-8.1830199999999992E-3</v>
      </c>
      <c r="CQ325" s="52">
        <v>-1.9873999999999998E-3</v>
      </c>
      <c r="CR325" s="52">
        <v>1.332269E-2</v>
      </c>
      <c r="CS325" s="52">
        <v>5.0016829999999998E-2</v>
      </c>
      <c r="CT325" s="52">
        <v>7.0478860000000004E-2</v>
      </c>
      <c r="CU325" s="52">
        <v>5.037026E-2</v>
      </c>
      <c r="CV325" s="52">
        <v>5.0717119999999997E-2</v>
      </c>
      <c r="CW325" s="52">
        <v>2.2928819999999999E-2</v>
      </c>
      <c r="CX325" s="52">
        <v>2.4653390000000001E-2</v>
      </c>
      <c r="CY325" s="52">
        <v>7.3187599999999997E-3</v>
      </c>
      <c r="CZ325" s="52">
        <v>2.028106E-2</v>
      </c>
      <c r="DA325" s="52">
        <v>2.4036620000000002E-2</v>
      </c>
      <c r="DB325" s="52">
        <v>1.354298E-2</v>
      </c>
      <c r="DC325" s="52">
        <v>1.8931980000000001E-2</v>
      </c>
      <c r="DD325" s="52">
        <v>1.2740639999999999E-2</v>
      </c>
      <c r="DE325" s="52">
        <v>8.2845000000000002E-3</v>
      </c>
      <c r="DF325" s="52">
        <v>3.6683689999999998E-2</v>
      </c>
      <c r="DG325" s="52">
        <v>9.2155399999999995E-3</v>
      </c>
      <c r="DH325" s="52">
        <v>2.5105829999999999E-2</v>
      </c>
      <c r="DI325" s="52">
        <v>0.11903326</v>
      </c>
      <c r="DJ325" s="52">
        <v>8.3107959999999995E-2</v>
      </c>
      <c r="DK325" s="52">
        <v>3.700088E-2</v>
      </c>
      <c r="DL325" s="52">
        <v>3.4021210000000003E-2</v>
      </c>
      <c r="DM325" s="52">
        <v>2.4497580000000001E-2</v>
      </c>
      <c r="DN325" s="52">
        <v>1.092831E-2</v>
      </c>
      <c r="DO325" s="52">
        <v>1.8495790000000002E-2</v>
      </c>
      <c r="DP325" s="52">
        <v>3.6821890000000003E-2</v>
      </c>
      <c r="DQ325" s="52">
        <v>7.4903140000000007E-2</v>
      </c>
      <c r="DR325" s="52">
        <v>8.9637610000000006E-2</v>
      </c>
      <c r="DS325" s="52">
        <v>6.6443349999999998E-2</v>
      </c>
      <c r="DT325" s="52">
        <v>6.6619429999999993E-2</v>
      </c>
      <c r="DU325" s="52">
        <v>3.9263890000000003E-2</v>
      </c>
      <c r="DV325" s="52">
        <v>3.9646609999999999E-2</v>
      </c>
      <c r="DW325" s="52">
        <v>2.1156330000000001E-2</v>
      </c>
      <c r="DX325" s="52">
        <v>3.4725470000000001E-2</v>
      </c>
      <c r="DY325" s="52">
        <v>4.3654789999999999E-2</v>
      </c>
      <c r="DZ325" s="52">
        <v>3.3213979999999997E-2</v>
      </c>
      <c r="EA325" s="52">
        <v>3.8073599999999999E-2</v>
      </c>
      <c r="EB325" s="52">
        <v>3.2474030000000001E-2</v>
      </c>
      <c r="EC325" s="52">
        <v>3.2537429999999999E-2</v>
      </c>
      <c r="ED325" s="52">
        <v>5.6033310000000003E-2</v>
      </c>
      <c r="EE325" s="52">
        <v>3.0221430000000001E-2</v>
      </c>
      <c r="EF325" s="52">
        <v>4.8055390000000003E-2</v>
      </c>
      <c r="EG325" s="52">
        <v>0.15905759</v>
      </c>
      <c r="EH325" s="52">
        <v>0.11248146000000001</v>
      </c>
      <c r="EI325" s="52">
        <v>6.2092849999999998E-2</v>
      </c>
      <c r="EJ325" s="52">
        <v>5.9469729999999998E-2</v>
      </c>
      <c r="EK325" s="52">
        <v>5.0365319999999998E-2</v>
      </c>
      <c r="EL325" s="52">
        <v>3.8522010000000002E-2</v>
      </c>
      <c r="EM325" s="52">
        <v>4.8070229999999999E-2</v>
      </c>
      <c r="EN325" s="52">
        <v>7.0751019999999998E-2</v>
      </c>
      <c r="EO325" s="52">
        <v>0.11083504</v>
      </c>
      <c r="EP325" s="52">
        <v>0.11729978000000001</v>
      </c>
      <c r="EQ325" s="52">
        <v>8.9650339999999995E-2</v>
      </c>
      <c r="ER325" s="52">
        <v>8.9579850000000003E-2</v>
      </c>
      <c r="ES325" s="52">
        <v>6.2849130000000003E-2</v>
      </c>
      <c r="ET325" s="52">
        <v>6.1294410000000001E-2</v>
      </c>
      <c r="EU325" s="52">
        <v>4.1135570000000003E-2</v>
      </c>
      <c r="EV325" s="52">
        <v>5.5580919999999999E-2</v>
      </c>
      <c r="EW325" s="52">
        <v>60.032859999999999</v>
      </c>
      <c r="EX325" s="52">
        <v>59.536850000000001</v>
      </c>
      <c r="EY325" s="52">
        <v>59.01014</v>
      </c>
      <c r="EZ325" s="52">
        <v>58.500920000000001</v>
      </c>
      <c r="FA325" s="52">
        <v>58.063580000000002</v>
      </c>
      <c r="FB325" s="52">
        <v>57.781640000000003</v>
      </c>
      <c r="FC325" s="52">
        <v>58.234340000000003</v>
      </c>
      <c r="FD325" s="52">
        <v>60.131140000000002</v>
      </c>
      <c r="FE325" s="52">
        <v>62.338450000000002</v>
      </c>
      <c r="FF325" s="52">
        <v>64.664000000000001</v>
      </c>
      <c r="FG325" s="52">
        <v>67.03716</v>
      </c>
      <c r="FH325" s="52">
        <v>69.314189999999996</v>
      </c>
      <c r="FI325" s="52">
        <v>71.331999999999994</v>
      </c>
      <c r="FJ325" s="52">
        <v>72.727270000000004</v>
      </c>
      <c r="FK325" s="52">
        <v>73.514740000000003</v>
      </c>
      <c r="FL325" s="52">
        <v>73.700860000000006</v>
      </c>
      <c r="FM325" s="52">
        <v>73.063270000000003</v>
      </c>
      <c r="FN325" s="52">
        <v>71.880219999999994</v>
      </c>
      <c r="FO325" s="52">
        <v>70.022419999999997</v>
      </c>
      <c r="FP325" s="52">
        <v>67.371619999999993</v>
      </c>
      <c r="FQ325" s="52">
        <v>64.550669999999997</v>
      </c>
      <c r="FR325" s="52">
        <v>62.718359999999997</v>
      </c>
      <c r="FS325" s="52">
        <v>61.71407</v>
      </c>
      <c r="FT325" s="52">
        <v>60.934280000000001</v>
      </c>
      <c r="FU325" s="52">
        <v>80.033330000000007</v>
      </c>
      <c r="FV325" s="52">
        <v>137.44049999999999</v>
      </c>
      <c r="FW325" s="52">
        <v>11.138780000000001</v>
      </c>
      <c r="FX325" s="52">
        <v>1</v>
      </c>
    </row>
    <row r="326" spans="1:180" x14ac:dyDescent="0.3">
      <c r="A326" t="s">
        <v>174</v>
      </c>
      <c r="B326" t="s">
        <v>248</v>
      </c>
      <c r="C326" t="s">
        <v>0</v>
      </c>
      <c r="D326" t="s">
        <v>224</v>
      </c>
      <c r="E326" t="s">
        <v>188</v>
      </c>
      <c r="F326" t="s">
        <v>226</v>
      </c>
      <c r="G326" t="s">
        <v>239</v>
      </c>
      <c r="H326" s="52">
        <v>252</v>
      </c>
      <c r="I326" s="52">
        <v>0.51445147000000002</v>
      </c>
      <c r="J326" s="52">
        <v>0.50110374000000002</v>
      </c>
      <c r="K326" s="52">
        <v>0.50873044000000001</v>
      </c>
      <c r="L326" s="52">
        <v>0.50012292999999997</v>
      </c>
      <c r="M326" s="52">
        <v>0.49505958999999999</v>
      </c>
      <c r="N326" s="52">
        <v>0.51813478000000002</v>
      </c>
      <c r="O326" s="52">
        <v>0.50013034000000001</v>
      </c>
      <c r="P326" s="52">
        <v>0.49120805000000001</v>
      </c>
      <c r="Q326" s="52">
        <v>0.55506378999999995</v>
      </c>
      <c r="R326" s="52">
        <v>0.43875287000000002</v>
      </c>
      <c r="S326" s="52">
        <v>0.32148093999999999</v>
      </c>
      <c r="T326" s="52">
        <v>0.29482211000000003</v>
      </c>
      <c r="U326" s="52">
        <v>0.27184654000000003</v>
      </c>
      <c r="V326" s="52">
        <v>0.25194871000000002</v>
      </c>
      <c r="W326" s="52">
        <v>0.26638476</v>
      </c>
      <c r="X326" s="52">
        <v>0.32514703</v>
      </c>
      <c r="Y326" s="52">
        <v>0.37480627999999999</v>
      </c>
      <c r="Z326" s="52">
        <v>0.37357773</v>
      </c>
      <c r="AA326" s="52">
        <v>0.43536461999999998</v>
      </c>
      <c r="AB326" s="52">
        <v>0.56150891999999997</v>
      </c>
      <c r="AC326" s="52">
        <v>0.59998556999999997</v>
      </c>
      <c r="AD326" s="52">
        <v>0.58567406</v>
      </c>
      <c r="AE326" s="52">
        <v>0.55744554999999996</v>
      </c>
      <c r="AF326" s="52">
        <v>0.53551819000000001</v>
      </c>
      <c r="AG326" s="52">
        <v>-1.9879399999999998E-2</v>
      </c>
      <c r="AH326" s="52">
        <v>-2.3468860000000001E-2</v>
      </c>
      <c r="AI326" s="52">
        <v>-1.045014E-2</v>
      </c>
      <c r="AJ326" s="52">
        <v>-1.214935E-2</v>
      </c>
      <c r="AK326" s="52">
        <v>-1.1596230000000001E-2</v>
      </c>
      <c r="AL326" s="52">
        <v>7.7332800000000004E-3</v>
      </c>
      <c r="AM326" s="52">
        <v>9.5188200000000008E-3</v>
      </c>
      <c r="AN326" s="52">
        <v>-6.1669699999999999E-3</v>
      </c>
      <c r="AO326" s="52">
        <v>4.0139639999999997E-2</v>
      </c>
      <c r="AP326" s="52">
        <v>-9.3545699999999996E-3</v>
      </c>
      <c r="AQ326" s="52">
        <v>-4.4457289999999997E-2</v>
      </c>
      <c r="AR326" s="52">
        <v>-1.1879560000000001E-2</v>
      </c>
      <c r="AS326" s="52">
        <v>-7.4369999999999994E-5</v>
      </c>
      <c r="AT326" s="52">
        <v>-2.995892E-2</v>
      </c>
      <c r="AU326" s="52">
        <v>-4.0758030000000001E-2</v>
      </c>
      <c r="AV326" s="52">
        <v>-3.100588E-2</v>
      </c>
      <c r="AW326" s="52">
        <v>-3.5496720000000002E-2</v>
      </c>
      <c r="AX326" s="52">
        <v>1.10093E-2</v>
      </c>
      <c r="AY326" s="52">
        <v>3.621804E-2</v>
      </c>
      <c r="AZ326" s="52">
        <v>3.9140290000000001E-2</v>
      </c>
      <c r="BA326" s="52">
        <v>-4.8823199999999999E-3</v>
      </c>
      <c r="BB326" s="52">
        <v>-3.8161900000000001E-3</v>
      </c>
      <c r="BC326" s="52">
        <v>-1.3962099999999999E-3</v>
      </c>
      <c r="BD326" s="52">
        <v>-1.138163E-2</v>
      </c>
      <c r="BE326" s="52">
        <v>-1.6335399999999999E-3</v>
      </c>
      <c r="BF326" s="52">
        <v>-4.8111100000000004E-3</v>
      </c>
      <c r="BG326" s="52">
        <v>8.4645299999999996E-3</v>
      </c>
      <c r="BH326" s="52">
        <v>6.1110299999999999E-3</v>
      </c>
      <c r="BI326" s="52">
        <v>4.5230699999999997E-3</v>
      </c>
      <c r="BJ326" s="52">
        <v>2.5089719999999999E-2</v>
      </c>
      <c r="BK326" s="52">
        <v>3.0416680000000001E-2</v>
      </c>
      <c r="BL326" s="52">
        <v>1.6623510000000001E-2</v>
      </c>
      <c r="BM326" s="52">
        <v>7.5401399999999993E-2</v>
      </c>
      <c r="BN326" s="52">
        <v>2.3039779999999999E-2</v>
      </c>
      <c r="BO326" s="52">
        <v>-1.410905E-2</v>
      </c>
      <c r="BP326" s="52">
        <v>1.371555E-2</v>
      </c>
      <c r="BQ326" s="52">
        <v>2.2895329999999998E-2</v>
      </c>
      <c r="BR326" s="52">
        <v>-4.4508000000000004E-3</v>
      </c>
      <c r="BS326" s="52">
        <v>-1.399124E-2</v>
      </c>
      <c r="BT326" s="52">
        <v>-3.2478300000000002E-3</v>
      </c>
      <c r="BU326" s="52">
        <v>-9.7407799999999992E-3</v>
      </c>
      <c r="BV326" s="52">
        <v>3.4700549999999997E-2</v>
      </c>
      <c r="BW326" s="52">
        <v>6.2009790000000002E-2</v>
      </c>
      <c r="BX326" s="52">
        <v>6.2324560000000001E-2</v>
      </c>
      <c r="BY326" s="52">
        <v>1.9280220000000001E-2</v>
      </c>
      <c r="BZ326" s="52">
        <v>1.540297E-2</v>
      </c>
      <c r="CA326" s="52">
        <v>1.6366619999999998E-2</v>
      </c>
      <c r="CB326" s="52">
        <v>8.1206500000000001E-3</v>
      </c>
      <c r="CC326" s="52">
        <v>1.100348E-2</v>
      </c>
      <c r="CD326" s="52">
        <v>8.1112000000000007E-3</v>
      </c>
      <c r="CE326" s="52">
        <v>2.1564750000000001E-2</v>
      </c>
      <c r="CF326" s="52">
        <v>1.8758070000000002E-2</v>
      </c>
      <c r="CG326" s="52">
        <v>1.568725E-2</v>
      </c>
      <c r="CH326" s="52">
        <v>3.7110749999999998E-2</v>
      </c>
      <c r="CI326" s="52">
        <v>4.4890449999999998E-2</v>
      </c>
      <c r="CJ326" s="52">
        <v>3.240813E-2</v>
      </c>
      <c r="CK326" s="52">
        <v>9.9823579999999995E-2</v>
      </c>
      <c r="CL326" s="52">
        <v>4.5476000000000003E-2</v>
      </c>
      <c r="CM326" s="52">
        <v>6.9100400000000001E-3</v>
      </c>
      <c r="CN326" s="52">
        <v>3.1442640000000001E-2</v>
      </c>
      <c r="CO326" s="52">
        <v>3.8804070000000003E-2</v>
      </c>
      <c r="CP326" s="52">
        <v>1.321606E-2</v>
      </c>
      <c r="CQ326" s="52">
        <v>4.5473700000000002E-3</v>
      </c>
      <c r="CR326" s="52">
        <v>1.5977330000000001E-2</v>
      </c>
      <c r="CS326" s="52">
        <v>8.0976899999999994E-3</v>
      </c>
      <c r="CT326" s="52">
        <v>5.1109050000000003E-2</v>
      </c>
      <c r="CU326" s="52">
        <v>7.9873059999999996E-2</v>
      </c>
      <c r="CV326" s="52">
        <v>7.8381900000000004E-2</v>
      </c>
      <c r="CW326" s="52">
        <v>3.6015110000000003E-2</v>
      </c>
      <c r="CX326" s="52">
        <v>2.8714090000000001E-2</v>
      </c>
      <c r="CY326" s="52">
        <v>2.8669110000000001E-2</v>
      </c>
      <c r="CZ326" s="52">
        <v>2.162787E-2</v>
      </c>
      <c r="DA326" s="52">
        <v>2.3640499999999998E-2</v>
      </c>
      <c r="DB326" s="52">
        <v>2.103348E-2</v>
      </c>
      <c r="DC326" s="52">
        <v>3.466499E-2</v>
      </c>
      <c r="DD326" s="52">
        <v>3.140515E-2</v>
      </c>
      <c r="DE326" s="52">
        <v>2.6851409999999999E-2</v>
      </c>
      <c r="DF326" s="52">
        <v>4.913178E-2</v>
      </c>
      <c r="DG326" s="52">
        <v>5.9364220000000002E-2</v>
      </c>
      <c r="DH326" s="52">
        <v>4.8192730000000003E-2</v>
      </c>
      <c r="DI326" s="52">
        <v>0.12424575</v>
      </c>
      <c r="DJ326" s="52">
        <v>6.7912210000000001E-2</v>
      </c>
      <c r="DK326" s="52">
        <v>2.792913E-2</v>
      </c>
      <c r="DL326" s="52">
        <v>4.9169740000000003E-2</v>
      </c>
      <c r="DM326" s="52">
        <v>5.4712829999999997E-2</v>
      </c>
      <c r="DN326" s="52">
        <v>3.0882929999999999E-2</v>
      </c>
      <c r="DO326" s="52">
        <v>2.3085950000000001E-2</v>
      </c>
      <c r="DP326" s="52">
        <v>3.5202459999999998E-2</v>
      </c>
      <c r="DQ326" s="52">
        <v>2.5936190000000001E-2</v>
      </c>
      <c r="DR326" s="52">
        <v>6.7517530000000006E-2</v>
      </c>
      <c r="DS326" s="52">
        <v>9.7736359999999994E-2</v>
      </c>
      <c r="DT326" s="52">
        <v>9.4439270000000006E-2</v>
      </c>
      <c r="DU326" s="52">
        <v>5.2749980000000002E-2</v>
      </c>
      <c r="DV326" s="52">
        <v>4.202521E-2</v>
      </c>
      <c r="DW326" s="52">
        <v>4.0971599999999997E-2</v>
      </c>
      <c r="DX326" s="52">
        <v>3.5135100000000002E-2</v>
      </c>
      <c r="DY326" s="52">
        <v>4.1886359999999997E-2</v>
      </c>
      <c r="DZ326" s="52">
        <v>3.9691230000000001E-2</v>
      </c>
      <c r="EA326" s="52">
        <v>5.3579660000000001E-2</v>
      </c>
      <c r="EB326" s="52">
        <v>4.9665519999999998E-2</v>
      </c>
      <c r="EC326" s="52">
        <v>4.2970710000000002E-2</v>
      </c>
      <c r="ED326" s="52">
        <v>6.6488229999999995E-2</v>
      </c>
      <c r="EE326" s="52">
        <v>8.026208E-2</v>
      </c>
      <c r="EF326" s="52">
        <v>7.0983229999999994E-2</v>
      </c>
      <c r="EG326" s="52">
        <v>0.15950748000000001</v>
      </c>
      <c r="EH326" s="52">
        <v>0.10030656</v>
      </c>
      <c r="EI326" s="52">
        <v>5.8277370000000002E-2</v>
      </c>
      <c r="EJ326" s="52">
        <v>7.4764849999999994E-2</v>
      </c>
      <c r="EK326" s="52">
        <v>7.768253E-2</v>
      </c>
      <c r="EL326" s="52">
        <v>5.6391070000000001E-2</v>
      </c>
      <c r="EM326" s="52">
        <v>4.9852729999999998E-2</v>
      </c>
      <c r="EN326" s="52">
        <v>6.2960539999999995E-2</v>
      </c>
      <c r="EO326" s="52">
        <v>5.1692130000000003E-2</v>
      </c>
      <c r="EP326" s="52">
        <v>9.1208780000000003E-2</v>
      </c>
      <c r="EQ326" s="52">
        <v>0.12352808</v>
      </c>
      <c r="ER326" s="52">
        <v>0.11762354999999999</v>
      </c>
      <c r="ES326" s="52">
        <v>7.6912519999999998E-2</v>
      </c>
      <c r="ET326" s="52">
        <v>6.1244340000000001E-2</v>
      </c>
      <c r="EU326" s="52">
        <v>5.8734420000000002E-2</v>
      </c>
      <c r="EV326" s="52">
        <v>5.4637409999999997E-2</v>
      </c>
      <c r="EW326" s="52">
        <v>60.01191</v>
      </c>
      <c r="EX326" s="52">
        <v>59.653799999999997</v>
      </c>
      <c r="EY326" s="52">
        <v>59.210749999999997</v>
      </c>
      <c r="EZ326" s="52">
        <v>58.809840000000001</v>
      </c>
      <c r="FA326" s="52">
        <v>58.543759999999999</v>
      </c>
      <c r="FB326" s="52">
        <v>58.399610000000003</v>
      </c>
      <c r="FC326" s="52">
        <v>58.544719999999998</v>
      </c>
      <c r="FD326" s="52">
        <v>59.72587</v>
      </c>
      <c r="FE326" s="52">
        <v>61.566600000000001</v>
      </c>
      <c r="FF326" s="52">
        <v>63.845559999999999</v>
      </c>
      <c r="FG326" s="52">
        <v>66.174710000000005</v>
      </c>
      <c r="FH326" s="52">
        <v>68.509969999999996</v>
      </c>
      <c r="FI326" s="52">
        <v>70.511259999999993</v>
      </c>
      <c r="FJ326" s="52">
        <v>72.074010000000001</v>
      </c>
      <c r="FK326" s="52">
        <v>73.238100000000003</v>
      </c>
      <c r="FL326" s="52">
        <v>73.603279999999998</v>
      </c>
      <c r="FM326" s="52">
        <v>73.208820000000003</v>
      </c>
      <c r="FN326" s="52">
        <v>71.984560000000002</v>
      </c>
      <c r="FO326" s="52">
        <v>69.742599999999996</v>
      </c>
      <c r="FP326" s="52">
        <v>66.908299999999997</v>
      </c>
      <c r="FQ326" s="52">
        <v>64.062100000000001</v>
      </c>
      <c r="FR326" s="52">
        <v>62.259650000000001</v>
      </c>
      <c r="FS326" s="52">
        <v>61.268340000000002</v>
      </c>
      <c r="FT326" s="52">
        <v>60.576900000000002</v>
      </c>
      <c r="FU326" s="52">
        <v>80</v>
      </c>
      <c r="FV326" s="52">
        <v>138.31030000000001</v>
      </c>
      <c r="FW326" s="52">
        <v>11.04838</v>
      </c>
      <c r="FX326" s="52">
        <v>1</v>
      </c>
    </row>
    <row r="327" spans="1:180" x14ac:dyDescent="0.3">
      <c r="A327" t="s">
        <v>174</v>
      </c>
      <c r="B327" t="s">
        <v>248</v>
      </c>
      <c r="C327" t="s">
        <v>0</v>
      </c>
      <c r="D327" t="s">
        <v>244</v>
      </c>
      <c r="E327" t="s">
        <v>190</v>
      </c>
      <c r="F327" t="s">
        <v>226</v>
      </c>
      <c r="G327" t="s">
        <v>239</v>
      </c>
      <c r="H327" s="52">
        <v>252</v>
      </c>
      <c r="I327" s="52">
        <v>0.46133418999999998</v>
      </c>
      <c r="J327" s="52">
        <v>0.46308347</v>
      </c>
      <c r="K327" s="52">
        <v>0.45496840999999999</v>
      </c>
      <c r="L327" s="52">
        <v>0.45676423999999999</v>
      </c>
      <c r="M327" s="52">
        <v>0.46289975999999999</v>
      </c>
      <c r="N327" s="52">
        <v>0.48096881000000002</v>
      </c>
      <c r="O327" s="52">
        <v>0.46465097999999999</v>
      </c>
      <c r="P327" s="52">
        <v>0.39825437000000002</v>
      </c>
      <c r="Q327" s="52">
        <v>0.28323933000000001</v>
      </c>
      <c r="R327" s="52">
        <v>0.18782466</v>
      </c>
      <c r="S327" s="52">
        <v>0.11174342</v>
      </c>
      <c r="T327" s="52">
        <v>7.3536309999999994E-2</v>
      </c>
      <c r="U327" s="52">
        <v>3.6011550000000003E-2</v>
      </c>
      <c r="V327" s="52">
        <v>3.3410059999999998E-2</v>
      </c>
      <c r="W327" s="52">
        <v>3.8056550000000001E-2</v>
      </c>
      <c r="X327" s="52">
        <v>7.1778549999999997E-2</v>
      </c>
      <c r="Y327" s="52">
        <v>0.13885565</v>
      </c>
      <c r="Z327" s="52">
        <v>0.27230165000000001</v>
      </c>
      <c r="AA327" s="52">
        <v>0.45113491</v>
      </c>
      <c r="AB327" s="52">
        <v>0.55128029000000001</v>
      </c>
      <c r="AC327" s="52">
        <v>0.56441090000000005</v>
      </c>
      <c r="AD327" s="52">
        <v>0.51739884000000003</v>
      </c>
      <c r="AE327" s="52">
        <v>0.48514575999999998</v>
      </c>
      <c r="AF327" s="52">
        <v>0.46761964</v>
      </c>
      <c r="AG327" s="52">
        <v>-6.3610349999999996E-2</v>
      </c>
      <c r="AH327" s="52">
        <v>-5.7093669999999999E-2</v>
      </c>
      <c r="AI327" s="52">
        <v>-5.8886929999999997E-2</v>
      </c>
      <c r="AJ327" s="52">
        <v>-5.1346639999999999E-2</v>
      </c>
      <c r="AK327" s="52">
        <v>-3.9900140000000001E-2</v>
      </c>
      <c r="AL327" s="52">
        <v>-2.1435780000000001E-2</v>
      </c>
      <c r="AM327" s="52">
        <v>-4.1774720000000001E-2</v>
      </c>
      <c r="AN327" s="52">
        <v>-4.4366460000000003E-2</v>
      </c>
      <c r="AO327" s="52">
        <v>-6.2019539999999998E-2</v>
      </c>
      <c r="AP327" s="52">
        <v>-5.9691210000000001E-2</v>
      </c>
      <c r="AQ327" s="52">
        <v>-7.8203410000000001E-2</v>
      </c>
      <c r="AR327" s="52">
        <v>-9.0044360000000004E-2</v>
      </c>
      <c r="AS327" s="52">
        <v>-0.12915140999999999</v>
      </c>
      <c r="AT327" s="52">
        <v>-0.13995948999999999</v>
      </c>
      <c r="AU327" s="52">
        <v>-0.16654763</v>
      </c>
      <c r="AV327" s="52">
        <v>-0.15969157</v>
      </c>
      <c r="AW327" s="52">
        <v>-0.13915657000000001</v>
      </c>
      <c r="AX327" s="52">
        <v>-8.1437679999999998E-2</v>
      </c>
      <c r="AY327" s="52">
        <v>-6.270879E-2</v>
      </c>
      <c r="AZ327" s="52">
        <v>-6.4632149999999999E-2</v>
      </c>
      <c r="BA327" s="52">
        <v>-4.5415160000000003E-2</v>
      </c>
      <c r="BB327" s="52">
        <v>-6.8673910000000005E-2</v>
      </c>
      <c r="BC327" s="52">
        <v>-6.8280480000000005E-2</v>
      </c>
      <c r="BD327" s="52">
        <v>-6.6933270000000003E-2</v>
      </c>
      <c r="BE327" s="52">
        <v>-4.3176239999999998E-2</v>
      </c>
      <c r="BF327" s="52">
        <v>-3.5763789999999997E-2</v>
      </c>
      <c r="BG327" s="52">
        <v>-3.8766799999999997E-2</v>
      </c>
      <c r="BH327" s="52">
        <v>-3.1978949999999999E-2</v>
      </c>
      <c r="BI327" s="52">
        <v>-2.0632500000000002E-2</v>
      </c>
      <c r="BJ327" s="52">
        <v>-2.4175400000000001E-3</v>
      </c>
      <c r="BK327" s="52">
        <v>-2.4267049999999998E-2</v>
      </c>
      <c r="BL327" s="52">
        <v>-2.473355E-2</v>
      </c>
      <c r="BM327" s="52">
        <v>-4.0434909999999998E-2</v>
      </c>
      <c r="BN327" s="52">
        <v>-3.6228499999999997E-2</v>
      </c>
      <c r="BO327" s="52">
        <v>-4.8384730000000001E-2</v>
      </c>
      <c r="BP327" s="52">
        <v>-5.5874750000000001E-2</v>
      </c>
      <c r="BQ327" s="52">
        <v>-9.0637319999999993E-2</v>
      </c>
      <c r="BR327" s="52">
        <v>-9.8394510000000004E-2</v>
      </c>
      <c r="BS327" s="52">
        <v>-0.12210375</v>
      </c>
      <c r="BT327" s="52">
        <v>-0.11548245</v>
      </c>
      <c r="BU327" s="52">
        <v>-9.7715750000000004E-2</v>
      </c>
      <c r="BV327" s="52">
        <v>-4.3047090000000003E-2</v>
      </c>
      <c r="BW327" s="52">
        <v>-2.890997E-2</v>
      </c>
      <c r="BX327" s="52">
        <v>-3.7525139999999998E-2</v>
      </c>
      <c r="BY327" s="52">
        <v>-1.8580340000000001E-2</v>
      </c>
      <c r="BZ327" s="52">
        <v>-4.4121569999999999E-2</v>
      </c>
      <c r="CA327" s="52">
        <v>-4.6086290000000002E-2</v>
      </c>
      <c r="CB327" s="52">
        <v>-4.3681780000000003E-2</v>
      </c>
      <c r="CC327" s="52">
        <v>-2.9023650000000002E-2</v>
      </c>
      <c r="CD327" s="52">
        <v>-2.0990789999999999E-2</v>
      </c>
      <c r="CE327" s="52">
        <v>-2.4831679999999998E-2</v>
      </c>
      <c r="CF327" s="52">
        <v>-1.8564939999999999E-2</v>
      </c>
      <c r="CG327" s="52">
        <v>-7.2878099999999996E-3</v>
      </c>
      <c r="CH327" s="52">
        <v>1.0754430000000001E-2</v>
      </c>
      <c r="CI327" s="52">
        <v>-1.2141259999999999E-2</v>
      </c>
      <c r="CJ327" s="52">
        <v>-1.1135829999999999E-2</v>
      </c>
      <c r="CK327" s="52">
        <v>-2.5485440000000002E-2</v>
      </c>
      <c r="CL327" s="52">
        <v>-1.9978280000000001E-2</v>
      </c>
      <c r="CM327" s="52">
        <v>-2.7732420000000001E-2</v>
      </c>
      <c r="CN327" s="52">
        <v>-3.2208979999999998E-2</v>
      </c>
      <c r="CO327" s="52">
        <v>-6.3962560000000002E-2</v>
      </c>
      <c r="CP327" s="52">
        <v>-6.9606710000000002E-2</v>
      </c>
      <c r="CQ327" s="52">
        <v>-9.132208E-2</v>
      </c>
      <c r="CR327" s="52">
        <v>-8.4863339999999995E-2</v>
      </c>
      <c r="CS327" s="52">
        <v>-6.9013980000000003E-2</v>
      </c>
      <c r="CT327" s="52">
        <v>-1.6457889999999999E-2</v>
      </c>
      <c r="CU327" s="52">
        <v>-5.5009799999999999E-3</v>
      </c>
      <c r="CV327" s="52">
        <v>-1.8750920000000001E-2</v>
      </c>
      <c r="CW327" s="52">
        <v>5.3680000000000001E-6</v>
      </c>
      <c r="CX327" s="52">
        <v>-2.7116689999999999E-2</v>
      </c>
      <c r="CY327" s="52">
        <v>-3.0714640000000001E-2</v>
      </c>
      <c r="CZ327" s="52">
        <v>-2.7577870000000001E-2</v>
      </c>
      <c r="DA327" s="52">
        <v>-1.487105E-2</v>
      </c>
      <c r="DB327" s="52">
        <v>-6.2177700000000001E-3</v>
      </c>
      <c r="DC327" s="52">
        <v>-1.089656E-2</v>
      </c>
      <c r="DD327" s="52">
        <v>-5.1509299999999997E-3</v>
      </c>
      <c r="DE327" s="52">
        <v>6.0568699999999998E-3</v>
      </c>
      <c r="DF327" s="52">
        <v>2.392642E-2</v>
      </c>
      <c r="DG327" s="52">
        <v>-1.5500000000000001E-5</v>
      </c>
      <c r="DH327" s="52">
        <v>2.46189E-3</v>
      </c>
      <c r="DI327" s="52">
        <v>-1.053599E-2</v>
      </c>
      <c r="DJ327" s="52">
        <v>-3.7280899999999999E-3</v>
      </c>
      <c r="DK327" s="52">
        <v>-7.0800899999999998E-3</v>
      </c>
      <c r="DL327" s="52">
        <v>-8.5432000000000008E-3</v>
      </c>
      <c r="DM327" s="52">
        <v>-3.7287809999999998E-2</v>
      </c>
      <c r="DN327" s="52">
        <v>-4.0818930000000003E-2</v>
      </c>
      <c r="DO327" s="52">
        <v>-6.0540379999999998E-2</v>
      </c>
      <c r="DP327" s="52">
        <v>-5.4244229999999997E-2</v>
      </c>
      <c r="DQ327" s="52">
        <v>-4.0312189999999998E-2</v>
      </c>
      <c r="DR327" s="52">
        <v>1.0131329999999999E-2</v>
      </c>
      <c r="DS327" s="52">
        <v>1.790798E-2</v>
      </c>
      <c r="DT327" s="52">
        <v>2.3309999999999999E-5</v>
      </c>
      <c r="DU327" s="52">
        <v>1.8591070000000001E-2</v>
      </c>
      <c r="DV327" s="52">
        <v>-1.011183E-2</v>
      </c>
      <c r="DW327" s="52">
        <v>-1.5343020000000001E-2</v>
      </c>
      <c r="DX327" s="52">
        <v>-1.147396E-2</v>
      </c>
      <c r="DY327" s="52">
        <v>5.5630799999999998E-3</v>
      </c>
      <c r="DZ327" s="52">
        <v>1.511209E-2</v>
      </c>
      <c r="EA327" s="52">
        <v>9.2235500000000005E-3</v>
      </c>
      <c r="EB327" s="52">
        <v>1.421678E-2</v>
      </c>
      <c r="EC327" s="52">
        <v>2.5324490000000002E-2</v>
      </c>
      <c r="ED327" s="52">
        <v>4.2944660000000003E-2</v>
      </c>
      <c r="EE327" s="52">
        <v>1.7492199999999999E-2</v>
      </c>
      <c r="EF327" s="52">
        <v>2.2094809999999999E-2</v>
      </c>
      <c r="EG327" s="52">
        <v>1.104864E-2</v>
      </c>
      <c r="EH327" s="52">
        <v>1.9734620000000001E-2</v>
      </c>
      <c r="EI327" s="52">
        <v>2.2738589999999999E-2</v>
      </c>
      <c r="EJ327" s="52">
        <v>2.5626409999999999E-2</v>
      </c>
      <c r="EK327" s="52">
        <v>1.2262799999999999E-3</v>
      </c>
      <c r="EL327" s="52">
        <v>7.4607000000000004E-4</v>
      </c>
      <c r="EM327" s="52">
        <v>-1.6096530000000001E-2</v>
      </c>
      <c r="EN327" s="52">
        <v>-1.003512E-2</v>
      </c>
      <c r="EO327" s="52">
        <v>1.12863E-3</v>
      </c>
      <c r="EP327" s="52">
        <v>4.8521920000000003E-2</v>
      </c>
      <c r="EQ327" s="52">
        <v>5.1706820000000001E-2</v>
      </c>
      <c r="ER327" s="52">
        <v>2.7130290000000001E-2</v>
      </c>
      <c r="ES327" s="52">
        <v>4.5425899999999998E-2</v>
      </c>
      <c r="ET327" s="52">
        <v>1.444051E-2</v>
      </c>
      <c r="EU327" s="52">
        <v>6.8511700000000002E-3</v>
      </c>
      <c r="EV327" s="52">
        <v>1.177752E-2</v>
      </c>
      <c r="EW327" s="52">
        <v>59.412909999999997</v>
      </c>
      <c r="EX327" s="52">
        <v>58.945189999999997</v>
      </c>
      <c r="EY327" s="52">
        <v>58.43168</v>
      </c>
      <c r="EZ327" s="52">
        <v>57.958710000000004</v>
      </c>
      <c r="FA327" s="52">
        <v>57.6524</v>
      </c>
      <c r="FB327" s="52">
        <v>57.313809999999997</v>
      </c>
      <c r="FC327" s="52">
        <v>57</v>
      </c>
      <c r="FD327" s="52">
        <v>57.911409999999997</v>
      </c>
      <c r="FE327" s="52">
        <v>60.705710000000003</v>
      </c>
      <c r="FF327" s="52">
        <v>63.98048</v>
      </c>
      <c r="FG327" s="52">
        <v>67.135130000000004</v>
      </c>
      <c r="FH327" s="52">
        <v>70.096850000000003</v>
      </c>
      <c r="FI327" s="52">
        <v>72.581829999999997</v>
      </c>
      <c r="FJ327" s="52">
        <v>74.548050000000003</v>
      </c>
      <c r="FK327" s="52">
        <v>75.579580000000007</v>
      </c>
      <c r="FL327" s="52">
        <v>75.613370000000003</v>
      </c>
      <c r="FM327" s="52">
        <v>74.740989999999996</v>
      </c>
      <c r="FN327" s="52">
        <v>72.989490000000004</v>
      </c>
      <c r="FO327" s="52">
        <v>69.911420000000007</v>
      </c>
      <c r="FP327" s="52">
        <v>66.18468</v>
      </c>
      <c r="FQ327" s="52">
        <v>63.77928</v>
      </c>
      <c r="FR327" s="52">
        <v>62.47448</v>
      </c>
      <c r="FS327" s="52">
        <v>61.59234</v>
      </c>
      <c r="FT327" s="52">
        <v>60.891889999999997</v>
      </c>
      <c r="FU327" s="52">
        <v>80</v>
      </c>
      <c r="FV327" s="52">
        <v>163.44579999999999</v>
      </c>
      <c r="FW327" s="52">
        <v>11.362109999999999</v>
      </c>
      <c r="FX327" s="52">
        <v>1</v>
      </c>
    </row>
    <row r="328" spans="1:180" x14ac:dyDescent="0.3">
      <c r="A328" t="s">
        <v>174</v>
      </c>
      <c r="B328" t="s">
        <v>248</v>
      </c>
      <c r="C328" t="s">
        <v>0</v>
      </c>
      <c r="D328" t="s">
        <v>224</v>
      </c>
      <c r="E328" t="s">
        <v>190</v>
      </c>
      <c r="F328" t="s">
        <v>226</v>
      </c>
      <c r="G328" t="s">
        <v>239</v>
      </c>
      <c r="H328" s="52">
        <v>252</v>
      </c>
      <c r="I328" s="52">
        <v>0.48063424999999999</v>
      </c>
      <c r="J328" s="52">
        <v>0.47704491999999998</v>
      </c>
      <c r="K328" s="52">
        <v>0.47062018</v>
      </c>
      <c r="L328" s="52">
        <v>0.46304327000000001</v>
      </c>
      <c r="M328" s="52">
        <v>0.46218224000000002</v>
      </c>
      <c r="N328" s="52">
        <v>0.50509473999999999</v>
      </c>
      <c r="O328" s="52">
        <v>0.53125423000000005</v>
      </c>
      <c r="P328" s="52">
        <v>0.58248882999999996</v>
      </c>
      <c r="Q328" s="52">
        <v>0.57091550000000002</v>
      </c>
      <c r="R328" s="52">
        <v>0.41435444999999999</v>
      </c>
      <c r="S328" s="52">
        <v>0.31027368999999999</v>
      </c>
      <c r="T328" s="52">
        <v>0.26210326</v>
      </c>
      <c r="U328" s="52">
        <v>0.23932749</v>
      </c>
      <c r="V328" s="52">
        <v>0.24143892</v>
      </c>
      <c r="W328" s="52">
        <v>0.27059253</v>
      </c>
      <c r="X328" s="52">
        <v>0.32780324</v>
      </c>
      <c r="Y328" s="52">
        <v>0.42416847000000002</v>
      </c>
      <c r="Z328" s="52">
        <v>0.49800081000000002</v>
      </c>
      <c r="AA328" s="52">
        <v>0.56771888000000004</v>
      </c>
      <c r="AB328" s="52">
        <v>0.64067328000000001</v>
      </c>
      <c r="AC328" s="52">
        <v>0.62974224999999995</v>
      </c>
      <c r="AD328" s="52">
        <v>0.57289453000000001</v>
      </c>
      <c r="AE328" s="52">
        <v>0.53527632000000003</v>
      </c>
      <c r="AF328" s="52">
        <v>0.49334705000000001</v>
      </c>
      <c r="AG328" s="52">
        <v>-4.6649959999999997E-2</v>
      </c>
      <c r="AH328" s="52">
        <v>-4.0415659999999999E-2</v>
      </c>
      <c r="AI328" s="52">
        <v>-4.2858350000000003E-2</v>
      </c>
      <c r="AJ328" s="52">
        <v>-4.5805459999999999E-2</v>
      </c>
      <c r="AK328" s="52">
        <v>-4.5498730000000001E-2</v>
      </c>
      <c r="AL328" s="52">
        <v>-1.6741470000000001E-2</v>
      </c>
      <c r="AM328" s="52">
        <v>-6.3540799999999998E-3</v>
      </c>
      <c r="AN328" s="52">
        <v>2.79007E-3</v>
      </c>
      <c r="AO328" s="52">
        <v>-2.0450929999999999E-2</v>
      </c>
      <c r="AP328" s="52">
        <v>-0.12061668</v>
      </c>
      <c r="AQ328" s="52">
        <v>-0.14099202999999999</v>
      </c>
      <c r="AR328" s="52">
        <v>-0.12740973999999999</v>
      </c>
      <c r="AS328" s="52">
        <v>-0.13353755</v>
      </c>
      <c r="AT328" s="52">
        <v>-0.14966357999999999</v>
      </c>
      <c r="AU328" s="52">
        <v>-0.16290632999999999</v>
      </c>
      <c r="AV328" s="52">
        <v>-0.18686382000000001</v>
      </c>
      <c r="AW328" s="52">
        <v>-0.15427677000000001</v>
      </c>
      <c r="AX328" s="52">
        <v>-4.7703500000000003E-2</v>
      </c>
      <c r="AY328" s="52">
        <v>-4.3622460000000002E-2</v>
      </c>
      <c r="AZ328" s="52">
        <v>-1.543858E-2</v>
      </c>
      <c r="BA328" s="52">
        <v>-3.9153000000000001E-4</v>
      </c>
      <c r="BB328" s="52">
        <v>-1.4739230000000001E-2</v>
      </c>
      <c r="BC328" s="52">
        <v>-2.5359820000000002E-2</v>
      </c>
      <c r="BD328" s="52">
        <v>-4.7488540000000003E-2</v>
      </c>
      <c r="BE328" s="52">
        <v>-2.7402679999999999E-2</v>
      </c>
      <c r="BF328" s="52">
        <v>-2.1676379999999999E-2</v>
      </c>
      <c r="BG328" s="52">
        <v>-2.3571580000000002E-2</v>
      </c>
      <c r="BH328" s="52">
        <v>-2.7922679999999998E-2</v>
      </c>
      <c r="BI328" s="52">
        <v>-2.7680639999999999E-2</v>
      </c>
      <c r="BJ328" s="52">
        <v>6.9505399999999998E-3</v>
      </c>
      <c r="BK328" s="52">
        <v>1.198711E-2</v>
      </c>
      <c r="BL328" s="52">
        <v>3.0102279999999999E-2</v>
      </c>
      <c r="BM328" s="52">
        <v>1.22909E-2</v>
      </c>
      <c r="BN328" s="52">
        <v>-6.9950709999999999E-2</v>
      </c>
      <c r="BO328" s="52">
        <v>-8.8557940000000002E-2</v>
      </c>
      <c r="BP328" s="52">
        <v>-7.9679050000000001E-2</v>
      </c>
      <c r="BQ328" s="52">
        <v>-8.979239E-2</v>
      </c>
      <c r="BR328" s="52">
        <v>-0.10068678</v>
      </c>
      <c r="BS328" s="52">
        <v>-0.1124733</v>
      </c>
      <c r="BT328" s="52">
        <v>-0.13582892999999999</v>
      </c>
      <c r="BU328" s="52">
        <v>-0.11085911</v>
      </c>
      <c r="BV328" s="52">
        <v>-1.0380179999999999E-2</v>
      </c>
      <c r="BW328" s="52">
        <v>-7.5521599999999996E-3</v>
      </c>
      <c r="BX328" s="52">
        <v>1.2497339999999999E-2</v>
      </c>
      <c r="BY328" s="52">
        <v>2.272911E-2</v>
      </c>
      <c r="BZ328" s="52">
        <v>6.6326099999999997E-3</v>
      </c>
      <c r="CA328" s="52">
        <v>-5.82198E-3</v>
      </c>
      <c r="CB328" s="52">
        <v>-2.7620209999999999E-2</v>
      </c>
      <c r="CC328" s="52">
        <v>-1.4072080000000001E-2</v>
      </c>
      <c r="CD328" s="52">
        <v>-8.6975999999999998E-3</v>
      </c>
      <c r="CE328" s="52">
        <v>-1.021364E-2</v>
      </c>
      <c r="CF328" s="52">
        <v>-1.553714E-2</v>
      </c>
      <c r="CG328" s="52">
        <v>-1.533987E-2</v>
      </c>
      <c r="CH328" s="52">
        <v>2.3359540000000002E-2</v>
      </c>
      <c r="CI328" s="52">
        <v>2.4690150000000001E-2</v>
      </c>
      <c r="CJ328" s="52">
        <v>4.9018640000000002E-2</v>
      </c>
      <c r="CK328" s="52">
        <v>3.49678E-2</v>
      </c>
      <c r="CL328" s="52">
        <v>-3.4859609999999999E-2</v>
      </c>
      <c r="CM328" s="52">
        <v>-5.2242219999999999E-2</v>
      </c>
      <c r="CN328" s="52">
        <v>-4.6620910000000002E-2</v>
      </c>
      <c r="CO328" s="52">
        <v>-5.949463E-2</v>
      </c>
      <c r="CP328" s="52">
        <v>-6.676559E-2</v>
      </c>
      <c r="CQ328" s="52">
        <v>-7.7543550000000003E-2</v>
      </c>
      <c r="CR328" s="52">
        <v>-0.10048232999999999</v>
      </c>
      <c r="CS328" s="52">
        <v>-8.0788180000000001E-2</v>
      </c>
      <c r="CT328" s="52">
        <v>1.546985E-2</v>
      </c>
      <c r="CU328" s="52">
        <v>1.7429980000000001E-2</v>
      </c>
      <c r="CV328" s="52">
        <v>3.1845640000000001E-2</v>
      </c>
      <c r="CW328" s="52">
        <v>3.8742400000000003E-2</v>
      </c>
      <c r="CX328" s="52">
        <v>2.1434689999999999E-2</v>
      </c>
      <c r="CY328" s="52">
        <v>7.7098599999999998E-3</v>
      </c>
      <c r="CZ328" s="52">
        <v>-1.385947E-2</v>
      </c>
      <c r="DA328" s="52">
        <v>-7.4145999999999999E-4</v>
      </c>
      <c r="DB328" s="52">
        <v>4.2811500000000001E-3</v>
      </c>
      <c r="DC328" s="52">
        <v>3.1443E-3</v>
      </c>
      <c r="DD328" s="52">
        <v>-3.1515599999999999E-3</v>
      </c>
      <c r="DE328" s="52">
        <v>-2.9991000000000002E-3</v>
      </c>
      <c r="DF328" s="52">
        <v>3.9768570000000003E-2</v>
      </c>
      <c r="DG328" s="52">
        <v>3.7393200000000001E-2</v>
      </c>
      <c r="DH328" s="52">
        <v>6.7935019999999999E-2</v>
      </c>
      <c r="DI328" s="52">
        <v>5.76447E-2</v>
      </c>
      <c r="DJ328" s="52">
        <v>2.3148999999999999E-4</v>
      </c>
      <c r="DK328" s="52">
        <v>-1.5926530000000001E-2</v>
      </c>
      <c r="DL328" s="52">
        <v>-1.356279E-2</v>
      </c>
      <c r="DM328" s="52">
        <v>-2.919687E-2</v>
      </c>
      <c r="DN328" s="52">
        <v>-3.2844390000000001E-2</v>
      </c>
      <c r="DO328" s="52">
        <v>-4.2613779999999997E-2</v>
      </c>
      <c r="DP328" s="52">
        <v>-6.5135730000000003E-2</v>
      </c>
      <c r="DQ328" s="52">
        <v>-5.0717239999999997E-2</v>
      </c>
      <c r="DR328" s="52">
        <v>4.131986E-2</v>
      </c>
      <c r="DS328" s="52">
        <v>4.2412150000000003E-2</v>
      </c>
      <c r="DT328" s="52">
        <v>5.119398E-2</v>
      </c>
      <c r="DU328" s="52">
        <v>5.4755690000000003E-2</v>
      </c>
      <c r="DV328" s="52">
        <v>3.6236740000000003E-2</v>
      </c>
      <c r="DW328" s="52">
        <v>2.124171E-2</v>
      </c>
      <c r="DX328" s="52">
        <v>-9.8709999999999995E-5</v>
      </c>
      <c r="DY328" s="52">
        <v>1.8505819999999999E-2</v>
      </c>
      <c r="DZ328" s="52">
        <v>2.3020450000000001E-2</v>
      </c>
      <c r="EA328" s="52">
        <v>2.2431050000000001E-2</v>
      </c>
      <c r="EB328" s="52">
        <v>1.473119E-2</v>
      </c>
      <c r="EC328" s="52">
        <v>1.4818990000000001E-2</v>
      </c>
      <c r="ED328" s="52">
        <v>6.3460580000000003E-2</v>
      </c>
      <c r="EE328" s="52">
        <v>5.5734359999999997E-2</v>
      </c>
      <c r="EF328" s="52">
        <v>9.5247230000000002E-2</v>
      </c>
      <c r="EG328" s="52">
        <v>9.0386530000000007E-2</v>
      </c>
      <c r="EH328" s="52">
        <v>5.0897449999999997E-2</v>
      </c>
      <c r="EI328" s="52">
        <v>3.6507589999999999E-2</v>
      </c>
      <c r="EJ328" s="52">
        <v>3.4167900000000001E-2</v>
      </c>
      <c r="EK328" s="52">
        <v>1.454831E-2</v>
      </c>
      <c r="EL328" s="52">
        <v>1.613241E-2</v>
      </c>
      <c r="EM328" s="52">
        <v>7.8192599999999998E-3</v>
      </c>
      <c r="EN328" s="52">
        <v>-1.410084E-2</v>
      </c>
      <c r="EO328" s="52">
        <v>-7.29958E-3</v>
      </c>
      <c r="EP328" s="52">
        <v>7.8643199999999996E-2</v>
      </c>
      <c r="EQ328" s="52">
        <v>7.8482449999999995E-2</v>
      </c>
      <c r="ER328" s="52">
        <v>7.9129859999999996E-2</v>
      </c>
      <c r="ES328" s="52">
        <v>7.7876340000000002E-2</v>
      </c>
      <c r="ET328" s="52">
        <v>5.7608590000000001E-2</v>
      </c>
      <c r="EU328" s="52">
        <v>4.077952E-2</v>
      </c>
      <c r="EV328" s="52">
        <v>1.976963E-2</v>
      </c>
      <c r="EW328" s="52">
        <v>60.106499999999997</v>
      </c>
      <c r="EX328" s="52">
        <v>59.544719999999998</v>
      </c>
      <c r="EY328" s="52">
        <v>59.031210000000002</v>
      </c>
      <c r="EZ328" s="52">
        <v>58.514479999999999</v>
      </c>
      <c r="FA328" s="52">
        <v>58.158940000000001</v>
      </c>
      <c r="FB328" s="52">
        <v>57.830759999999998</v>
      </c>
      <c r="FC328" s="52">
        <v>57.568210000000001</v>
      </c>
      <c r="FD328" s="52">
        <v>58.46461</v>
      </c>
      <c r="FE328" s="52">
        <v>61.508049999999997</v>
      </c>
      <c r="FF328" s="52">
        <v>64.746459999999999</v>
      </c>
      <c r="FG328" s="52">
        <v>67.837199999999996</v>
      </c>
      <c r="FH328" s="52">
        <v>70.486170000000001</v>
      </c>
      <c r="FI328" s="52">
        <v>72.769300000000001</v>
      </c>
      <c r="FJ328" s="52">
        <v>74.285709999999995</v>
      </c>
      <c r="FK328" s="52">
        <v>75.125159999999994</v>
      </c>
      <c r="FL328" s="52">
        <v>75.232950000000002</v>
      </c>
      <c r="FM328" s="52">
        <v>74.441760000000002</v>
      </c>
      <c r="FN328" s="52">
        <v>72.582049999999995</v>
      </c>
      <c r="FO328" s="52">
        <v>69.354249999999993</v>
      </c>
      <c r="FP328" s="52">
        <v>65.750320000000002</v>
      </c>
      <c r="FQ328" s="52">
        <v>63.535069999999997</v>
      </c>
      <c r="FR328" s="52">
        <v>62.166339999999998</v>
      </c>
      <c r="FS328" s="52">
        <v>61.133209999999998</v>
      </c>
      <c r="FT328" s="52">
        <v>60.4482</v>
      </c>
      <c r="FU328" s="52">
        <v>80</v>
      </c>
      <c r="FV328" s="52">
        <v>163.44579999999999</v>
      </c>
      <c r="FW328" s="52">
        <v>11.362109999999999</v>
      </c>
      <c r="FX328" s="52">
        <v>1</v>
      </c>
    </row>
    <row r="329" spans="1:180" x14ac:dyDescent="0.3">
      <c r="A329" t="s">
        <v>174</v>
      </c>
      <c r="B329" t="s">
        <v>248</v>
      </c>
      <c r="C329" t="s">
        <v>0</v>
      </c>
      <c r="D329" t="s">
        <v>224</v>
      </c>
      <c r="E329" t="s">
        <v>189</v>
      </c>
      <c r="F329" t="s">
        <v>226</v>
      </c>
      <c r="G329" t="s">
        <v>239</v>
      </c>
      <c r="H329" s="52">
        <v>252</v>
      </c>
      <c r="I329" s="52">
        <v>0.51127809000000002</v>
      </c>
      <c r="J329" s="52">
        <v>0.50155735999999995</v>
      </c>
      <c r="K329" s="52">
        <v>0.49770592000000002</v>
      </c>
      <c r="L329" s="52">
        <v>0.49665696999999998</v>
      </c>
      <c r="M329" s="52">
        <v>0.48394316999999998</v>
      </c>
      <c r="N329" s="52">
        <v>0.52486478999999997</v>
      </c>
      <c r="O329" s="52">
        <v>0.52024309000000002</v>
      </c>
      <c r="P329" s="52">
        <v>0.54383252999999998</v>
      </c>
      <c r="Q329" s="52">
        <v>0.59209601999999995</v>
      </c>
      <c r="R329" s="52">
        <v>0.44368141</v>
      </c>
      <c r="S329" s="52">
        <v>0.34777623000000002</v>
      </c>
      <c r="T329" s="52">
        <v>0.29148621000000002</v>
      </c>
      <c r="U329" s="52">
        <v>0.26508419</v>
      </c>
      <c r="V329" s="52">
        <v>0.26921298999999999</v>
      </c>
      <c r="W329" s="52">
        <v>0.28705218999999998</v>
      </c>
      <c r="X329" s="52">
        <v>0.33481005000000003</v>
      </c>
      <c r="Y329" s="52">
        <v>0.40754362</v>
      </c>
      <c r="Z329" s="52">
        <v>0.4499706</v>
      </c>
      <c r="AA329" s="52">
        <v>0.52590930999999996</v>
      </c>
      <c r="AB329" s="52">
        <v>0.59903762000000005</v>
      </c>
      <c r="AC329" s="52">
        <v>0.63169737000000004</v>
      </c>
      <c r="AD329" s="52">
        <v>0.59504290999999998</v>
      </c>
      <c r="AE329" s="52">
        <v>0.56235864000000002</v>
      </c>
      <c r="AF329" s="52">
        <v>0.53395062999999998</v>
      </c>
      <c r="AG329" s="52">
        <v>-2.3979360000000002E-2</v>
      </c>
      <c r="AH329" s="52">
        <v>-2.4302529999999999E-2</v>
      </c>
      <c r="AI329" s="52">
        <v>-2.3656679999999999E-2</v>
      </c>
      <c r="AJ329" s="52">
        <v>-1.6962020000000001E-2</v>
      </c>
      <c r="AK329" s="52">
        <v>-3.038561E-2</v>
      </c>
      <c r="AL329" s="52">
        <v>4.6930000000000001E-3</v>
      </c>
      <c r="AM329" s="52">
        <v>1.3543699999999999E-3</v>
      </c>
      <c r="AN329" s="52">
        <v>9.0206699999999997E-3</v>
      </c>
      <c r="AO329" s="52">
        <v>3.8917269999999997E-2</v>
      </c>
      <c r="AP329" s="52">
        <v>-4.7887840000000001E-2</v>
      </c>
      <c r="AQ329" s="52">
        <v>-3.5271839999999999E-2</v>
      </c>
      <c r="AR329" s="52">
        <v>-1.8861240000000001E-2</v>
      </c>
      <c r="AS329" s="52">
        <v>-3.06144E-2</v>
      </c>
      <c r="AT329" s="52">
        <v>-4.7383889999999998E-2</v>
      </c>
      <c r="AU329" s="52">
        <v>-6.6003290000000006E-2</v>
      </c>
      <c r="AV329" s="52">
        <v>-9.6007460000000003E-2</v>
      </c>
      <c r="AW329" s="52">
        <v>-8.6058280000000001E-2</v>
      </c>
      <c r="AX329" s="52">
        <v>8.3379500000000002E-3</v>
      </c>
      <c r="AY329" s="52">
        <v>4.0417750000000002E-2</v>
      </c>
      <c r="AZ329" s="52">
        <v>1.649509E-2</v>
      </c>
      <c r="BA329" s="52">
        <v>1.14254E-3</v>
      </c>
      <c r="BB329" s="52">
        <v>1.13221E-3</v>
      </c>
      <c r="BC329" s="52">
        <v>7.9947000000000004E-4</v>
      </c>
      <c r="BD329" s="52">
        <v>-1.449814E-2</v>
      </c>
      <c r="BE329" s="52">
        <v>-3.3158699999999998E-3</v>
      </c>
      <c r="BF329" s="52">
        <v>-2.9375600000000001E-3</v>
      </c>
      <c r="BG329" s="52">
        <v>-3.3562599999999998E-3</v>
      </c>
      <c r="BH329" s="52">
        <v>2.40194E-3</v>
      </c>
      <c r="BI329" s="52">
        <v>-9.9116099999999995E-3</v>
      </c>
      <c r="BJ329" s="52">
        <v>2.8491780000000001E-2</v>
      </c>
      <c r="BK329" s="52">
        <v>2.065082E-2</v>
      </c>
      <c r="BL329" s="52">
        <v>3.5024520000000003E-2</v>
      </c>
      <c r="BM329" s="52">
        <v>6.9723129999999994E-2</v>
      </c>
      <c r="BN329" s="52">
        <v>-1.306302E-2</v>
      </c>
      <c r="BO329" s="52">
        <v>-2.6913599999999998E-3</v>
      </c>
      <c r="BP329" s="52">
        <v>7.42883E-3</v>
      </c>
      <c r="BQ329" s="52">
        <v>-5.7894699999999997E-3</v>
      </c>
      <c r="BR329" s="52">
        <v>-1.827759E-2</v>
      </c>
      <c r="BS329" s="52">
        <v>-3.7349100000000003E-2</v>
      </c>
      <c r="BT329" s="52">
        <v>-5.64857E-2</v>
      </c>
      <c r="BU329" s="52">
        <v>-4.9107539999999998E-2</v>
      </c>
      <c r="BV329" s="52">
        <v>3.878351E-2</v>
      </c>
      <c r="BW329" s="52">
        <v>7.4886839999999996E-2</v>
      </c>
      <c r="BX329" s="52">
        <v>4.1235719999999997E-2</v>
      </c>
      <c r="BY329" s="52">
        <v>2.5175980000000001E-2</v>
      </c>
      <c r="BZ329" s="52">
        <v>2.1917369999999999E-2</v>
      </c>
      <c r="CA329" s="52">
        <v>2.1461149999999998E-2</v>
      </c>
      <c r="CB329" s="52">
        <v>5.5959399999999998E-3</v>
      </c>
      <c r="CC329" s="52">
        <v>1.0995619999999999E-2</v>
      </c>
      <c r="CD329" s="52">
        <v>1.1859720000000001E-2</v>
      </c>
      <c r="CE329" s="52">
        <v>1.070373E-2</v>
      </c>
      <c r="CF329" s="52">
        <v>1.581335E-2</v>
      </c>
      <c r="CG329" s="52">
        <v>4.2686299999999998E-3</v>
      </c>
      <c r="CH329" s="52">
        <v>4.4974720000000003E-2</v>
      </c>
      <c r="CI329" s="52">
        <v>3.4015490000000002E-2</v>
      </c>
      <c r="CJ329" s="52">
        <v>5.3034709999999999E-2</v>
      </c>
      <c r="CK329" s="52">
        <v>9.1059169999999995E-2</v>
      </c>
      <c r="CL329" s="52">
        <v>1.10565E-2</v>
      </c>
      <c r="CM329" s="52">
        <v>1.98738E-2</v>
      </c>
      <c r="CN329" s="52">
        <v>2.563725E-2</v>
      </c>
      <c r="CO329" s="52">
        <v>1.140418E-2</v>
      </c>
      <c r="CP329" s="52">
        <v>1.8813600000000001E-3</v>
      </c>
      <c r="CQ329" s="52">
        <v>-1.7503319999999999E-2</v>
      </c>
      <c r="CR329" s="52">
        <v>-2.9113030000000002E-2</v>
      </c>
      <c r="CS329" s="52">
        <v>-2.3515580000000001E-2</v>
      </c>
      <c r="CT329" s="52">
        <v>5.9870010000000001E-2</v>
      </c>
      <c r="CU329" s="52">
        <v>9.8760009999999995E-2</v>
      </c>
      <c r="CV329" s="52">
        <v>5.8371010000000001E-2</v>
      </c>
      <c r="CW329" s="52">
        <v>4.1821490000000003E-2</v>
      </c>
      <c r="CX329" s="52">
        <v>3.6313119999999997E-2</v>
      </c>
      <c r="CY329" s="52">
        <v>3.5771369999999997E-2</v>
      </c>
      <c r="CZ329" s="52">
        <v>1.9513019999999999E-2</v>
      </c>
      <c r="DA329" s="52">
        <v>2.5307099999999999E-2</v>
      </c>
      <c r="DB329" s="52">
        <v>2.665704E-2</v>
      </c>
      <c r="DC329" s="52">
        <v>2.4763739999999999E-2</v>
      </c>
      <c r="DD329" s="52">
        <v>2.9224770000000001E-2</v>
      </c>
      <c r="DE329" s="52">
        <v>1.8448869999999999E-2</v>
      </c>
      <c r="DF329" s="52">
        <v>6.1457680000000001E-2</v>
      </c>
      <c r="DG329" s="52">
        <v>4.7380159999999998E-2</v>
      </c>
      <c r="DH329" s="52">
        <v>7.1044899999999994E-2</v>
      </c>
      <c r="DI329" s="52">
        <v>0.1123952</v>
      </c>
      <c r="DJ329" s="52">
        <v>3.517605E-2</v>
      </c>
      <c r="DK329" s="52">
        <v>4.2438940000000001E-2</v>
      </c>
      <c r="DL329" s="52">
        <v>4.3845679999999998E-2</v>
      </c>
      <c r="DM329" s="52">
        <v>2.8597870000000001E-2</v>
      </c>
      <c r="DN329" s="52">
        <v>2.2040270000000001E-2</v>
      </c>
      <c r="DO329" s="52">
        <v>2.34249E-3</v>
      </c>
      <c r="DP329" s="52">
        <v>-1.74036E-3</v>
      </c>
      <c r="DQ329" s="52">
        <v>2.0763800000000001E-3</v>
      </c>
      <c r="DR329" s="52">
        <v>8.0956509999999995E-2</v>
      </c>
      <c r="DS329" s="52">
        <v>0.12263317999999999</v>
      </c>
      <c r="DT329" s="52">
        <v>7.5506309999999993E-2</v>
      </c>
      <c r="DU329" s="52">
        <v>5.846697E-2</v>
      </c>
      <c r="DV329" s="52">
        <v>5.0708879999999998E-2</v>
      </c>
      <c r="DW329" s="52">
        <v>5.0081569999999999E-2</v>
      </c>
      <c r="DX329" s="52">
        <v>3.3430120000000001E-2</v>
      </c>
      <c r="DY329" s="52">
        <v>4.5970589999999999E-2</v>
      </c>
      <c r="DZ329" s="52">
        <v>4.8022000000000002E-2</v>
      </c>
      <c r="EA329" s="52">
        <v>4.5064130000000001E-2</v>
      </c>
      <c r="EB329" s="52">
        <v>4.8588699999999999E-2</v>
      </c>
      <c r="EC329" s="52">
        <v>3.8922859999999997E-2</v>
      </c>
      <c r="ED329" s="52">
        <v>8.5256440000000003E-2</v>
      </c>
      <c r="EE329" s="52">
        <v>6.6676630000000001E-2</v>
      </c>
      <c r="EF329" s="52">
        <v>9.704873E-2</v>
      </c>
      <c r="EG329" s="52">
        <v>0.14320107000000001</v>
      </c>
      <c r="EH329" s="52">
        <v>7.0000839999999995E-2</v>
      </c>
      <c r="EI329" s="52">
        <v>7.5019420000000003E-2</v>
      </c>
      <c r="EJ329" s="52">
        <v>7.0135760000000005E-2</v>
      </c>
      <c r="EK329" s="52">
        <v>5.3422770000000001E-2</v>
      </c>
      <c r="EL329" s="52">
        <v>5.1146579999999997E-2</v>
      </c>
      <c r="EM329" s="52">
        <v>3.0996659999999999E-2</v>
      </c>
      <c r="EN329" s="52">
        <v>3.7781429999999998E-2</v>
      </c>
      <c r="EO329" s="52">
        <v>3.902709E-2</v>
      </c>
      <c r="EP329" s="52">
        <v>0.11140203999999999</v>
      </c>
      <c r="EQ329" s="52">
        <v>0.15710226999999999</v>
      </c>
      <c r="ER329" s="52">
        <v>0.10024694000000001</v>
      </c>
      <c r="ES329" s="52">
        <v>8.2500439999999994E-2</v>
      </c>
      <c r="ET329" s="52">
        <v>7.1494059999999998E-2</v>
      </c>
      <c r="EU329" s="52">
        <v>7.0743249999999994E-2</v>
      </c>
      <c r="EV329" s="52">
        <v>5.3524170000000003E-2</v>
      </c>
      <c r="EW329" s="52">
        <v>60.643430000000002</v>
      </c>
      <c r="EX329" s="52">
        <v>60.238950000000003</v>
      </c>
      <c r="EY329" s="52">
        <v>59.95608</v>
      </c>
      <c r="EZ329" s="52">
        <v>59.752769999999998</v>
      </c>
      <c r="FA329" s="52">
        <v>59.49324</v>
      </c>
      <c r="FB329" s="52">
        <v>59.343980000000002</v>
      </c>
      <c r="FC329" s="52">
        <v>59.265970000000003</v>
      </c>
      <c r="FD329" s="52">
        <v>60.08569</v>
      </c>
      <c r="FE329" s="52">
        <v>61.998159999999999</v>
      </c>
      <c r="FF329" s="52">
        <v>64.407250000000005</v>
      </c>
      <c r="FG329" s="52">
        <v>66.939499999999995</v>
      </c>
      <c r="FH329" s="52">
        <v>69.385440000000003</v>
      </c>
      <c r="FI329" s="52">
        <v>71.528869999999998</v>
      </c>
      <c r="FJ329" s="52">
        <v>73.306510000000003</v>
      </c>
      <c r="FK329" s="52">
        <v>74.309889999999996</v>
      </c>
      <c r="FL329" s="52">
        <v>74.521799999999999</v>
      </c>
      <c r="FM329" s="52">
        <v>73.863330000000005</v>
      </c>
      <c r="FN329" s="52">
        <v>72.249080000000006</v>
      </c>
      <c r="FO329" s="52">
        <v>69.976039999999998</v>
      </c>
      <c r="FP329" s="52">
        <v>67.050370000000001</v>
      </c>
      <c r="FQ329" s="52">
        <v>64.481260000000006</v>
      </c>
      <c r="FR329" s="52">
        <v>63.089370000000002</v>
      </c>
      <c r="FS329" s="52">
        <v>62.148960000000002</v>
      </c>
      <c r="FT329" s="52">
        <v>61.547910000000002</v>
      </c>
      <c r="FU329" s="52">
        <v>80</v>
      </c>
      <c r="FV329" s="52">
        <v>149.21080000000001</v>
      </c>
      <c r="FW329" s="52">
        <v>11.119669999999999</v>
      </c>
      <c r="FX329" s="52">
        <v>1</v>
      </c>
    </row>
    <row r="330" spans="1:180" x14ac:dyDescent="0.3">
      <c r="A330" t="s">
        <v>174</v>
      </c>
      <c r="B330" t="s">
        <v>248</v>
      </c>
      <c r="C330" t="s">
        <v>0</v>
      </c>
      <c r="D330" t="s">
        <v>244</v>
      </c>
      <c r="E330" t="s">
        <v>189</v>
      </c>
      <c r="F330" t="s">
        <v>226</v>
      </c>
      <c r="G330" t="s">
        <v>239</v>
      </c>
      <c r="H330" s="52">
        <v>252</v>
      </c>
      <c r="I330" s="52">
        <v>0.52824210000000005</v>
      </c>
      <c r="J330" s="52">
        <v>0.51680066999999996</v>
      </c>
      <c r="K330" s="52">
        <v>0.5069825</v>
      </c>
      <c r="L330" s="52">
        <v>0.49673590000000001</v>
      </c>
      <c r="M330" s="52">
        <v>0.48790398000000001</v>
      </c>
      <c r="N330" s="52">
        <v>0.49978462000000001</v>
      </c>
      <c r="O330" s="52">
        <v>0.49061409</v>
      </c>
      <c r="P330" s="52">
        <v>0.41237414</v>
      </c>
      <c r="Q330" s="52">
        <v>0.31935131</v>
      </c>
      <c r="R330" s="52">
        <v>0.23076305999999999</v>
      </c>
      <c r="S330" s="52">
        <v>0.17336798</v>
      </c>
      <c r="T330" s="52">
        <v>0.11643096</v>
      </c>
      <c r="U330" s="52">
        <v>9.4818860000000005E-2</v>
      </c>
      <c r="V330" s="52">
        <v>7.3662699999999998E-2</v>
      </c>
      <c r="W330" s="52">
        <v>9.8457589999999998E-2</v>
      </c>
      <c r="X330" s="52">
        <v>0.14421510000000001</v>
      </c>
      <c r="Y330" s="52">
        <v>0.20233328</v>
      </c>
      <c r="Z330" s="52">
        <v>0.33040924999999999</v>
      </c>
      <c r="AA330" s="52">
        <v>0.47526487000000001</v>
      </c>
      <c r="AB330" s="52">
        <v>0.57539969000000002</v>
      </c>
      <c r="AC330" s="52">
        <v>0.61426966000000005</v>
      </c>
      <c r="AD330" s="52">
        <v>0.57140115000000002</v>
      </c>
      <c r="AE330" s="52">
        <v>0.55044972000000003</v>
      </c>
      <c r="AF330" s="52">
        <v>0.52901606999999995</v>
      </c>
      <c r="AG330" s="52">
        <v>-7.0681499999999996E-3</v>
      </c>
      <c r="AH330" s="52">
        <v>-5.8387100000000004E-3</v>
      </c>
      <c r="AI330" s="52">
        <v>-7.4273500000000001E-3</v>
      </c>
      <c r="AJ330" s="52">
        <v>-1.3326289999999999E-2</v>
      </c>
      <c r="AK330" s="52">
        <v>-1.970595E-2</v>
      </c>
      <c r="AL330" s="52">
        <v>-6.7365000000000003E-4</v>
      </c>
      <c r="AM330" s="52">
        <v>7.6748600000000004E-3</v>
      </c>
      <c r="AN330" s="52">
        <v>3.36659E-3</v>
      </c>
      <c r="AO330" s="52">
        <v>-8.4248099999999996E-3</v>
      </c>
      <c r="AP330" s="52">
        <v>-8.7778400000000003E-3</v>
      </c>
      <c r="AQ330" s="52">
        <v>-2.2407099999999999E-3</v>
      </c>
      <c r="AR330" s="52">
        <v>-3.6042070000000002E-2</v>
      </c>
      <c r="AS330" s="52">
        <v>-3.3141530000000002E-2</v>
      </c>
      <c r="AT330" s="52">
        <v>-5.2584789999999999E-2</v>
      </c>
      <c r="AU330" s="52">
        <v>-4.1935090000000001E-2</v>
      </c>
      <c r="AV330" s="52">
        <v>-2.3860719999999998E-2</v>
      </c>
      <c r="AW330" s="52">
        <v>-7.6977199999999999E-3</v>
      </c>
      <c r="AX330" s="52">
        <v>4.2027250000000002E-2</v>
      </c>
      <c r="AY330" s="52">
        <v>4.5392839999999997E-2</v>
      </c>
      <c r="AZ330" s="52">
        <v>5.9389100000000004E-3</v>
      </c>
      <c r="BA330" s="52">
        <v>3.9823100000000002E-3</v>
      </c>
      <c r="BB330" s="52">
        <v>-2.3331190000000002E-2</v>
      </c>
      <c r="BC330" s="52">
        <v>-8.2654700000000005E-3</v>
      </c>
      <c r="BD330" s="52">
        <v>-2.1110339999999998E-2</v>
      </c>
      <c r="BE330" s="52">
        <v>1.458687E-2</v>
      </c>
      <c r="BF330" s="52">
        <v>1.348215E-2</v>
      </c>
      <c r="BG330" s="52">
        <v>1.1769460000000001E-2</v>
      </c>
      <c r="BH330" s="52">
        <v>5.41349E-3</v>
      </c>
      <c r="BI330" s="52">
        <v>-2.16249E-3</v>
      </c>
      <c r="BJ330" s="52">
        <v>1.4918020000000001E-2</v>
      </c>
      <c r="BK330" s="52">
        <v>2.1945599999999999E-2</v>
      </c>
      <c r="BL330" s="52">
        <v>2.160751E-2</v>
      </c>
      <c r="BM330" s="52">
        <v>1.2656199999999999E-2</v>
      </c>
      <c r="BN330" s="52">
        <v>1.010379E-2</v>
      </c>
      <c r="BO330" s="52">
        <v>1.6137800000000001E-2</v>
      </c>
      <c r="BP330" s="52">
        <v>-1.513159E-2</v>
      </c>
      <c r="BQ330" s="52">
        <v>-1.3664269999999999E-2</v>
      </c>
      <c r="BR330" s="52">
        <v>-3.0973270000000001E-2</v>
      </c>
      <c r="BS330" s="52">
        <v>-2.3629109999999998E-2</v>
      </c>
      <c r="BT330" s="52">
        <v>-5.74195E-3</v>
      </c>
      <c r="BU330" s="52">
        <v>1.3060560000000001E-2</v>
      </c>
      <c r="BV330" s="52">
        <v>7.2018200000000004E-2</v>
      </c>
      <c r="BW330" s="52">
        <v>7.9383980000000007E-2</v>
      </c>
      <c r="BX330" s="52">
        <v>3.5938049999999999E-2</v>
      </c>
      <c r="BY330" s="52">
        <v>3.090735E-2</v>
      </c>
      <c r="BZ330" s="52">
        <v>1.3348699999999999E-3</v>
      </c>
      <c r="CA330" s="52">
        <v>1.3214429999999999E-2</v>
      </c>
      <c r="CB330" s="52">
        <v>3.5340000000000002E-4</v>
      </c>
      <c r="CC330" s="52">
        <v>2.9585050000000002E-2</v>
      </c>
      <c r="CD330" s="52">
        <v>2.6863729999999999E-2</v>
      </c>
      <c r="CE330" s="52">
        <v>2.50651E-2</v>
      </c>
      <c r="CF330" s="52">
        <v>1.8392619999999998E-2</v>
      </c>
      <c r="CG330" s="52">
        <v>9.9880699999999999E-3</v>
      </c>
      <c r="CH330" s="52">
        <v>2.5716780000000002E-2</v>
      </c>
      <c r="CI330" s="52">
        <v>3.1829440000000001E-2</v>
      </c>
      <c r="CJ330" s="52">
        <v>3.4241130000000002E-2</v>
      </c>
      <c r="CK330" s="52">
        <v>2.7256820000000001E-2</v>
      </c>
      <c r="CL330" s="52">
        <v>2.3181130000000001E-2</v>
      </c>
      <c r="CM330" s="52">
        <v>2.8866679999999999E-2</v>
      </c>
      <c r="CN330" s="52">
        <v>-6.4904999999999997E-4</v>
      </c>
      <c r="CO330" s="52">
        <v>-1.7441000000000001E-4</v>
      </c>
      <c r="CP330" s="52">
        <v>-1.6005180000000001E-2</v>
      </c>
      <c r="CQ330" s="52">
        <v>-1.095046E-2</v>
      </c>
      <c r="CR330" s="52">
        <v>6.8070700000000001E-3</v>
      </c>
      <c r="CS330" s="52">
        <v>2.7437679999999999E-2</v>
      </c>
      <c r="CT330" s="52">
        <v>9.2789849999999993E-2</v>
      </c>
      <c r="CU330" s="52">
        <v>0.10292612</v>
      </c>
      <c r="CV330" s="52">
        <v>5.6715349999999998E-2</v>
      </c>
      <c r="CW330" s="52">
        <v>4.9555549999999997E-2</v>
      </c>
      <c r="CX330" s="52">
        <v>1.8418529999999999E-2</v>
      </c>
      <c r="CY330" s="52">
        <v>2.8091370000000001E-2</v>
      </c>
      <c r="CZ330" s="52">
        <v>1.5219140000000001E-2</v>
      </c>
      <c r="DA330" s="52">
        <v>4.4583230000000001E-2</v>
      </c>
      <c r="DB330" s="52">
        <v>4.0245309999999999E-2</v>
      </c>
      <c r="DC330" s="52">
        <v>3.8360749999999999E-2</v>
      </c>
      <c r="DD330" s="52">
        <v>3.1371759999999999E-2</v>
      </c>
      <c r="DE330" s="52">
        <v>2.2138600000000001E-2</v>
      </c>
      <c r="DF330" s="52">
        <v>3.6515529999999997E-2</v>
      </c>
      <c r="DG330" s="52">
        <v>4.1713279999999998E-2</v>
      </c>
      <c r="DH330" s="52">
        <v>4.6874720000000002E-2</v>
      </c>
      <c r="DI330" s="52">
        <v>4.1857449999999997E-2</v>
      </c>
      <c r="DJ330" s="52">
        <v>3.6258489999999997E-2</v>
      </c>
      <c r="DK330" s="52">
        <v>4.1595569999999998E-2</v>
      </c>
      <c r="DL330" s="52">
        <v>1.383349E-2</v>
      </c>
      <c r="DM330" s="52">
        <v>1.3315479999999999E-2</v>
      </c>
      <c r="DN330" s="52">
        <v>-1.0371099999999999E-3</v>
      </c>
      <c r="DO330" s="52">
        <v>1.7282199999999999E-3</v>
      </c>
      <c r="DP330" s="52">
        <v>1.9356089999999999E-2</v>
      </c>
      <c r="DQ330" s="52">
        <v>4.1814810000000001E-2</v>
      </c>
      <c r="DR330" s="52">
        <v>0.11356151</v>
      </c>
      <c r="DS330" s="52">
        <v>0.12646826999999999</v>
      </c>
      <c r="DT330" s="52">
        <v>7.7492619999999998E-2</v>
      </c>
      <c r="DU330" s="52">
        <v>6.8203769999999997E-2</v>
      </c>
      <c r="DV330" s="52">
        <v>3.5502190000000003E-2</v>
      </c>
      <c r="DW330" s="52">
        <v>4.2968289999999999E-2</v>
      </c>
      <c r="DX330" s="52">
        <v>3.008487E-2</v>
      </c>
      <c r="DY330" s="52">
        <v>6.6238229999999995E-2</v>
      </c>
      <c r="DZ330" s="52">
        <v>5.95662E-2</v>
      </c>
      <c r="EA330" s="52">
        <v>5.7557530000000003E-2</v>
      </c>
      <c r="EB330" s="52">
        <v>5.0111540000000003E-2</v>
      </c>
      <c r="EC330" s="52">
        <v>3.9682090000000003E-2</v>
      </c>
      <c r="ED330" s="52">
        <v>5.2107199999999999E-2</v>
      </c>
      <c r="EE330" s="52">
        <v>5.5983989999999997E-2</v>
      </c>
      <c r="EF330" s="52">
        <v>6.511567E-2</v>
      </c>
      <c r="EG330" s="52">
        <v>6.2938460000000002E-2</v>
      </c>
      <c r="EH330" s="52">
        <v>5.5140090000000003E-2</v>
      </c>
      <c r="EI330" s="52">
        <v>5.9974060000000003E-2</v>
      </c>
      <c r="EJ330" s="52">
        <v>3.4743969999999999E-2</v>
      </c>
      <c r="EK330" s="52">
        <v>3.2792729999999999E-2</v>
      </c>
      <c r="EL330" s="52">
        <v>2.0574410000000001E-2</v>
      </c>
      <c r="EM330" s="52">
        <v>2.0034199999999999E-2</v>
      </c>
      <c r="EN330" s="52">
        <v>3.747487E-2</v>
      </c>
      <c r="EO330" s="52">
        <v>6.2573089999999998E-2</v>
      </c>
      <c r="EP330" s="52">
        <v>0.14355248000000001</v>
      </c>
      <c r="EQ330" s="52">
        <v>0.16045941</v>
      </c>
      <c r="ER330" s="52">
        <v>0.10749176000000001</v>
      </c>
      <c r="ES330" s="52">
        <v>9.5128820000000003E-2</v>
      </c>
      <c r="ET330" s="52">
        <v>6.016825E-2</v>
      </c>
      <c r="EU330" s="52">
        <v>6.4448190000000002E-2</v>
      </c>
      <c r="EV330" s="52">
        <v>5.1548620000000003E-2</v>
      </c>
      <c r="EW330" s="52">
        <v>62.29504</v>
      </c>
      <c r="EX330" s="52">
        <v>61.69444</v>
      </c>
      <c r="EY330" s="52">
        <v>61.18844</v>
      </c>
      <c r="EZ330" s="52">
        <v>60.762009999999997</v>
      </c>
      <c r="FA330" s="52">
        <v>60.405410000000003</v>
      </c>
      <c r="FB330" s="52">
        <v>60.081829999999997</v>
      </c>
      <c r="FC330" s="52">
        <v>59.89114</v>
      </c>
      <c r="FD330" s="52">
        <v>60.67192</v>
      </c>
      <c r="FE330" s="52">
        <v>62.47072</v>
      </c>
      <c r="FF330" s="52">
        <v>64.86036</v>
      </c>
      <c r="FG330" s="52">
        <v>67.602850000000004</v>
      </c>
      <c r="FH330" s="52">
        <v>69.972219999999993</v>
      </c>
      <c r="FI330" s="52">
        <v>72.261259999999993</v>
      </c>
      <c r="FJ330" s="52">
        <v>74.063810000000004</v>
      </c>
      <c r="FK330" s="52">
        <v>74.778530000000003</v>
      </c>
      <c r="FL330" s="52">
        <v>74.790539999999993</v>
      </c>
      <c r="FM330" s="52">
        <v>73.984989999999996</v>
      </c>
      <c r="FN330" s="52">
        <v>72.213210000000004</v>
      </c>
      <c r="FO330" s="52">
        <v>69.722980000000007</v>
      </c>
      <c r="FP330" s="52">
        <v>66.581829999999997</v>
      </c>
      <c r="FQ330" s="52">
        <v>64.159909999999996</v>
      </c>
      <c r="FR330" s="52">
        <v>63.010509999999996</v>
      </c>
      <c r="FS330" s="52">
        <v>62.252249999999997</v>
      </c>
      <c r="FT330" s="52">
        <v>61.69294</v>
      </c>
      <c r="FU330" s="52">
        <v>80</v>
      </c>
      <c r="FV330" s="52">
        <v>149.21080000000001</v>
      </c>
      <c r="FW330" s="52">
        <v>11.119669999999999</v>
      </c>
      <c r="FX330" s="52">
        <v>1</v>
      </c>
    </row>
    <row r="331" spans="1:180" x14ac:dyDescent="0.3">
      <c r="A331" t="s">
        <v>174</v>
      </c>
      <c r="B331" t="s">
        <v>248</v>
      </c>
      <c r="C331" t="s">
        <v>0</v>
      </c>
      <c r="D331" t="s">
        <v>224</v>
      </c>
      <c r="E331" t="s">
        <v>189</v>
      </c>
      <c r="F331" t="s">
        <v>227</v>
      </c>
      <c r="G331" t="s">
        <v>239</v>
      </c>
      <c r="H331" s="52">
        <v>133</v>
      </c>
      <c r="I331" s="52">
        <v>0.21127786000000001</v>
      </c>
      <c r="J331" s="52">
        <v>0.20290076000000001</v>
      </c>
      <c r="K331" s="52">
        <v>0.21385887000000001</v>
      </c>
      <c r="L331" s="52">
        <v>0.21791614000000001</v>
      </c>
      <c r="M331" s="52">
        <v>0.21872965</v>
      </c>
      <c r="N331" s="52">
        <v>0.25838496999999999</v>
      </c>
      <c r="O331" s="52">
        <v>0.33793665000000001</v>
      </c>
      <c r="P331" s="52">
        <v>0.35042345000000003</v>
      </c>
      <c r="Q331" s="52">
        <v>0.37539931999999998</v>
      </c>
      <c r="R331" s="52">
        <v>0.31070743000000001</v>
      </c>
      <c r="S331" s="52">
        <v>0.23501754</v>
      </c>
      <c r="T331" s="52">
        <v>0.20275382</v>
      </c>
      <c r="U331" s="52">
        <v>0.19243334000000001</v>
      </c>
      <c r="V331" s="52">
        <v>0.20483076</v>
      </c>
      <c r="W331" s="52">
        <v>0.24899128000000001</v>
      </c>
      <c r="X331" s="52">
        <v>0.3192179</v>
      </c>
      <c r="Y331" s="52">
        <v>0.40444017999999998</v>
      </c>
      <c r="Z331" s="52">
        <v>0.26654001999999999</v>
      </c>
      <c r="AA331" s="52">
        <v>0.27538171</v>
      </c>
      <c r="AB331" s="52">
        <v>0.32248178</v>
      </c>
      <c r="AC331" s="52">
        <v>0.31028645999999999</v>
      </c>
      <c r="AD331" s="52">
        <v>0.28425558000000001</v>
      </c>
      <c r="AE331" s="52">
        <v>0.26066621000000001</v>
      </c>
      <c r="AF331" s="52">
        <v>0.22361845999999999</v>
      </c>
      <c r="AG331" s="52">
        <v>-8.5999999999999993E-2</v>
      </c>
      <c r="AH331" s="52">
        <v>-8.3771579999999998E-2</v>
      </c>
      <c r="AI331" s="52">
        <v>-6.1931609999999998E-2</v>
      </c>
      <c r="AJ331" s="52">
        <v>-4.7270859999999998E-2</v>
      </c>
      <c r="AK331" s="52">
        <v>-3.9271439999999998E-2</v>
      </c>
      <c r="AL331" s="52">
        <v>-2.3408129999999999E-2</v>
      </c>
      <c r="AM331" s="52">
        <v>-2.0801010000000002E-2</v>
      </c>
      <c r="AN331" s="52">
        <v>-5.8126190000000001E-2</v>
      </c>
      <c r="AO331" s="52">
        <v>-8.6032070000000002E-2</v>
      </c>
      <c r="AP331" s="52">
        <v>-7.8042669999999995E-2</v>
      </c>
      <c r="AQ331" s="52">
        <v>-0.10732251</v>
      </c>
      <c r="AR331" s="52">
        <v>-0.11666086000000001</v>
      </c>
      <c r="AS331" s="52">
        <v>-0.130714</v>
      </c>
      <c r="AT331" s="52">
        <v>-0.15027298</v>
      </c>
      <c r="AU331" s="52">
        <v>-0.14700263999999999</v>
      </c>
      <c r="AV331" s="52">
        <v>-0.14522536</v>
      </c>
      <c r="AW331" s="52">
        <v>-0.11384534</v>
      </c>
      <c r="AX331" s="52">
        <v>-0.1723007</v>
      </c>
      <c r="AY331" s="52">
        <v>-0.13440394999999999</v>
      </c>
      <c r="AZ331" s="52">
        <v>-0.12686906000000001</v>
      </c>
      <c r="BA331" s="52">
        <v>-0.12831074000000001</v>
      </c>
      <c r="BB331" s="52">
        <v>-0.10743779000000001</v>
      </c>
      <c r="BC331" s="52">
        <v>-9.5971749999999995E-2</v>
      </c>
      <c r="BD331" s="52">
        <v>-8.3214549999999998E-2</v>
      </c>
      <c r="BE331" s="52">
        <v>-6.6819149999999994E-2</v>
      </c>
      <c r="BF331" s="52">
        <v>-6.2510860000000001E-2</v>
      </c>
      <c r="BG331" s="52">
        <v>-4.4952010000000001E-2</v>
      </c>
      <c r="BH331" s="52">
        <v>-3.2493000000000001E-2</v>
      </c>
      <c r="BI331" s="52">
        <v>-2.655648E-2</v>
      </c>
      <c r="BJ331" s="52">
        <v>-9.0536799999999997E-3</v>
      </c>
      <c r="BK331" s="52">
        <v>-5.0322400000000003E-3</v>
      </c>
      <c r="BL331" s="52">
        <v>-3.5141899999999997E-2</v>
      </c>
      <c r="BM331" s="52">
        <v>-5.5404250000000002E-2</v>
      </c>
      <c r="BN331" s="52">
        <v>-5.2557680000000002E-2</v>
      </c>
      <c r="BO331" s="52">
        <v>-8.0541479999999999E-2</v>
      </c>
      <c r="BP331" s="52">
        <v>-8.7165709999999993E-2</v>
      </c>
      <c r="BQ331" s="52">
        <v>-9.9727789999999997E-2</v>
      </c>
      <c r="BR331" s="52">
        <v>-0.11234872</v>
      </c>
      <c r="BS331" s="52">
        <v>-0.11534293</v>
      </c>
      <c r="BT331" s="52">
        <v>-0.11632909</v>
      </c>
      <c r="BU331" s="52">
        <v>-8.5043759999999996E-2</v>
      </c>
      <c r="BV331" s="52">
        <v>-0.14533615</v>
      </c>
      <c r="BW331" s="52">
        <v>-9.9327840000000001E-2</v>
      </c>
      <c r="BX331" s="52">
        <v>-9.5249349999999997E-2</v>
      </c>
      <c r="BY331" s="52">
        <v>-9.96673E-2</v>
      </c>
      <c r="BZ331" s="52">
        <v>-8.1502000000000005E-2</v>
      </c>
      <c r="CA331" s="52">
        <v>-7.1710769999999993E-2</v>
      </c>
      <c r="CB331" s="52">
        <v>-6.5133880000000005E-2</v>
      </c>
      <c r="CC331" s="52">
        <v>-5.3534529999999997E-2</v>
      </c>
      <c r="CD331" s="52">
        <v>-4.778574E-2</v>
      </c>
      <c r="CE331" s="52">
        <v>-3.3191989999999998E-2</v>
      </c>
      <c r="CF331" s="52">
        <v>-2.2257900000000001E-2</v>
      </c>
      <c r="CG331" s="52">
        <v>-1.7750140000000001E-2</v>
      </c>
      <c r="CH331" s="52">
        <v>8.8816999999999998E-4</v>
      </c>
      <c r="CI331" s="52">
        <v>5.8891600000000001E-3</v>
      </c>
      <c r="CJ331" s="52">
        <v>-1.922304E-2</v>
      </c>
      <c r="CK331" s="52">
        <v>-3.4191520000000003E-2</v>
      </c>
      <c r="CL331" s="52">
        <v>-3.490683E-2</v>
      </c>
      <c r="CM331" s="52">
        <v>-6.1992999999999999E-2</v>
      </c>
      <c r="CN331" s="52">
        <v>-6.6737469999999993E-2</v>
      </c>
      <c r="CO331" s="52">
        <v>-7.8266840000000004E-2</v>
      </c>
      <c r="CP331" s="52">
        <v>-8.6082510000000001E-2</v>
      </c>
      <c r="CQ331" s="52">
        <v>-9.3415559999999995E-2</v>
      </c>
      <c r="CR331" s="52">
        <v>-9.6315579999999998E-2</v>
      </c>
      <c r="CS331" s="52">
        <v>-6.5095879999999995E-2</v>
      </c>
      <c r="CT331" s="52">
        <v>-0.12666058999999999</v>
      </c>
      <c r="CU331" s="52">
        <v>-7.5034279999999995E-2</v>
      </c>
      <c r="CV331" s="52">
        <v>-7.3349629999999999E-2</v>
      </c>
      <c r="CW331" s="52">
        <v>-7.9828940000000001E-2</v>
      </c>
      <c r="CX331" s="52">
        <v>-6.3538949999999997E-2</v>
      </c>
      <c r="CY331" s="52">
        <v>-5.490768E-2</v>
      </c>
      <c r="CZ331" s="52">
        <v>-5.2611249999999998E-2</v>
      </c>
      <c r="DA331" s="52">
        <v>-4.0249920000000002E-2</v>
      </c>
      <c r="DB331" s="52">
        <v>-3.3060630000000001E-2</v>
      </c>
      <c r="DC331" s="52">
        <v>-2.1431970000000002E-2</v>
      </c>
      <c r="DD331" s="52">
        <v>-1.20228E-2</v>
      </c>
      <c r="DE331" s="52">
        <v>-8.9437800000000001E-3</v>
      </c>
      <c r="DF331" s="52">
        <v>1.0830029999999999E-2</v>
      </c>
      <c r="DG331" s="52">
        <v>1.6810559999999999E-2</v>
      </c>
      <c r="DH331" s="52">
        <v>-3.3041899999999998E-3</v>
      </c>
      <c r="DI331" s="52">
        <v>-1.297879E-2</v>
      </c>
      <c r="DJ331" s="52">
        <v>-1.7256009999999999E-2</v>
      </c>
      <c r="DK331" s="52">
        <v>-4.3444530000000002E-2</v>
      </c>
      <c r="DL331" s="52">
        <v>-4.6309219999999998E-2</v>
      </c>
      <c r="DM331" s="52">
        <v>-5.6805899999999999E-2</v>
      </c>
      <c r="DN331" s="52">
        <v>-5.9816279999999999E-2</v>
      </c>
      <c r="DO331" s="52">
        <v>-7.1488170000000004E-2</v>
      </c>
      <c r="DP331" s="52">
        <v>-7.630207E-2</v>
      </c>
      <c r="DQ331" s="52">
        <v>-4.5147989999999999E-2</v>
      </c>
      <c r="DR331" s="52">
        <v>-0.10798505</v>
      </c>
      <c r="DS331" s="52">
        <v>-5.0740720000000003E-2</v>
      </c>
      <c r="DT331" s="52">
        <v>-5.1449910000000001E-2</v>
      </c>
      <c r="DU331" s="52">
        <v>-5.9990580000000002E-2</v>
      </c>
      <c r="DV331" s="52">
        <v>-4.5575909999999997E-2</v>
      </c>
      <c r="DW331" s="52">
        <v>-3.8104590000000001E-2</v>
      </c>
      <c r="DX331" s="52">
        <v>-4.008863E-2</v>
      </c>
      <c r="DY331" s="52">
        <v>-2.1069049999999999E-2</v>
      </c>
      <c r="DZ331" s="52">
        <v>-1.179991E-2</v>
      </c>
      <c r="EA331" s="52">
        <v>-4.4523599999999998E-3</v>
      </c>
      <c r="EB331" s="52">
        <v>2.7550700000000001E-3</v>
      </c>
      <c r="EC331" s="52">
        <v>3.7711799999999998E-3</v>
      </c>
      <c r="ED331" s="52">
        <v>2.518449E-2</v>
      </c>
      <c r="EE331" s="52">
        <v>3.2579329999999997E-2</v>
      </c>
      <c r="EF331" s="52">
        <v>1.9680099999999999E-2</v>
      </c>
      <c r="EG331" s="52">
        <v>1.7649020000000001E-2</v>
      </c>
      <c r="EH331" s="52">
        <v>8.2290000000000002E-3</v>
      </c>
      <c r="EI331" s="52">
        <v>-1.666349E-2</v>
      </c>
      <c r="EJ331" s="52">
        <v>-1.681407E-2</v>
      </c>
      <c r="EK331" s="52">
        <v>-2.5819700000000001E-2</v>
      </c>
      <c r="EL331" s="52">
        <v>-2.189205E-2</v>
      </c>
      <c r="EM331" s="52">
        <v>-3.9828490000000001E-2</v>
      </c>
      <c r="EN331" s="52">
        <v>-4.7405759999999998E-2</v>
      </c>
      <c r="EO331" s="52">
        <v>-1.634642E-2</v>
      </c>
      <c r="EP331" s="52">
        <v>-8.1020549999999997E-2</v>
      </c>
      <c r="EQ331" s="52">
        <v>-1.5664669999999999E-2</v>
      </c>
      <c r="ER331" s="52">
        <v>-1.9830190000000001E-2</v>
      </c>
      <c r="ES331" s="52">
        <v>-3.1347140000000003E-2</v>
      </c>
      <c r="ET331" s="52">
        <v>-1.964012E-2</v>
      </c>
      <c r="EU331" s="52">
        <v>-1.3843599999999999E-2</v>
      </c>
      <c r="EV331" s="52">
        <v>-2.2007949999999998E-2</v>
      </c>
      <c r="EW331" s="52">
        <v>78.727270000000004</v>
      </c>
      <c r="EX331" s="52">
        <v>76.814049999999995</v>
      </c>
      <c r="EY331" s="52">
        <v>75.271349999999998</v>
      </c>
      <c r="EZ331" s="52">
        <v>74.030299999999997</v>
      </c>
      <c r="FA331" s="52">
        <v>72.416659999999993</v>
      </c>
      <c r="FB331" s="52">
        <v>71.0124</v>
      </c>
      <c r="FC331" s="52">
        <v>70.331950000000006</v>
      </c>
      <c r="FD331" s="52">
        <v>71.838160000000002</v>
      </c>
      <c r="FE331" s="52">
        <v>75.281679999999994</v>
      </c>
      <c r="FF331" s="52">
        <v>79.54477</v>
      </c>
      <c r="FG331" s="52">
        <v>83.973830000000007</v>
      </c>
      <c r="FH331" s="52">
        <v>87.71557</v>
      </c>
      <c r="FI331" s="52">
        <v>91.035809999999998</v>
      </c>
      <c r="FJ331" s="52">
        <v>93.745180000000005</v>
      </c>
      <c r="FK331" s="52">
        <v>95.471080000000001</v>
      </c>
      <c r="FL331" s="52">
        <v>96.740359999999995</v>
      </c>
      <c r="FM331" s="52">
        <v>97.205920000000006</v>
      </c>
      <c r="FN331" s="52">
        <v>96.461429999999993</v>
      </c>
      <c r="FO331" s="52">
        <v>94.348489999999998</v>
      </c>
      <c r="FP331" s="52">
        <v>91.313360000000003</v>
      </c>
      <c r="FQ331" s="52">
        <v>88.112949999999998</v>
      </c>
      <c r="FR331" s="52">
        <v>85.554410000000004</v>
      </c>
      <c r="FS331" s="52">
        <v>82.849170000000001</v>
      </c>
      <c r="FT331" s="52">
        <v>80.502750000000006</v>
      </c>
      <c r="FU331" s="52">
        <v>37</v>
      </c>
      <c r="FV331" s="52">
        <v>98.488579999999999</v>
      </c>
      <c r="FW331" s="52">
        <v>10.608650000000001</v>
      </c>
      <c r="FX331" s="52">
        <v>1</v>
      </c>
    </row>
    <row r="332" spans="1:180" x14ac:dyDescent="0.3">
      <c r="A332" t="s">
        <v>174</v>
      </c>
      <c r="B332" t="s">
        <v>248</v>
      </c>
      <c r="C332" t="s">
        <v>0</v>
      </c>
      <c r="D332" t="s">
        <v>244</v>
      </c>
      <c r="E332" t="s">
        <v>189</v>
      </c>
      <c r="F332" t="s">
        <v>227</v>
      </c>
      <c r="G332" t="s">
        <v>239</v>
      </c>
      <c r="H332" s="52">
        <v>133</v>
      </c>
      <c r="I332" s="52">
        <v>0.19872118</v>
      </c>
      <c r="J332" s="52">
        <v>0.19961970000000001</v>
      </c>
      <c r="K332" s="52">
        <v>0.2116381</v>
      </c>
      <c r="L332" s="52">
        <v>0.20528171000000001</v>
      </c>
      <c r="M332" s="52">
        <v>0.20644319999999999</v>
      </c>
      <c r="N332" s="52">
        <v>0.21099882</v>
      </c>
      <c r="O332" s="52">
        <v>0.24632525999999999</v>
      </c>
      <c r="P332" s="52">
        <v>0.20968386</v>
      </c>
      <c r="Q332" s="52">
        <v>0.11765758</v>
      </c>
      <c r="R332" s="52">
        <v>7.4188850000000001E-2</v>
      </c>
      <c r="S332" s="52">
        <v>3.4048719999999998E-2</v>
      </c>
      <c r="T332" s="52">
        <v>3.1343299999999998E-2</v>
      </c>
      <c r="U332" s="52">
        <v>2.6825249999999998E-2</v>
      </c>
      <c r="V332" s="52">
        <v>3.2550049999999997E-2</v>
      </c>
      <c r="W332" s="52">
        <v>5.5324940000000003E-2</v>
      </c>
      <c r="X332" s="52">
        <v>0.11475924</v>
      </c>
      <c r="Y332" s="52">
        <v>0.16266879000000001</v>
      </c>
      <c r="Z332" s="52">
        <v>0.22535166000000001</v>
      </c>
      <c r="AA332" s="52">
        <v>0.29265828999999999</v>
      </c>
      <c r="AB332" s="52">
        <v>0.33849338000000001</v>
      </c>
      <c r="AC332" s="52">
        <v>0.31923828999999998</v>
      </c>
      <c r="AD332" s="52">
        <v>0.29624440000000002</v>
      </c>
      <c r="AE332" s="52">
        <v>0.26898466999999998</v>
      </c>
      <c r="AF332" s="52">
        <v>0.20861797000000001</v>
      </c>
      <c r="AG332" s="52">
        <v>-8.9881450000000002E-2</v>
      </c>
      <c r="AH332" s="52">
        <v>-7.8353510000000001E-2</v>
      </c>
      <c r="AI332" s="52">
        <v>-4.9169589999999999E-2</v>
      </c>
      <c r="AJ332" s="52">
        <v>-4.301543E-2</v>
      </c>
      <c r="AK332" s="52">
        <v>-4.2873870000000001E-2</v>
      </c>
      <c r="AL332" s="52">
        <v>-4.4577680000000001E-2</v>
      </c>
      <c r="AM332" s="52">
        <v>-3.4235300000000003E-2</v>
      </c>
      <c r="AN332" s="52">
        <v>-2.7951730000000001E-2</v>
      </c>
      <c r="AO332" s="52">
        <v>-7.2142289999999998E-2</v>
      </c>
      <c r="AP332" s="52">
        <v>-6.4751320000000001E-2</v>
      </c>
      <c r="AQ332" s="52">
        <v>-9.2195449999999998E-2</v>
      </c>
      <c r="AR332" s="52">
        <v>-9.8736459999999998E-2</v>
      </c>
      <c r="AS332" s="52">
        <v>-0.11293578</v>
      </c>
      <c r="AT332" s="52">
        <v>-0.1220977</v>
      </c>
      <c r="AU332" s="52">
        <v>-0.12794802</v>
      </c>
      <c r="AV332" s="52">
        <v>-9.4242980000000004E-2</v>
      </c>
      <c r="AW332" s="52">
        <v>-0.13062045999999999</v>
      </c>
      <c r="AX332" s="52">
        <v>-0.15101206</v>
      </c>
      <c r="AY332" s="52">
        <v>-0.15974669999999999</v>
      </c>
      <c r="AZ332" s="52">
        <v>-0.12987045999999999</v>
      </c>
      <c r="BA332" s="52">
        <v>-0.14257520000000001</v>
      </c>
      <c r="BB332" s="52">
        <v>-0.11729704000000001</v>
      </c>
      <c r="BC332" s="52">
        <v>-8.0663040000000005E-2</v>
      </c>
      <c r="BD332" s="52">
        <v>-9.5113929999999999E-2</v>
      </c>
      <c r="BE332" s="52">
        <v>-6.509318E-2</v>
      </c>
      <c r="BF332" s="52">
        <v>-5.3012789999999997E-2</v>
      </c>
      <c r="BG332" s="52">
        <v>-2.6884930000000001E-2</v>
      </c>
      <c r="BH332" s="52">
        <v>-2.565452E-2</v>
      </c>
      <c r="BI332" s="52">
        <v>-2.4814039999999999E-2</v>
      </c>
      <c r="BJ332" s="52">
        <v>-2.7666110000000001E-2</v>
      </c>
      <c r="BK332" s="52">
        <v>-1.5840139999999999E-2</v>
      </c>
      <c r="BL332" s="52">
        <v>-3.84111E-3</v>
      </c>
      <c r="BM332" s="52">
        <v>-5.002405E-2</v>
      </c>
      <c r="BN332" s="52">
        <v>-4.7865240000000003E-2</v>
      </c>
      <c r="BO332" s="52">
        <v>-7.19857E-2</v>
      </c>
      <c r="BP332" s="52">
        <v>-7.6008480000000003E-2</v>
      </c>
      <c r="BQ332" s="52">
        <v>-8.7389939999999999E-2</v>
      </c>
      <c r="BR332" s="52">
        <v>-9.5503820000000003E-2</v>
      </c>
      <c r="BS332" s="52">
        <v>-9.538104E-2</v>
      </c>
      <c r="BT332" s="52">
        <v>-6.7818349999999999E-2</v>
      </c>
      <c r="BU332" s="52">
        <v>-9.6220139999999996E-2</v>
      </c>
      <c r="BV332" s="52">
        <v>-0.11329654</v>
      </c>
      <c r="BW332" s="52">
        <v>-0.12259117</v>
      </c>
      <c r="BX332" s="52">
        <v>-9.8596169999999997E-2</v>
      </c>
      <c r="BY332" s="52">
        <v>-0.10987457</v>
      </c>
      <c r="BZ332" s="52">
        <v>-8.5264580000000006E-2</v>
      </c>
      <c r="CA332" s="52">
        <v>-5.504411E-2</v>
      </c>
      <c r="CB332" s="52">
        <v>-7.2872989999999999E-2</v>
      </c>
      <c r="CC332" s="52">
        <v>-4.7924899999999999E-2</v>
      </c>
      <c r="CD332" s="52">
        <v>-3.546187E-2</v>
      </c>
      <c r="CE332" s="52">
        <v>-1.145064E-2</v>
      </c>
      <c r="CF332" s="52">
        <v>-1.3630389999999999E-2</v>
      </c>
      <c r="CG332" s="52">
        <v>-1.230584E-2</v>
      </c>
      <c r="CH332" s="52">
        <v>-1.5953229999999999E-2</v>
      </c>
      <c r="CI332" s="52">
        <v>-3.0997099999999999E-3</v>
      </c>
      <c r="CJ332" s="52">
        <v>1.2857830000000001E-2</v>
      </c>
      <c r="CK332" s="52">
        <v>-3.4705029999999998E-2</v>
      </c>
      <c r="CL332" s="52">
        <v>-3.6169989999999999E-2</v>
      </c>
      <c r="CM332" s="52">
        <v>-5.7988489999999997E-2</v>
      </c>
      <c r="CN332" s="52">
        <v>-6.0267139999999997E-2</v>
      </c>
      <c r="CO332" s="52">
        <v>-6.9696969999999997E-2</v>
      </c>
      <c r="CP332" s="52">
        <v>-7.7084979999999997E-2</v>
      </c>
      <c r="CQ332" s="52">
        <v>-7.2825249999999994E-2</v>
      </c>
      <c r="CR332" s="52">
        <v>-4.9516749999999998E-2</v>
      </c>
      <c r="CS332" s="52">
        <v>-7.2394589999999995E-2</v>
      </c>
      <c r="CT332" s="52">
        <v>-8.7174849999999998E-2</v>
      </c>
      <c r="CU332" s="52">
        <v>-9.6857319999999997E-2</v>
      </c>
      <c r="CV332" s="52">
        <v>-7.6935699999999996E-2</v>
      </c>
      <c r="CW332" s="52">
        <v>-8.7226230000000002E-2</v>
      </c>
      <c r="CX332" s="52">
        <v>-6.3079010000000005E-2</v>
      </c>
      <c r="CY332" s="52">
        <v>-3.7300529999999998E-2</v>
      </c>
      <c r="CZ332" s="52">
        <v>-5.7468989999999998E-2</v>
      </c>
      <c r="DA332" s="52">
        <v>-3.0756619999999998E-2</v>
      </c>
      <c r="DB332" s="52">
        <v>-1.791096E-2</v>
      </c>
      <c r="DC332" s="52">
        <v>3.98366E-3</v>
      </c>
      <c r="DD332" s="52">
        <v>-1.60625E-3</v>
      </c>
      <c r="DE332" s="52">
        <v>2.0235000000000001E-4</v>
      </c>
      <c r="DF332" s="52">
        <v>-4.2403299999999996E-3</v>
      </c>
      <c r="DG332" s="52">
        <v>9.6407200000000002E-3</v>
      </c>
      <c r="DH332" s="52">
        <v>2.9556780000000001E-2</v>
      </c>
      <c r="DI332" s="52">
        <v>-1.9386E-2</v>
      </c>
      <c r="DJ332" s="52">
        <v>-2.447473E-2</v>
      </c>
      <c r="DK332" s="52">
        <v>-4.3991280000000001E-2</v>
      </c>
      <c r="DL332" s="52">
        <v>-4.4525809999999999E-2</v>
      </c>
      <c r="DM332" s="52">
        <v>-5.2004010000000003E-2</v>
      </c>
      <c r="DN332" s="52">
        <v>-5.8666139999999999E-2</v>
      </c>
      <c r="DO332" s="52">
        <v>-5.0269460000000002E-2</v>
      </c>
      <c r="DP332" s="52">
        <v>-3.1215139999999999E-2</v>
      </c>
      <c r="DQ332" s="52">
        <v>-4.8569029999999999E-2</v>
      </c>
      <c r="DR332" s="52">
        <v>-6.1053160000000002E-2</v>
      </c>
      <c r="DS332" s="52">
        <v>-7.1123469999999994E-2</v>
      </c>
      <c r="DT332" s="52">
        <v>-5.5275230000000002E-2</v>
      </c>
      <c r="DU332" s="52">
        <v>-6.4577899999999994E-2</v>
      </c>
      <c r="DV332" s="52">
        <v>-4.0893440000000003E-2</v>
      </c>
      <c r="DW332" s="52">
        <v>-1.955695E-2</v>
      </c>
      <c r="DX332" s="52">
        <v>-4.2064989999999997E-2</v>
      </c>
      <c r="DY332" s="52">
        <v>-5.9683499999999999E-3</v>
      </c>
      <c r="DZ332" s="52">
        <v>7.4297699999999996E-3</v>
      </c>
      <c r="EA332" s="52">
        <v>2.626831E-2</v>
      </c>
      <c r="EB332" s="52">
        <v>1.575466E-2</v>
      </c>
      <c r="EC332" s="52">
        <v>1.8262190000000001E-2</v>
      </c>
      <c r="ED332" s="52">
        <v>1.267122E-2</v>
      </c>
      <c r="EE332" s="52">
        <v>2.8035879999999999E-2</v>
      </c>
      <c r="EF332" s="52">
        <v>5.3667390000000002E-2</v>
      </c>
      <c r="EG332" s="52">
        <v>2.73223E-3</v>
      </c>
      <c r="EH332" s="52">
        <v>-7.5886499999999997E-3</v>
      </c>
      <c r="EI332" s="52">
        <v>-2.3781529999999999E-2</v>
      </c>
      <c r="EJ332" s="52">
        <v>-2.1797839999999999E-2</v>
      </c>
      <c r="EK332" s="52">
        <v>-2.6458180000000001E-2</v>
      </c>
      <c r="EL332" s="52">
        <v>-3.207227E-2</v>
      </c>
      <c r="EM332" s="52">
        <v>-1.7702490000000001E-2</v>
      </c>
      <c r="EN332" s="52">
        <v>-4.7905300000000003E-3</v>
      </c>
      <c r="EO332" s="52">
        <v>-1.4168729999999999E-2</v>
      </c>
      <c r="EP332" s="52">
        <v>-2.33376E-2</v>
      </c>
      <c r="EQ332" s="52">
        <v>-3.3967869999999997E-2</v>
      </c>
      <c r="ER332" s="52">
        <v>-2.4000939999999998E-2</v>
      </c>
      <c r="ES332" s="52">
        <v>-3.1877290000000003E-2</v>
      </c>
      <c r="ET332" s="52">
        <v>-8.8609899999999991E-3</v>
      </c>
      <c r="EU332" s="52">
        <v>6.0619799999999998E-3</v>
      </c>
      <c r="EV332" s="52">
        <v>-1.9824060000000001E-2</v>
      </c>
      <c r="EW332" s="52">
        <v>78.336699999999993</v>
      </c>
      <c r="EX332" s="52">
        <v>77.102689999999996</v>
      </c>
      <c r="EY332" s="52">
        <v>75.616169999999997</v>
      </c>
      <c r="EZ332" s="52">
        <v>74.030299999999997</v>
      </c>
      <c r="FA332" s="52">
        <v>72.55556</v>
      </c>
      <c r="FB332" s="52">
        <v>70.936030000000002</v>
      </c>
      <c r="FC332" s="52">
        <v>69.959590000000006</v>
      </c>
      <c r="FD332" s="52">
        <v>71.008420000000001</v>
      </c>
      <c r="FE332" s="52">
        <v>74.520200000000003</v>
      </c>
      <c r="FF332" s="52">
        <v>79</v>
      </c>
      <c r="FG332" s="52">
        <v>83.483159999999998</v>
      </c>
      <c r="FH332" s="52">
        <v>87.590909999999994</v>
      </c>
      <c r="FI332" s="52">
        <v>91.067340000000002</v>
      </c>
      <c r="FJ332" s="52">
        <v>93.552189999999996</v>
      </c>
      <c r="FK332" s="52">
        <v>95.833340000000007</v>
      </c>
      <c r="FL332" s="52">
        <v>97.412459999999996</v>
      </c>
      <c r="FM332" s="52">
        <v>97.981480000000005</v>
      </c>
      <c r="FN332" s="52">
        <v>97.111109999999996</v>
      </c>
      <c r="FO332" s="52">
        <v>95.173400000000001</v>
      </c>
      <c r="FP332" s="52">
        <v>92.560609999999997</v>
      </c>
      <c r="FQ332" s="52">
        <v>89.36027</v>
      </c>
      <c r="FR332" s="52">
        <v>86.540409999999994</v>
      </c>
      <c r="FS332" s="52">
        <v>84.023570000000007</v>
      </c>
      <c r="FT332" s="52">
        <v>81.542079999999999</v>
      </c>
      <c r="FU332" s="52">
        <v>37</v>
      </c>
      <c r="FV332" s="52">
        <v>98.488579999999999</v>
      </c>
      <c r="FW332" s="52">
        <v>10.608650000000001</v>
      </c>
      <c r="FX332" s="52">
        <v>1</v>
      </c>
    </row>
    <row r="333" spans="1:180" x14ac:dyDescent="0.3">
      <c r="A333" t="s">
        <v>174</v>
      </c>
      <c r="B333" t="s">
        <v>248</v>
      </c>
      <c r="C333" t="s">
        <v>0</v>
      </c>
      <c r="D333" t="s">
        <v>244</v>
      </c>
      <c r="E333" t="s">
        <v>190</v>
      </c>
      <c r="F333" t="s">
        <v>227</v>
      </c>
      <c r="G333" t="s">
        <v>239</v>
      </c>
      <c r="H333" s="52">
        <v>133</v>
      </c>
      <c r="I333" s="52">
        <v>0.1972603</v>
      </c>
      <c r="J333" s="52">
        <v>0.19760923</v>
      </c>
      <c r="K333" s="52">
        <v>0.18894579</v>
      </c>
      <c r="L333" s="52">
        <v>0.19031319999999999</v>
      </c>
      <c r="M333" s="52">
        <v>0.18636078</v>
      </c>
      <c r="N333" s="52">
        <v>0.19523111000000001</v>
      </c>
      <c r="O333" s="52">
        <v>0.21852173</v>
      </c>
      <c r="P333" s="52">
        <v>0.18308812999999999</v>
      </c>
      <c r="Q333" s="52">
        <v>0.14150359000000001</v>
      </c>
      <c r="R333" s="52">
        <v>9.9203819999999998E-2</v>
      </c>
      <c r="S333" s="52">
        <v>7.275769E-2</v>
      </c>
      <c r="T333" s="52">
        <v>3.2807089999999997E-2</v>
      </c>
      <c r="U333" s="52">
        <v>3.8202159999999999E-2</v>
      </c>
      <c r="V333" s="52">
        <v>3.4642029999999997E-2</v>
      </c>
      <c r="W333" s="52">
        <v>2.584326E-2</v>
      </c>
      <c r="X333" s="52">
        <v>5.4295969999999999E-2</v>
      </c>
      <c r="Y333" s="52">
        <v>0.1063757</v>
      </c>
      <c r="Z333" s="52">
        <v>0.17491522000000001</v>
      </c>
      <c r="AA333" s="52">
        <v>0.24387734999999999</v>
      </c>
      <c r="AB333" s="52">
        <v>0.29524201999999999</v>
      </c>
      <c r="AC333" s="52">
        <v>0.25859045000000003</v>
      </c>
      <c r="AD333" s="52">
        <v>0.24959107</v>
      </c>
      <c r="AE333" s="52">
        <v>0.22553897000000001</v>
      </c>
      <c r="AF333" s="52">
        <v>0.21176756999999999</v>
      </c>
      <c r="AG333" s="52">
        <v>-6.5522449999999996E-2</v>
      </c>
      <c r="AH333" s="52">
        <v>-4.8154299999999997E-2</v>
      </c>
      <c r="AI333" s="52">
        <v>-5.3592840000000003E-2</v>
      </c>
      <c r="AJ333" s="52">
        <v>-4.6965640000000003E-2</v>
      </c>
      <c r="AK333" s="52">
        <v>-4.7588690000000003E-2</v>
      </c>
      <c r="AL333" s="52">
        <v>-5.785887E-2</v>
      </c>
      <c r="AM333" s="52">
        <v>-4.9459719999999999E-2</v>
      </c>
      <c r="AN333" s="52">
        <v>-5.5922859999999998E-2</v>
      </c>
      <c r="AO333" s="52">
        <v>-2.9148960000000002E-2</v>
      </c>
      <c r="AP333" s="52">
        <v>-2.8186039999999999E-2</v>
      </c>
      <c r="AQ333" s="52">
        <v>-4.2562379999999997E-2</v>
      </c>
      <c r="AR333" s="52">
        <v>-9.4446550000000004E-2</v>
      </c>
      <c r="AS333" s="52">
        <v>-9.0492600000000006E-2</v>
      </c>
      <c r="AT333" s="52">
        <v>-0.11351261</v>
      </c>
      <c r="AU333" s="52">
        <v>-0.14675432999999999</v>
      </c>
      <c r="AV333" s="52">
        <v>-0.15654007</v>
      </c>
      <c r="AW333" s="52">
        <v>-0.16397663000000001</v>
      </c>
      <c r="AX333" s="52">
        <v>-0.1762899</v>
      </c>
      <c r="AY333" s="52">
        <v>-0.15433267000000001</v>
      </c>
      <c r="AZ333" s="52">
        <v>-9.1483110000000006E-2</v>
      </c>
      <c r="BA333" s="52">
        <v>-0.10146043</v>
      </c>
      <c r="BB333" s="52">
        <v>-7.9426060000000007E-2</v>
      </c>
      <c r="BC333" s="52">
        <v>-8.8934109999999997E-2</v>
      </c>
      <c r="BD333" s="52">
        <v>-5.9041589999999998E-2</v>
      </c>
      <c r="BE333" s="52">
        <v>-4.4899670000000003E-2</v>
      </c>
      <c r="BF333" s="52">
        <v>-2.7535919999999998E-2</v>
      </c>
      <c r="BG333" s="52">
        <v>-3.2531400000000002E-2</v>
      </c>
      <c r="BH333" s="52">
        <v>-2.8512909999999999E-2</v>
      </c>
      <c r="BI333" s="52">
        <v>-3.0273970000000001E-2</v>
      </c>
      <c r="BJ333" s="52">
        <v>-3.5512370000000001E-2</v>
      </c>
      <c r="BK333" s="52">
        <v>-3.0287049999999999E-2</v>
      </c>
      <c r="BL333" s="52">
        <v>-3.5759619999999999E-2</v>
      </c>
      <c r="BM333" s="52">
        <v>-6.3555800000000004E-3</v>
      </c>
      <c r="BN333" s="52">
        <v>-9.5010000000000008E-3</v>
      </c>
      <c r="BO333" s="52">
        <v>-2.2186319999999999E-2</v>
      </c>
      <c r="BP333" s="52">
        <v>-6.3709130000000003E-2</v>
      </c>
      <c r="BQ333" s="52">
        <v>-6.2391990000000001E-2</v>
      </c>
      <c r="BR333" s="52">
        <v>-8.1344739999999999E-2</v>
      </c>
      <c r="BS333" s="52">
        <v>-0.10973438000000001</v>
      </c>
      <c r="BT333" s="52">
        <v>-0.11953842000000001</v>
      </c>
      <c r="BU333" s="52">
        <v>-0.12717315000000001</v>
      </c>
      <c r="BV333" s="52">
        <v>-0.13774544</v>
      </c>
      <c r="BW333" s="52">
        <v>-0.12204975</v>
      </c>
      <c r="BX333" s="52">
        <v>-6.5743960000000004E-2</v>
      </c>
      <c r="BY333" s="52">
        <v>-7.6402369999999997E-2</v>
      </c>
      <c r="BZ333" s="52">
        <v>-5.732466E-2</v>
      </c>
      <c r="CA333" s="52">
        <v>-6.3691529999999996E-2</v>
      </c>
      <c r="CB333" s="52">
        <v>-3.9080280000000002E-2</v>
      </c>
      <c r="CC333" s="52">
        <v>-3.0616399999999998E-2</v>
      </c>
      <c r="CD333" s="52">
        <v>-1.3255680000000001E-2</v>
      </c>
      <c r="CE333" s="52">
        <v>-1.7944310000000002E-2</v>
      </c>
      <c r="CF333" s="52">
        <v>-1.5732599999999999E-2</v>
      </c>
      <c r="CG333" s="52">
        <v>-1.8281829999999999E-2</v>
      </c>
      <c r="CH333" s="52">
        <v>-2.0035270000000001E-2</v>
      </c>
      <c r="CI333" s="52">
        <v>-1.700811E-2</v>
      </c>
      <c r="CJ333" s="52">
        <v>-2.1794620000000001E-2</v>
      </c>
      <c r="CK333" s="52">
        <v>9.4310399999999999E-3</v>
      </c>
      <c r="CL333" s="52">
        <v>3.4401900000000001E-3</v>
      </c>
      <c r="CM333" s="52">
        <v>-8.0739100000000001E-3</v>
      </c>
      <c r="CN333" s="52">
        <v>-4.24205E-2</v>
      </c>
      <c r="CO333" s="52">
        <v>-4.2929589999999997E-2</v>
      </c>
      <c r="CP333" s="52">
        <v>-5.9065380000000001E-2</v>
      </c>
      <c r="CQ333" s="52">
        <v>-8.4094500000000003E-2</v>
      </c>
      <c r="CR333" s="52">
        <v>-9.3911209999999995E-2</v>
      </c>
      <c r="CS333" s="52">
        <v>-0.10168317</v>
      </c>
      <c r="CT333" s="52">
        <v>-0.11104959</v>
      </c>
      <c r="CU333" s="52">
        <v>-9.9690719999999997E-2</v>
      </c>
      <c r="CV333" s="52">
        <v>-4.7917109999999999E-2</v>
      </c>
      <c r="CW333" s="52">
        <v>-5.9047229999999999E-2</v>
      </c>
      <c r="CX333" s="52">
        <v>-4.2017310000000002E-2</v>
      </c>
      <c r="CY333" s="52">
        <v>-4.6208600000000002E-2</v>
      </c>
      <c r="CZ333" s="52">
        <v>-2.5255139999999999E-2</v>
      </c>
      <c r="DA333" s="52">
        <v>-1.6333130000000001E-2</v>
      </c>
      <c r="DB333" s="52">
        <v>1.0245499999999999E-3</v>
      </c>
      <c r="DC333" s="52">
        <v>-3.3572300000000001E-3</v>
      </c>
      <c r="DD333" s="52">
        <v>-2.9522900000000002E-3</v>
      </c>
      <c r="DE333" s="52">
        <v>-6.2896899999999997E-3</v>
      </c>
      <c r="DF333" s="52">
        <v>-4.5581500000000004E-3</v>
      </c>
      <c r="DG333" s="52">
        <v>-3.72917E-3</v>
      </c>
      <c r="DH333" s="52">
        <v>-7.8296200000000007E-3</v>
      </c>
      <c r="DI333" s="52">
        <v>2.5217659999999999E-2</v>
      </c>
      <c r="DJ333" s="52">
        <v>1.6381400000000001E-2</v>
      </c>
      <c r="DK333" s="52">
        <v>6.0384899999999997E-3</v>
      </c>
      <c r="DL333" s="52">
        <v>-2.1131850000000001E-2</v>
      </c>
      <c r="DM333" s="52">
        <v>-2.3467200000000001E-2</v>
      </c>
      <c r="DN333" s="52">
        <v>-3.6786020000000003E-2</v>
      </c>
      <c r="DO333" s="52">
        <v>-5.8454619999999999E-2</v>
      </c>
      <c r="DP333" s="52">
        <v>-6.8283979999999994E-2</v>
      </c>
      <c r="DQ333" s="52">
        <v>-7.6193200000000003E-2</v>
      </c>
      <c r="DR333" s="52">
        <v>-8.4353789999999998E-2</v>
      </c>
      <c r="DS333" s="52">
        <v>-7.7331689999999995E-2</v>
      </c>
      <c r="DT333" s="52">
        <v>-3.0090249999999999E-2</v>
      </c>
      <c r="DU333" s="52">
        <v>-4.1692079999999999E-2</v>
      </c>
      <c r="DV333" s="52">
        <v>-2.670995E-2</v>
      </c>
      <c r="DW333" s="52">
        <v>-2.8725669999999998E-2</v>
      </c>
      <c r="DX333" s="52">
        <v>-1.1429989999999999E-2</v>
      </c>
      <c r="DY333" s="52">
        <v>4.2896499999999999E-3</v>
      </c>
      <c r="DZ333" s="52">
        <v>2.1642930000000001E-2</v>
      </c>
      <c r="EA333" s="52">
        <v>1.770422E-2</v>
      </c>
      <c r="EB333" s="52">
        <v>1.5500450000000001E-2</v>
      </c>
      <c r="EC333" s="52">
        <v>1.102504E-2</v>
      </c>
      <c r="ED333" s="52">
        <v>1.7788350000000001E-2</v>
      </c>
      <c r="EE333" s="52">
        <v>1.5443490000000001E-2</v>
      </c>
      <c r="EF333" s="52">
        <v>1.233362E-2</v>
      </c>
      <c r="EG333" s="52">
        <v>4.8011039999999998E-2</v>
      </c>
      <c r="EH333" s="52">
        <v>3.5066430000000003E-2</v>
      </c>
      <c r="EI333" s="52">
        <v>2.641454E-2</v>
      </c>
      <c r="EJ333" s="52">
        <v>9.6055700000000008E-3</v>
      </c>
      <c r="EK333" s="52">
        <v>4.6334100000000001E-3</v>
      </c>
      <c r="EL333" s="52">
        <v>-4.6181499999999997E-3</v>
      </c>
      <c r="EM333" s="52">
        <v>-2.1434709999999999E-2</v>
      </c>
      <c r="EN333" s="52">
        <v>-3.1282360000000002E-2</v>
      </c>
      <c r="EO333" s="52">
        <v>-3.9389720000000003E-2</v>
      </c>
      <c r="EP333" s="52">
        <v>-4.5809299999999997E-2</v>
      </c>
      <c r="EQ333" s="52">
        <v>-4.50488E-2</v>
      </c>
      <c r="ER333" s="52">
        <v>-4.35111E-3</v>
      </c>
      <c r="ES333" s="52">
        <v>-1.6634019999999999E-2</v>
      </c>
      <c r="ET333" s="52">
        <v>-4.6085600000000003E-3</v>
      </c>
      <c r="EU333" s="52">
        <v>-3.4830999999999998E-3</v>
      </c>
      <c r="EV333" s="52">
        <v>8.5313100000000003E-3</v>
      </c>
      <c r="EW333" s="52">
        <v>74.498310000000004</v>
      </c>
      <c r="EX333" s="52">
        <v>72.663300000000007</v>
      </c>
      <c r="EY333" s="52">
        <v>70.964650000000006</v>
      </c>
      <c r="EZ333" s="52">
        <v>69.922560000000004</v>
      </c>
      <c r="FA333" s="52">
        <v>68.956230000000005</v>
      </c>
      <c r="FB333" s="52">
        <v>67.599329999999995</v>
      </c>
      <c r="FC333" s="52">
        <v>66.250839999999997</v>
      </c>
      <c r="FD333" s="52">
        <v>66.619529999999997</v>
      </c>
      <c r="FE333" s="52">
        <v>69.831649999999996</v>
      </c>
      <c r="FF333" s="52">
        <v>74.776089999999996</v>
      </c>
      <c r="FG333" s="52">
        <v>79.535349999999994</v>
      </c>
      <c r="FH333" s="52">
        <v>83.454539999999994</v>
      </c>
      <c r="FI333" s="52">
        <v>86.821550000000002</v>
      </c>
      <c r="FJ333" s="52">
        <v>89.316500000000005</v>
      </c>
      <c r="FK333" s="52">
        <v>91.159930000000003</v>
      </c>
      <c r="FL333" s="52">
        <v>91.686869999999999</v>
      </c>
      <c r="FM333" s="52">
        <v>91.643100000000004</v>
      </c>
      <c r="FN333" s="52">
        <v>90.557239999999993</v>
      </c>
      <c r="FO333" s="52">
        <v>88.592590000000001</v>
      </c>
      <c r="FP333" s="52">
        <v>85.792929999999998</v>
      </c>
      <c r="FQ333" s="52">
        <v>83.124579999999995</v>
      </c>
      <c r="FR333" s="52">
        <v>80.828289999999996</v>
      </c>
      <c r="FS333" s="52">
        <v>78.732320000000001</v>
      </c>
      <c r="FT333" s="52">
        <v>76.680139999999994</v>
      </c>
      <c r="FU333" s="52">
        <v>37</v>
      </c>
      <c r="FV333" s="52">
        <v>87.206090000000003</v>
      </c>
      <c r="FW333" s="52">
        <v>8.9333189999999991</v>
      </c>
      <c r="FX333" s="52">
        <v>1</v>
      </c>
    </row>
    <row r="334" spans="1:180" x14ac:dyDescent="0.3">
      <c r="A334" t="s">
        <v>174</v>
      </c>
      <c r="B334" t="s">
        <v>248</v>
      </c>
      <c r="C334" t="s">
        <v>0</v>
      </c>
      <c r="D334" t="s">
        <v>244</v>
      </c>
      <c r="E334" t="s">
        <v>188</v>
      </c>
      <c r="F334" t="s">
        <v>227</v>
      </c>
      <c r="G334" t="s">
        <v>239</v>
      </c>
      <c r="H334" s="52">
        <v>133</v>
      </c>
      <c r="I334" s="52">
        <v>0.28245310000000001</v>
      </c>
      <c r="J334" s="52">
        <v>0.25910507999999999</v>
      </c>
      <c r="K334" s="52">
        <v>0.24603295</v>
      </c>
      <c r="L334" s="52">
        <v>0.24106401999999999</v>
      </c>
      <c r="M334" s="52">
        <v>0.25226306999999998</v>
      </c>
      <c r="N334" s="52">
        <v>0.25357664000000002</v>
      </c>
      <c r="O334" s="52">
        <v>0.27201893999999999</v>
      </c>
      <c r="P334" s="52">
        <v>0.22415591000000001</v>
      </c>
      <c r="Q334" s="52">
        <v>0.16168695999999999</v>
      </c>
      <c r="R334" s="52">
        <v>0.10889348</v>
      </c>
      <c r="S334" s="52">
        <v>7.0161379999999995E-2</v>
      </c>
      <c r="T334" s="52">
        <v>8.202806E-2</v>
      </c>
      <c r="U334" s="52">
        <v>9.8388530000000002E-2</v>
      </c>
      <c r="V334" s="52">
        <v>9.9445229999999996E-2</v>
      </c>
      <c r="W334" s="52">
        <v>0.10838913</v>
      </c>
      <c r="X334" s="52">
        <v>0.15726026000000001</v>
      </c>
      <c r="Y334" s="52">
        <v>0.21815882</v>
      </c>
      <c r="Z334" s="52">
        <v>0.26454538999999999</v>
      </c>
      <c r="AA334" s="52">
        <v>0.34024008</v>
      </c>
      <c r="AB334" s="52">
        <v>0.40946964000000002</v>
      </c>
      <c r="AC334" s="52">
        <v>0.41366286000000002</v>
      </c>
      <c r="AD334" s="52">
        <v>0.39612603000000002</v>
      </c>
      <c r="AE334" s="52">
        <v>0.34410564999999999</v>
      </c>
      <c r="AF334" s="52">
        <v>0.29385333000000002</v>
      </c>
      <c r="AG334" s="52">
        <v>-4.2659429999999998E-2</v>
      </c>
      <c r="AH334" s="52">
        <v>-6.7612699999999998E-2</v>
      </c>
      <c r="AI334" s="52">
        <v>-6.4098340000000004E-2</v>
      </c>
      <c r="AJ334" s="52">
        <v>-5.9294449999999999E-2</v>
      </c>
      <c r="AK334" s="52">
        <v>-3.4443580000000001E-2</v>
      </c>
      <c r="AL334" s="52">
        <v>-3.2634200000000002E-2</v>
      </c>
      <c r="AM334" s="52">
        <v>-1.9793379999999999E-2</v>
      </c>
      <c r="AN334" s="52">
        <v>-3.3812549999999997E-2</v>
      </c>
      <c r="AO334" s="52">
        <v>-4.5830200000000001E-3</v>
      </c>
      <c r="AP334" s="52">
        <v>-3.5398760000000001E-2</v>
      </c>
      <c r="AQ334" s="52">
        <v>-6.7277169999999997E-2</v>
      </c>
      <c r="AR334" s="52">
        <v>-3.3434779999999997E-2</v>
      </c>
      <c r="AS334" s="52">
        <v>-3.9942610000000003E-2</v>
      </c>
      <c r="AT334" s="52">
        <v>-7.1930999999999995E-2</v>
      </c>
      <c r="AU334" s="52">
        <v>-8.3049750000000006E-2</v>
      </c>
      <c r="AV334" s="52">
        <v>-0.10130114</v>
      </c>
      <c r="AW334" s="52">
        <v>-8.8685810000000004E-2</v>
      </c>
      <c r="AX334" s="52">
        <v>-9.1119350000000002E-2</v>
      </c>
      <c r="AY334" s="52">
        <v>-9.0128349999999996E-2</v>
      </c>
      <c r="AZ334" s="52">
        <v>-7.4523010000000001E-2</v>
      </c>
      <c r="BA334" s="52">
        <v>-7.9338839999999994E-2</v>
      </c>
      <c r="BB334" s="52">
        <v>-5.2495899999999998E-2</v>
      </c>
      <c r="BC334" s="52">
        <v>-4.9142529999999997E-2</v>
      </c>
      <c r="BD334" s="52">
        <v>-3.120305E-2</v>
      </c>
      <c r="BE334" s="52">
        <v>-1.7678320000000001E-2</v>
      </c>
      <c r="BF334" s="52">
        <v>-3.6297999999999997E-2</v>
      </c>
      <c r="BG334" s="52">
        <v>-3.404078E-2</v>
      </c>
      <c r="BH334" s="52">
        <v>-3.2197040000000003E-2</v>
      </c>
      <c r="BI334" s="52">
        <v>-1.2060690000000001E-2</v>
      </c>
      <c r="BJ334" s="52">
        <v>-9.6935500000000004E-3</v>
      </c>
      <c r="BK334" s="52">
        <v>6.8372199999999998E-3</v>
      </c>
      <c r="BL334" s="52">
        <v>-7.7492200000000002E-3</v>
      </c>
      <c r="BM334" s="52">
        <v>1.504572E-2</v>
      </c>
      <c r="BN334" s="52">
        <v>-1.560109E-2</v>
      </c>
      <c r="BO334" s="52">
        <v>-4.4073809999999998E-2</v>
      </c>
      <c r="BP334" s="52">
        <v>-1.8019819999999999E-2</v>
      </c>
      <c r="BQ334" s="52">
        <v>-1.8647319999999998E-2</v>
      </c>
      <c r="BR334" s="52">
        <v>-4.7568050000000001E-2</v>
      </c>
      <c r="BS334" s="52">
        <v>-5.3155670000000002E-2</v>
      </c>
      <c r="BT334" s="52">
        <v>-6.4007629999999996E-2</v>
      </c>
      <c r="BU334" s="52">
        <v>-4.9470529999999999E-2</v>
      </c>
      <c r="BV334" s="52">
        <v>-5.3336389999999997E-2</v>
      </c>
      <c r="BW334" s="52">
        <v>-5.4323879999999998E-2</v>
      </c>
      <c r="BX334" s="52">
        <v>-4.0139050000000003E-2</v>
      </c>
      <c r="BY334" s="52">
        <v>-4.3149430000000003E-2</v>
      </c>
      <c r="BZ334" s="52">
        <v>-2.2940309999999998E-2</v>
      </c>
      <c r="CA334" s="52">
        <v>-2.3810899999999999E-2</v>
      </c>
      <c r="CB334" s="52">
        <v>-9.5186400000000001E-3</v>
      </c>
      <c r="CC334" s="52">
        <v>-3.7647000000000001E-4</v>
      </c>
      <c r="CD334" s="52">
        <v>-1.4609530000000001E-2</v>
      </c>
      <c r="CE334" s="52">
        <v>-1.322299E-2</v>
      </c>
      <c r="CF334" s="52">
        <v>-1.3429460000000001E-2</v>
      </c>
      <c r="CG334" s="52">
        <v>3.4416300000000002E-3</v>
      </c>
      <c r="CH334" s="52">
        <v>6.1950699999999996E-3</v>
      </c>
      <c r="CI334" s="52">
        <v>2.528149E-2</v>
      </c>
      <c r="CJ334" s="52">
        <v>1.030215E-2</v>
      </c>
      <c r="CK334" s="52">
        <v>2.8640530000000001E-2</v>
      </c>
      <c r="CL334" s="52">
        <v>-1.8892799999999999E-3</v>
      </c>
      <c r="CM334" s="52">
        <v>-2.800323E-2</v>
      </c>
      <c r="CN334" s="52">
        <v>-7.3434599999999996E-3</v>
      </c>
      <c r="CO334" s="52">
        <v>-3.8982600000000002E-3</v>
      </c>
      <c r="CP334" s="52">
        <v>-3.0694340000000001E-2</v>
      </c>
      <c r="CQ334" s="52">
        <v>-3.2451109999999998E-2</v>
      </c>
      <c r="CR334" s="52">
        <v>-3.8178249999999997E-2</v>
      </c>
      <c r="CS334" s="52">
        <v>-2.2310150000000001E-2</v>
      </c>
      <c r="CT334" s="52">
        <v>-2.7168029999999999E-2</v>
      </c>
      <c r="CU334" s="52">
        <v>-2.9525800000000001E-2</v>
      </c>
      <c r="CV334" s="52">
        <v>-1.6324829999999999E-2</v>
      </c>
      <c r="CW334" s="52">
        <v>-1.808477E-2</v>
      </c>
      <c r="CX334" s="52">
        <v>-2.4701800000000002E-3</v>
      </c>
      <c r="CY334" s="52">
        <v>-6.2662799999999999E-3</v>
      </c>
      <c r="CZ334" s="52">
        <v>5.4999100000000002E-3</v>
      </c>
      <c r="DA334" s="52">
        <v>1.6925369999999999E-2</v>
      </c>
      <c r="DB334" s="52">
        <v>7.0789499999999997E-3</v>
      </c>
      <c r="DC334" s="52">
        <v>7.5947899999999997E-3</v>
      </c>
      <c r="DD334" s="52">
        <v>5.33813E-3</v>
      </c>
      <c r="DE334" s="52">
        <v>1.8943950000000001E-2</v>
      </c>
      <c r="DF334" s="52">
        <v>2.208369E-2</v>
      </c>
      <c r="DG334" s="52">
        <v>4.3725769999999997E-2</v>
      </c>
      <c r="DH334" s="52">
        <v>2.8353529999999998E-2</v>
      </c>
      <c r="DI334" s="52">
        <v>4.223532E-2</v>
      </c>
      <c r="DJ334" s="52">
        <v>1.1822539999999999E-2</v>
      </c>
      <c r="DK334" s="52">
        <v>-1.193264E-2</v>
      </c>
      <c r="DL334" s="52">
        <v>3.3328899999999998E-3</v>
      </c>
      <c r="DM334" s="52">
        <v>1.0850800000000001E-2</v>
      </c>
      <c r="DN334" s="52">
        <v>-1.382063E-2</v>
      </c>
      <c r="DO334" s="52">
        <v>-1.174656E-2</v>
      </c>
      <c r="DP334" s="52">
        <v>-1.234888E-2</v>
      </c>
      <c r="DQ334" s="52">
        <v>4.8502399999999996E-3</v>
      </c>
      <c r="DR334" s="52">
        <v>-9.9967000000000003E-4</v>
      </c>
      <c r="DS334" s="52">
        <v>-4.7277400000000002E-3</v>
      </c>
      <c r="DT334" s="52">
        <v>7.4893900000000003E-3</v>
      </c>
      <c r="DU334" s="52">
        <v>6.9799099999999998E-3</v>
      </c>
      <c r="DV334" s="52">
        <v>1.7999930000000001E-2</v>
      </c>
      <c r="DW334" s="52">
        <v>1.127833E-2</v>
      </c>
      <c r="DX334" s="52">
        <v>2.051847E-2</v>
      </c>
      <c r="DY334" s="52">
        <v>4.1906489999999998E-2</v>
      </c>
      <c r="DZ334" s="52">
        <v>3.8393660000000003E-2</v>
      </c>
      <c r="EA334" s="52">
        <v>3.7652350000000001E-2</v>
      </c>
      <c r="EB334" s="52">
        <v>3.2435529999999997E-2</v>
      </c>
      <c r="EC334" s="52">
        <v>4.132682E-2</v>
      </c>
      <c r="ED334" s="52">
        <v>4.5024340000000003E-2</v>
      </c>
      <c r="EE334" s="52">
        <v>7.0356370000000001E-2</v>
      </c>
      <c r="EF334" s="52">
        <v>5.4416859999999997E-2</v>
      </c>
      <c r="EG334" s="52">
        <v>6.1864059999999998E-2</v>
      </c>
      <c r="EH334" s="52">
        <v>3.1620219999999997E-2</v>
      </c>
      <c r="EI334" s="52">
        <v>1.127073E-2</v>
      </c>
      <c r="EJ334" s="52">
        <v>1.8747840000000002E-2</v>
      </c>
      <c r="EK334" s="52">
        <v>3.2146099999999997E-2</v>
      </c>
      <c r="EL334" s="52">
        <v>1.0542320000000001E-2</v>
      </c>
      <c r="EM334" s="52">
        <v>1.8147529999999999E-2</v>
      </c>
      <c r="EN334" s="52">
        <v>2.4944629999999999E-2</v>
      </c>
      <c r="EO334" s="52">
        <v>4.4065519999999997E-2</v>
      </c>
      <c r="EP334" s="52">
        <v>3.6783290000000003E-2</v>
      </c>
      <c r="EQ334" s="52">
        <v>3.1076739999999999E-2</v>
      </c>
      <c r="ER334" s="52">
        <v>4.1873349999999997E-2</v>
      </c>
      <c r="ES334" s="52">
        <v>4.3169310000000002E-2</v>
      </c>
      <c r="ET334" s="52">
        <v>4.7555519999999997E-2</v>
      </c>
      <c r="EU334" s="52">
        <v>3.6609969999999999E-2</v>
      </c>
      <c r="EV334" s="52">
        <v>4.2202879999999998E-2</v>
      </c>
      <c r="EW334" s="52">
        <v>82.663640000000001</v>
      </c>
      <c r="EX334" s="52">
        <v>80.489400000000003</v>
      </c>
      <c r="EY334" s="52">
        <v>78.590909999999994</v>
      </c>
      <c r="EZ334" s="52">
        <v>77.113640000000004</v>
      </c>
      <c r="FA334" s="52">
        <v>75.792429999999996</v>
      </c>
      <c r="FB334" s="52">
        <v>74.554540000000003</v>
      </c>
      <c r="FC334" s="52">
        <v>74.275760000000005</v>
      </c>
      <c r="FD334" s="52">
        <v>76.262119999999996</v>
      </c>
      <c r="FE334" s="52">
        <v>79.577269999999999</v>
      </c>
      <c r="FF334" s="52">
        <v>83.221209999999999</v>
      </c>
      <c r="FG334" s="52">
        <v>87.228790000000004</v>
      </c>
      <c r="FH334" s="52">
        <v>91.327269999999999</v>
      </c>
      <c r="FI334" s="52">
        <v>94.831819999999993</v>
      </c>
      <c r="FJ334" s="52">
        <v>97.109089999999995</v>
      </c>
      <c r="FK334" s="52">
        <v>98.659090000000006</v>
      </c>
      <c r="FL334" s="52">
        <v>100.0303</v>
      </c>
      <c r="FM334" s="52">
        <v>100.2379</v>
      </c>
      <c r="FN334" s="52">
        <v>99.506060000000005</v>
      </c>
      <c r="FO334" s="52">
        <v>97.890910000000005</v>
      </c>
      <c r="FP334" s="52">
        <v>95.524249999999995</v>
      </c>
      <c r="FQ334" s="52">
        <v>92.346969999999999</v>
      </c>
      <c r="FR334" s="52">
        <v>89.757580000000004</v>
      </c>
      <c r="FS334" s="52">
        <v>86.590909999999994</v>
      </c>
      <c r="FT334" s="52">
        <v>83.87424</v>
      </c>
      <c r="FU334" s="52">
        <v>37</v>
      </c>
      <c r="FV334" s="52">
        <v>103.85</v>
      </c>
      <c r="FW334" s="52">
        <v>11.95692</v>
      </c>
      <c r="FX334" s="52">
        <v>1</v>
      </c>
    </row>
    <row r="335" spans="1:180" x14ac:dyDescent="0.3">
      <c r="A335" t="s">
        <v>174</v>
      </c>
      <c r="B335" t="s">
        <v>248</v>
      </c>
      <c r="C335" t="s">
        <v>0</v>
      </c>
      <c r="D335" t="s">
        <v>224</v>
      </c>
      <c r="E335" t="s">
        <v>187</v>
      </c>
      <c r="F335" t="s">
        <v>227</v>
      </c>
      <c r="G335" t="s">
        <v>239</v>
      </c>
      <c r="H335" s="52">
        <v>133</v>
      </c>
      <c r="I335" s="52">
        <v>0.23998111999999999</v>
      </c>
      <c r="J335" s="52">
        <v>0.22889490000000001</v>
      </c>
      <c r="K335" s="52">
        <v>0.22694752000000001</v>
      </c>
      <c r="L335" s="52">
        <v>0.22183611</v>
      </c>
      <c r="M335" s="52">
        <v>0.21729097999999999</v>
      </c>
      <c r="N335" s="52">
        <v>0.23018036</v>
      </c>
      <c r="O335" s="52">
        <v>0.23802176999999999</v>
      </c>
      <c r="P335" s="52">
        <v>0.1656794</v>
      </c>
      <c r="Q335" s="52">
        <v>0.26279936999999998</v>
      </c>
      <c r="R335" s="52">
        <v>0.24124733000000001</v>
      </c>
      <c r="S335" s="52">
        <v>0.20058585000000001</v>
      </c>
      <c r="T335" s="52">
        <v>0.18140790000000001</v>
      </c>
      <c r="U335" s="52">
        <v>0.16576045</v>
      </c>
      <c r="V335" s="52">
        <v>0.17362907999999999</v>
      </c>
      <c r="W335" s="52">
        <v>0.21418538000000001</v>
      </c>
      <c r="X335" s="52">
        <v>0.26751841999999998</v>
      </c>
      <c r="Y335" s="52">
        <v>0.31594768000000001</v>
      </c>
      <c r="Z335" s="52">
        <v>0.2405716</v>
      </c>
      <c r="AA335" s="52">
        <v>0.27927217999999998</v>
      </c>
      <c r="AB335" s="52">
        <v>0.35309364999999998</v>
      </c>
      <c r="AC335" s="52">
        <v>0.37812856</v>
      </c>
      <c r="AD335" s="52">
        <v>0.36147823000000001</v>
      </c>
      <c r="AE335" s="52">
        <v>0.33458874999999999</v>
      </c>
      <c r="AF335" s="52">
        <v>0.27926821000000002</v>
      </c>
      <c r="AG335" s="52">
        <v>-4.6266950000000001E-2</v>
      </c>
      <c r="AH335" s="52">
        <v>-5.236677E-2</v>
      </c>
      <c r="AI335" s="52">
        <v>-4.3794930000000003E-2</v>
      </c>
      <c r="AJ335" s="52">
        <v>-5.0143550000000002E-2</v>
      </c>
      <c r="AK335" s="52">
        <v>-4.3128760000000002E-2</v>
      </c>
      <c r="AL335" s="52">
        <v>-5.0442010000000002E-2</v>
      </c>
      <c r="AM335" s="52">
        <v>-7.8205259999999999E-2</v>
      </c>
      <c r="AN335" s="52">
        <v>-0.17591457999999999</v>
      </c>
      <c r="AO335" s="52">
        <v>-9.1478139999999999E-2</v>
      </c>
      <c r="AP335" s="52">
        <v>-5.1494659999999998E-2</v>
      </c>
      <c r="AQ335" s="52">
        <v>-6.2922809999999996E-2</v>
      </c>
      <c r="AR335" s="52">
        <v>-5.3905410000000001E-2</v>
      </c>
      <c r="AS335" s="52">
        <v>-6.6016770000000002E-2</v>
      </c>
      <c r="AT335" s="52">
        <v>-7.5620850000000003E-2</v>
      </c>
      <c r="AU335" s="52">
        <v>-7.0498169999999999E-2</v>
      </c>
      <c r="AV335" s="52">
        <v>-5.2287109999999998E-2</v>
      </c>
      <c r="AW335" s="52">
        <v>-5.5230960000000003E-2</v>
      </c>
      <c r="AX335" s="52">
        <v>-0.1070419</v>
      </c>
      <c r="AY335" s="52">
        <v>-5.5134799999999998E-2</v>
      </c>
      <c r="AZ335" s="52">
        <v>-3.7817780000000002E-2</v>
      </c>
      <c r="BA335" s="52">
        <v>-3.0014200000000001E-2</v>
      </c>
      <c r="BB335" s="52">
        <v>-1.9957249999999999E-2</v>
      </c>
      <c r="BC335" s="52">
        <v>-1.0655639999999999E-2</v>
      </c>
      <c r="BD335" s="52">
        <v>-1.9291240000000001E-2</v>
      </c>
      <c r="BE335" s="52">
        <v>-2.03693E-2</v>
      </c>
      <c r="BF335" s="52">
        <v>-2.5406939999999999E-2</v>
      </c>
      <c r="BG335" s="52">
        <v>-2.1226519999999999E-2</v>
      </c>
      <c r="BH335" s="52">
        <v>-2.781461E-2</v>
      </c>
      <c r="BI335" s="52">
        <v>-2.5638379999999999E-2</v>
      </c>
      <c r="BJ335" s="52">
        <v>-3.3113700000000003E-2</v>
      </c>
      <c r="BK335" s="52">
        <v>-6.1303759999999999E-2</v>
      </c>
      <c r="BL335" s="52">
        <v>-0.14200197000000001</v>
      </c>
      <c r="BM335" s="52">
        <v>-6.1695649999999998E-2</v>
      </c>
      <c r="BN335" s="52">
        <v>-2.411963E-2</v>
      </c>
      <c r="BO335" s="52">
        <v>-3.8269020000000001E-2</v>
      </c>
      <c r="BP335" s="52">
        <v>-3.2850270000000001E-2</v>
      </c>
      <c r="BQ335" s="52">
        <v>-4.5450909999999997E-2</v>
      </c>
      <c r="BR335" s="52">
        <v>-5.3059509999999997E-2</v>
      </c>
      <c r="BS335" s="52">
        <v>-4.9803920000000002E-2</v>
      </c>
      <c r="BT335" s="52">
        <v>-3.3756250000000002E-2</v>
      </c>
      <c r="BU335" s="52">
        <v>-3.2166319999999998E-2</v>
      </c>
      <c r="BV335" s="52">
        <v>-7.5291129999999998E-2</v>
      </c>
      <c r="BW335" s="52">
        <v>-2.9880500000000001E-2</v>
      </c>
      <c r="BX335" s="52">
        <v>-8.8058000000000008E-3</v>
      </c>
      <c r="BY335" s="52">
        <v>-2.58084E-3</v>
      </c>
      <c r="BZ335" s="52">
        <v>8.7385899999999992E-3</v>
      </c>
      <c r="CA335" s="52">
        <v>1.7315270000000001E-2</v>
      </c>
      <c r="CB335" s="52">
        <v>4.8863099999999996E-3</v>
      </c>
      <c r="CC335" s="52">
        <v>-2.4326500000000002E-3</v>
      </c>
      <c r="CD335" s="52">
        <v>-6.7346300000000001E-3</v>
      </c>
      <c r="CE335" s="52">
        <v>-5.5957100000000003E-3</v>
      </c>
      <c r="CF335" s="52">
        <v>-1.234965E-2</v>
      </c>
      <c r="CG335" s="52">
        <v>-1.3524599999999999E-2</v>
      </c>
      <c r="CH335" s="52">
        <v>-2.1112180000000001E-2</v>
      </c>
      <c r="CI335" s="52">
        <v>-4.9597830000000002E-2</v>
      </c>
      <c r="CJ335" s="52">
        <v>-0.11851417</v>
      </c>
      <c r="CK335" s="52">
        <v>-4.1068390000000003E-2</v>
      </c>
      <c r="CL335" s="52">
        <v>-5.1597700000000002E-3</v>
      </c>
      <c r="CM335" s="52">
        <v>-2.1193879999999998E-2</v>
      </c>
      <c r="CN335" s="52">
        <v>-1.826755E-2</v>
      </c>
      <c r="CO335" s="52">
        <v>-3.120707E-2</v>
      </c>
      <c r="CP335" s="52">
        <v>-3.7433590000000003E-2</v>
      </c>
      <c r="CQ335" s="52">
        <v>-3.547115E-2</v>
      </c>
      <c r="CR335" s="52">
        <v>-2.0921829999999999E-2</v>
      </c>
      <c r="CS335" s="52">
        <v>-1.6191810000000001E-2</v>
      </c>
      <c r="CT335" s="52">
        <v>-5.3300640000000003E-2</v>
      </c>
      <c r="CU335" s="52">
        <v>-1.238946E-2</v>
      </c>
      <c r="CV335" s="52">
        <v>1.128782E-2</v>
      </c>
      <c r="CW335" s="52">
        <v>1.6419420000000001E-2</v>
      </c>
      <c r="CX335" s="52">
        <v>2.861323E-2</v>
      </c>
      <c r="CY335" s="52">
        <v>3.6687839999999999E-2</v>
      </c>
      <c r="CZ335" s="52">
        <v>2.1631609999999999E-2</v>
      </c>
      <c r="DA335" s="52">
        <v>1.5504E-2</v>
      </c>
      <c r="DB335" s="52">
        <v>1.1937669999999999E-2</v>
      </c>
      <c r="DC335" s="52">
        <v>1.003509E-2</v>
      </c>
      <c r="DD335" s="52">
        <v>3.11531E-3</v>
      </c>
      <c r="DE335" s="52">
        <v>-1.41081E-3</v>
      </c>
      <c r="DF335" s="52">
        <v>-9.1106499999999997E-3</v>
      </c>
      <c r="DG335" s="52">
        <v>-3.7891899999999999E-2</v>
      </c>
      <c r="DH335" s="52">
        <v>-9.5026390000000002E-2</v>
      </c>
      <c r="DI335" s="52">
        <v>-2.0441129999999998E-2</v>
      </c>
      <c r="DJ335" s="52">
        <v>1.3800089999999999E-2</v>
      </c>
      <c r="DK335" s="52">
        <v>-4.1187400000000001E-3</v>
      </c>
      <c r="DL335" s="52">
        <v>-3.68483E-3</v>
      </c>
      <c r="DM335" s="52">
        <v>-1.6963220000000001E-2</v>
      </c>
      <c r="DN335" s="52">
        <v>-2.1807690000000001E-2</v>
      </c>
      <c r="DO335" s="52">
        <v>-2.1138379999999998E-2</v>
      </c>
      <c r="DP335" s="52">
        <v>-8.0874099999999997E-3</v>
      </c>
      <c r="DQ335" s="52">
        <v>-2.1730999999999999E-4</v>
      </c>
      <c r="DR335" s="52">
        <v>-3.1310159999999997E-2</v>
      </c>
      <c r="DS335" s="52">
        <v>5.1016000000000004E-3</v>
      </c>
      <c r="DT335" s="52">
        <v>3.1381430000000002E-2</v>
      </c>
      <c r="DU335" s="52">
        <v>3.5419680000000002E-2</v>
      </c>
      <c r="DV335" s="52">
        <v>4.8487879999999997E-2</v>
      </c>
      <c r="DW335" s="52">
        <v>5.6060390000000002E-2</v>
      </c>
      <c r="DX335" s="52">
        <v>3.8376920000000002E-2</v>
      </c>
      <c r="DY335" s="52">
        <v>4.140166E-2</v>
      </c>
      <c r="DZ335" s="52">
        <v>3.8897500000000002E-2</v>
      </c>
      <c r="EA335" s="52">
        <v>3.2603500000000001E-2</v>
      </c>
      <c r="EB335" s="52">
        <v>2.544426E-2</v>
      </c>
      <c r="EC335" s="52">
        <v>1.6079570000000001E-2</v>
      </c>
      <c r="ED335" s="52">
        <v>8.21764E-3</v>
      </c>
      <c r="EE335" s="52">
        <v>-2.0990390000000001E-2</v>
      </c>
      <c r="EF335" s="52">
        <v>-6.1113750000000001E-2</v>
      </c>
      <c r="EG335" s="52">
        <v>9.3413699999999999E-3</v>
      </c>
      <c r="EH335" s="52">
        <v>4.1175120000000003E-2</v>
      </c>
      <c r="EI335" s="52">
        <v>2.0535049999999999E-2</v>
      </c>
      <c r="EJ335" s="52">
        <v>1.737031E-2</v>
      </c>
      <c r="EK335" s="52">
        <v>3.6026399999999998E-3</v>
      </c>
      <c r="EL335" s="52">
        <v>7.5363999999999997E-4</v>
      </c>
      <c r="EM335" s="52">
        <v>-4.4413999999999999E-4</v>
      </c>
      <c r="EN335" s="52">
        <v>1.044345E-2</v>
      </c>
      <c r="EO335" s="52">
        <v>2.2847340000000001E-2</v>
      </c>
      <c r="EP335" s="52">
        <v>4.4062000000000002E-4</v>
      </c>
      <c r="EQ335" s="52">
        <v>3.035589E-2</v>
      </c>
      <c r="ER335" s="52">
        <v>6.0393410000000002E-2</v>
      </c>
      <c r="ES335" s="52">
        <v>6.2853049999999994E-2</v>
      </c>
      <c r="ET335" s="52">
        <v>7.7183719999999997E-2</v>
      </c>
      <c r="EU335" s="52">
        <v>8.4031300000000003E-2</v>
      </c>
      <c r="EV335" s="52">
        <v>6.2554479999999996E-2</v>
      </c>
      <c r="EW335" s="52">
        <v>74.655649999999994</v>
      </c>
      <c r="EX335" s="52">
        <v>72.864329999999995</v>
      </c>
      <c r="EY335" s="52">
        <v>71.150139999999993</v>
      </c>
      <c r="EZ335" s="52">
        <v>69.869150000000005</v>
      </c>
      <c r="FA335" s="52">
        <v>68.701099999999997</v>
      </c>
      <c r="FB335" s="52">
        <v>67.327129999999997</v>
      </c>
      <c r="FC335" s="52">
        <v>66.968320000000006</v>
      </c>
      <c r="FD335" s="52">
        <v>69.411159999999995</v>
      </c>
      <c r="FE335" s="52">
        <v>73.0792</v>
      </c>
      <c r="FF335" s="52">
        <v>77.386359999999996</v>
      </c>
      <c r="FG335" s="52">
        <v>81.181129999999996</v>
      </c>
      <c r="FH335" s="52">
        <v>84.46557</v>
      </c>
      <c r="FI335" s="52">
        <v>87.327830000000006</v>
      </c>
      <c r="FJ335" s="52">
        <v>89.555099999999996</v>
      </c>
      <c r="FK335" s="52">
        <v>91.253439999999998</v>
      </c>
      <c r="FL335" s="52">
        <v>92.345730000000003</v>
      </c>
      <c r="FM335" s="52">
        <v>92.958680000000001</v>
      </c>
      <c r="FN335" s="52">
        <v>92.53237</v>
      </c>
      <c r="FO335" s="52">
        <v>90.701790000000003</v>
      </c>
      <c r="FP335" s="52">
        <v>88.514470000000003</v>
      </c>
      <c r="FQ335" s="52">
        <v>85.438019999999995</v>
      </c>
      <c r="FR335" s="52">
        <v>82.269289999999998</v>
      </c>
      <c r="FS335" s="52">
        <v>79.479339999999993</v>
      </c>
      <c r="FT335" s="52">
        <v>76.897379999999998</v>
      </c>
      <c r="FU335" s="52">
        <v>37</v>
      </c>
      <c r="FV335" s="52">
        <v>87.858459999999994</v>
      </c>
      <c r="FW335" s="52">
        <v>9.4824099999999998</v>
      </c>
      <c r="FX335" s="52">
        <v>1</v>
      </c>
    </row>
    <row r="336" spans="1:180" x14ac:dyDescent="0.3">
      <c r="A336" t="s">
        <v>174</v>
      </c>
      <c r="B336" t="s">
        <v>248</v>
      </c>
      <c r="C336" t="s">
        <v>0</v>
      </c>
      <c r="D336" t="s">
        <v>224</v>
      </c>
      <c r="E336" t="s">
        <v>190</v>
      </c>
      <c r="F336" t="s">
        <v>227</v>
      </c>
      <c r="G336" t="s">
        <v>239</v>
      </c>
      <c r="H336" s="52">
        <v>133</v>
      </c>
      <c r="I336" s="52">
        <v>0.19497352000000001</v>
      </c>
      <c r="J336" s="52">
        <v>0.19173920999999999</v>
      </c>
      <c r="K336" s="52">
        <v>0.19118932</v>
      </c>
      <c r="L336" s="52">
        <v>0.20909743</v>
      </c>
      <c r="M336" s="52">
        <v>0.20944293</v>
      </c>
      <c r="N336" s="52">
        <v>0.23319865000000001</v>
      </c>
      <c r="O336" s="52">
        <v>0.28560780000000002</v>
      </c>
      <c r="P336" s="52">
        <v>0.29054109</v>
      </c>
      <c r="Q336" s="52">
        <v>0.33821275000000001</v>
      </c>
      <c r="R336" s="52">
        <v>0.2509883</v>
      </c>
      <c r="S336" s="52">
        <v>0.19602314000000001</v>
      </c>
      <c r="T336" s="52">
        <v>0.16435756000000001</v>
      </c>
      <c r="U336" s="52">
        <v>0.12973164000000001</v>
      </c>
      <c r="V336" s="52">
        <v>0.14472383999999999</v>
      </c>
      <c r="W336" s="52">
        <v>0.20505399999999999</v>
      </c>
      <c r="X336" s="52">
        <v>0.26207889000000001</v>
      </c>
      <c r="Y336" s="52">
        <v>0.33591573000000002</v>
      </c>
      <c r="Z336" s="52">
        <v>0.25077740999999998</v>
      </c>
      <c r="AA336" s="52">
        <v>0.25409268000000002</v>
      </c>
      <c r="AB336" s="52">
        <v>0.28370106</v>
      </c>
      <c r="AC336" s="52">
        <v>0.25072652000000001</v>
      </c>
      <c r="AD336" s="52">
        <v>0.23704581</v>
      </c>
      <c r="AE336" s="52">
        <v>0.22339486</v>
      </c>
      <c r="AF336" s="52">
        <v>0.20466881000000001</v>
      </c>
      <c r="AG336" s="52">
        <v>-6.4726409999999998E-2</v>
      </c>
      <c r="AH336" s="52">
        <v>-6.5366759999999996E-2</v>
      </c>
      <c r="AI336" s="52">
        <v>-5.566202E-2</v>
      </c>
      <c r="AJ336" s="52">
        <v>-3.6445140000000001E-2</v>
      </c>
      <c r="AK336" s="52">
        <v>-2.8446860000000001E-2</v>
      </c>
      <c r="AL336" s="52">
        <v>-2.8634570000000002E-2</v>
      </c>
      <c r="AM336" s="52">
        <v>-5.3696859999999999E-2</v>
      </c>
      <c r="AN336" s="52">
        <v>-7.8564259999999997E-2</v>
      </c>
      <c r="AO336" s="52">
        <v>-5.8869310000000001E-2</v>
      </c>
      <c r="AP336" s="52">
        <v>-7.9065449999999995E-2</v>
      </c>
      <c r="AQ336" s="52">
        <v>-9.9650329999999995E-2</v>
      </c>
      <c r="AR336" s="52">
        <v>-0.12815533000000001</v>
      </c>
      <c r="AS336" s="52">
        <v>-0.17500034</v>
      </c>
      <c r="AT336" s="52">
        <v>-0.20687964</v>
      </c>
      <c r="AU336" s="52">
        <v>-0.21818451</v>
      </c>
      <c r="AV336" s="52">
        <v>-0.23528498</v>
      </c>
      <c r="AW336" s="52">
        <v>-0.21586923999999999</v>
      </c>
      <c r="AX336" s="52">
        <v>-0.19181433000000001</v>
      </c>
      <c r="AY336" s="52">
        <v>-0.15227423000000001</v>
      </c>
      <c r="AZ336" s="52">
        <v>-0.10853506</v>
      </c>
      <c r="BA336" s="52">
        <v>-0.11794093</v>
      </c>
      <c r="BB336" s="52">
        <v>-9.8183179999999995E-2</v>
      </c>
      <c r="BC336" s="52">
        <v>-8.5945190000000005E-2</v>
      </c>
      <c r="BD336" s="52">
        <v>-6.4259430000000006E-2</v>
      </c>
      <c r="BE336" s="52">
        <v>-4.615002E-2</v>
      </c>
      <c r="BF336" s="52">
        <v>-4.4501440000000003E-2</v>
      </c>
      <c r="BG336" s="52">
        <v>-3.7586939999999999E-2</v>
      </c>
      <c r="BH336" s="52">
        <v>-2.249603E-2</v>
      </c>
      <c r="BI336" s="52">
        <v>-1.39609E-2</v>
      </c>
      <c r="BJ336" s="52">
        <v>-9.8901900000000001E-3</v>
      </c>
      <c r="BK336" s="52">
        <v>-3.6341940000000003E-2</v>
      </c>
      <c r="BL336" s="52">
        <v>-5.7845840000000003E-2</v>
      </c>
      <c r="BM336" s="52">
        <v>-3.4980650000000002E-2</v>
      </c>
      <c r="BN336" s="52">
        <v>-5.3097720000000001E-2</v>
      </c>
      <c r="BO336" s="52">
        <v>-7.4245069999999996E-2</v>
      </c>
      <c r="BP336" s="52">
        <v>-9.6999879999999997E-2</v>
      </c>
      <c r="BQ336" s="52">
        <v>-0.14014995</v>
      </c>
      <c r="BR336" s="52">
        <v>-0.16808898999999999</v>
      </c>
      <c r="BS336" s="52">
        <v>-0.17590180999999999</v>
      </c>
      <c r="BT336" s="52">
        <v>-0.19489687</v>
      </c>
      <c r="BU336" s="52">
        <v>-0.17611779999999999</v>
      </c>
      <c r="BV336" s="52">
        <v>-0.16262309</v>
      </c>
      <c r="BW336" s="52">
        <v>-0.12040632</v>
      </c>
      <c r="BX336" s="52">
        <v>-8.3828659999999999E-2</v>
      </c>
      <c r="BY336" s="52">
        <v>-9.1403040000000005E-2</v>
      </c>
      <c r="BZ336" s="52">
        <v>-7.3731379999999999E-2</v>
      </c>
      <c r="CA336" s="52">
        <v>-6.4635620000000005E-2</v>
      </c>
      <c r="CB336" s="52">
        <v>-4.7082510000000001E-2</v>
      </c>
      <c r="CC336" s="52">
        <v>-3.3284059999999997E-2</v>
      </c>
      <c r="CD336" s="52">
        <v>-3.0050179999999999E-2</v>
      </c>
      <c r="CE336" s="52">
        <v>-2.5068199999999999E-2</v>
      </c>
      <c r="CF336" s="52">
        <v>-1.283491E-2</v>
      </c>
      <c r="CG336" s="52">
        <v>-3.9279800000000002E-3</v>
      </c>
      <c r="CH336" s="52">
        <v>3.0921299999999998E-3</v>
      </c>
      <c r="CI336" s="52">
        <v>-2.432198E-2</v>
      </c>
      <c r="CJ336" s="52">
        <v>-4.3496319999999998E-2</v>
      </c>
      <c r="CK336" s="52">
        <v>-1.8435440000000001E-2</v>
      </c>
      <c r="CL336" s="52">
        <v>-3.5112560000000001E-2</v>
      </c>
      <c r="CM336" s="52">
        <v>-5.664947E-2</v>
      </c>
      <c r="CN336" s="52">
        <v>-7.5421710000000003E-2</v>
      </c>
      <c r="CO336" s="52">
        <v>-0.11601259999999999</v>
      </c>
      <c r="CP336" s="52">
        <v>-0.14122259000000001</v>
      </c>
      <c r="CQ336" s="52">
        <v>-0.14661694</v>
      </c>
      <c r="CR336" s="52">
        <v>-0.16692430999999999</v>
      </c>
      <c r="CS336" s="52">
        <v>-0.14858614000000001</v>
      </c>
      <c r="CT336" s="52">
        <v>-0.14240536000000001</v>
      </c>
      <c r="CU336" s="52">
        <v>-9.833472E-2</v>
      </c>
      <c r="CV336" s="52">
        <v>-6.6717100000000001E-2</v>
      </c>
      <c r="CW336" s="52">
        <v>-7.3022980000000001E-2</v>
      </c>
      <c r="CX336" s="52">
        <v>-5.6796149999999997E-2</v>
      </c>
      <c r="CY336" s="52">
        <v>-4.9876700000000003E-2</v>
      </c>
      <c r="CZ336" s="52">
        <v>-3.518582E-2</v>
      </c>
      <c r="DA336" s="52">
        <v>-2.0418120000000001E-2</v>
      </c>
      <c r="DB336" s="52">
        <v>-1.559893E-2</v>
      </c>
      <c r="DC336" s="52">
        <v>-1.254945E-2</v>
      </c>
      <c r="DD336" s="52">
        <v>-3.17381E-3</v>
      </c>
      <c r="DE336" s="52">
        <v>6.1049499999999996E-3</v>
      </c>
      <c r="DF336" s="52">
        <v>1.6074430000000001E-2</v>
      </c>
      <c r="DG336" s="52">
        <v>-1.230199E-2</v>
      </c>
      <c r="DH336" s="52">
        <v>-2.91468E-2</v>
      </c>
      <c r="DI336" s="52">
        <v>-1.89022E-3</v>
      </c>
      <c r="DJ336" s="52">
        <v>-1.7127380000000001E-2</v>
      </c>
      <c r="DK336" s="52">
        <v>-3.9053869999999997E-2</v>
      </c>
      <c r="DL336" s="52">
        <v>-5.3843530000000001E-2</v>
      </c>
      <c r="DM336" s="52">
        <v>-9.1875280000000004E-2</v>
      </c>
      <c r="DN336" s="52">
        <v>-0.11435631</v>
      </c>
      <c r="DO336" s="52">
        <v>-0.11733209</v>
      </c>
      <c r="DP336" s="52">
        <v>-0.13895162</v>
      </c>
      <c r="DQ336" s="52">
        <v>-0.12105439</v>
      </c>
      <c r="DR336" s="52">
        <v>-0.12218751</v>
      </c>
      <c r="DS336" s="52">
        <v>-7.6263120000000004E-2</v>
      </c>
      <c r="DT336" s="52">
        <v>-4.9605530000000002E-2</v>
      </c>
      <c r="DU336" s="52">
        <v>-5.4642929999999999E-2</v>
      </c>
      <c r="DV336" s="52">
        <v>-3.9860899999999998E-2</v>
      </c>
      <c r="DW336" s="52">
        <v>-3.511777E-2</v>
      </c>
      <c r="DX336" s="52">
        <v>-2.328912E-2</v>
      </c>
      <c r="DY336" s="52">
        <v>-1.84173E-3</v>
      </c>
      <c r="DZ336" s="52">
        <v>5.2663900000000001E-3</v>
      </c>
      <c r="EA336" s="52">
        <v>5.5256200000000002E-3</v>
      </c>
      <c r="EB336" s="52">
        <v>1.07753E-2</v>
      </c>
      <c r="EC336" s="52">
        <v>2.059091E-2</v>
      </c>
      <c r="ED336" s="52">
        <v>3.4818809999999999E-2</v>
      </c>
      <c r="EE336" s="52">
        <v>5.0529199999999998E-3</v>
      </c>
      <c r="EF336" s="52">
        <v>-8.4283799999999992E-3</v>
      </c>
      <c r="EG336" s="52">
        <v>2.1998440000000001E-2</v>
      </c>
      <c r="EH336" s="52">
        <v>8.8403400000000004E-3</v>
      </c>
      <c r="EI336" s="52">
        <v>-1.364861E-2</v>
      </c>
      <c r="EJ336" s="52">
        <v>-2.2688070000000001E-2</v>
      </c>
      <c r="EK336" s="52">
        <v>-5.7024810000000002E-2</v>
      </c>
      <c r="EL336" s="52">
        <v>-7.5565599999999997E-2</v>
      </c>
      <c r="EM336" s="52">
        <v>-7.5049400000000002E-2</v>
      </c>
      <c r="EN336" s="52">
        <v>-9.8563639999999994E-2</v>
      </c>
      <c r="EO336" s="52">
        <v>-8.1302979999999997E-2</v>
      </c>
      <c r="EP336" s="52">
        <v>-9.2996259999999997E-2</v>
      </c>
      <c r="EQ336" s="52">
        <v>-4.4395209999999997E-2</v>
      </c>
      <c r="ER336" s="52">
        <v>-2.489914E-2</v>
      </c>
      <c r="ES336" s="52">
        <v>-2.8105049999999999E-2</v>
      </c>
      <c r="ET336" s="52">
        <v>-1.540911E-2</v>
      </c>
      <c r="EU336" s="52">
        <v>-1.380822E-2</v>
      </c>
      <c r="EV336" s="52">
        <v>-6.1121999999999999E-3</v>
      </c>
      <c r="EW336" s="52">
        <v>73.842709999999997</v>
      </c>
      <c r="EX336" s="52">
        <v>72.002170000000007</v>
      </c>
      <c r="EY336" s="52">
        <v>70.208510000000004</v>
      </c>
      <c r="EZ336" s="52">
        <v>68.524529999999999</v>
      </c>
      <c r="FA336" s="52">
        <v>67.297259999999994</v>
      </c>
      <c r="FB336" s="52">
        <v>66.282830000000004</v>
      </c>
      <c r="FC336" s="52">
        <v>65.378069999999994</v>
      </c>
      <c r="FD336" s="52">
        <v>65.987009999999998</v>
      </c>
      <c r="FE336" s="52">
        <v>69.163060000000002</v>
      </c>
      <c r="FF336" s="52">
        <v>73.795810000000003</v>
      </c>
      <c r="FG336" s="52">
        <v>78.483410000000006</v>
      </c>
      <c r="FH336" s="52">
        <v>82.533190000000005</v>
      </c>
      <c r="FI336" s="52">
        <v>85.7821</v>
      </c>
      <c r="FJ336" s="52">
        <v>88.515150000000006</v>
      </c>
      <c r="FK336" s="52">
        <v>90.261179999999996</v>
      </c>
      <c r="FL336" s="52">
        <v>91.376630000000006</v>
      </c>
      <c r="FM336" s="52">
        <v>91.738820000000004</v>
      </c>
      <c r="FN336" s="52">
        <v>90.800150000000002</v>
      </c>
      <c r="FO336" s="52">
        <v>88.554829999999995</v>
      </c>
      <c r="FP336" s="52">
        <v>85.176050000000004</v>
      </c>
      <c r="FQ336" s="52">
        <v>82.558440000000004</v>
      </c>
      <c r="FR336" s="52">
        <v>80.239540000000005</v>
      </c>
      <c r="FS336" s="52">
        <v>77.794370000000001</v>
      </c>
      <c r="FT336" s="52">
        <v>75.436509999999998</v>
      </c>
      <c r="FU336" s="52">
        <v>37</v>
      </c>
      <c r="FV336" s="52">
        <v>87.206090000000003</v>
      </c>
      <c r="FW336" s="52">
        <v>8.9333189999999991</v>
      </c>
      <c r="FX336" s="52">
        <v>1</v>
      </c>
    </row>
    <row r="337" spans="1:180" x14ac:dyDescent="0.3">
      <c r="A337" t="s">
        <v>174</v>
      </c>
      <c r="B337" t="s">
        <v>248</v>
      </c>
      <c r="C337" t="s">
        <v>0</v>
      </c>
      <c r="D337" t="s">
        <v>244</v>
      </c>
      <c r="E337" t="s">
        <v>187</v>
      </c>
      <c r="F337" t="s">
        <v>227</v>
      </c>
      <c r="G337" t="s">
        <v>239</v>
      </c>
      <c r="H337" s="52">
        <v>133</v>
      </c>
      <c r="I337" s="52">
        <v>0.24215925999999999</v>
      </c>
      <c r="J337" s="52">
        <v>0.22497169</v>
      </c>
      <c r="K337" s="52">
        <v>0.22387635</v>
      </c>
      <c r="L337" s="52">
        <v>0.21621629000000001</v>
      </c>
      <c r="M337" s="52">
        <v>0.21064056</v>
      </c>
      <c r="N337" s="52">
        <v>0.20432077000000001</v>
      </c>
      <c r="O337" s="52">
        <v>0.19354569999999999</v>
      </c>
      <c r="P337" s="52">
        <v>0.14904202999999999</v>
      </c>
      <c r="Q337" s="52">
        <v>8.5826280000000005E-2</v>
      </c>
      <c r="R337" s="52">
        <v>5.9413519999999997E-2</v>
      </c>
      <c r="S337" s="52">
        <v>5.6599690000000001E-2</v>
      </c>
      <c r="T337" s="52">
        <v>5.8192109999999998E-2</v>
      </c>
      <c r="U337" s="52">
        <v>5.6689429999999999E-2</v>
      </c>
      <c r="V337" s="52">
        <v>5.8119799999999999E-2</v>
      </c>
      <c r="W337" s="52">
        <v>6.2487559999999998E-2</v>
      </c>
      <c r="X337" s="52">
        <v>9.8384680000000002E-2</v>
      </c>
      <c r="Y337" s="52">
        <v>0.16226545000000001</v>
      </c>
      <c r="Z337" s="52">
        <v>0.24997907</v>
      </c>
      <c r="AA337" s="52">
        <v>0.29340751999999998</v>
      </c>
      <c r="AB337" s="52">
        <v>0.37959275999999997</v>
      </c>
      <c r="AC337" s="52">
        <v>0.40973436000000002</v>
      </c>
      <c r="AD337" s="52">
        <v>0.37632325</v>
      </c>
      <c r="AE337" s="52">
        <v>0.34089596</v>
      </c>
      <c r="AF337" s="52">
        <v>0.27967723999999999</v>
      </c>
      <c r="AG337" s="52">
        <v>-5.8000219999999998E-2</v>
      </c>
      <c r="AH337" s="52">
        <v>-8.3822090000000002E-2</v>
      </c>
      <c r="AI337" s="52">
        <v>-6.4231510000000006E-2</v>
      </c>
      <c r="AJ337" s="52">
        <v>-6.0946470000000003E-2</v>
      </c>
      <c r="AK337" s="52">
        <v>-6.1052240000000001E-2</v>
      </c>
      <c r="AL337" s="52">
        <v>-6.8776260000000006E-2</v>
      </c>
      <c r="AM337" s="52">
        <v>-5.7403820000000001E-2</v>
      </c>
      <c r="AN337" s="52">
        <v>-7.4725689999999997E-2</v>
      </c>
      <c r="AO337" s="52">
        <v>-6.6397869999999998E-2</v>
      </c>
      <c r="AP337" s="52">
        <v>-5.0610090000000003E-2</v>
      </c>
      <c r="AQ337" s="52">
        <v>-4.315008E-2</v>
      </c>
      <c r="AR337" s="52">
        <v>-2.4785519999999998E-2</v>
      </c>
      <c r="AS337" s="52">
        <v>-3.8633019999999997E-2</v>
      </c>
      <c r="AT337" s="52">
        <v>-4.7053329999999997E-2</v>
      </c>
      <c r="AU337" s="52">
        <v>-5.0659669999999997E-2</v>
      </c>
      <c r="AV337" s="52">
        <v>-4.6680020000000003E-2</v>
      </c>
      <c r="AW337" s="52">
        <v>-5.406884E-2</v>
      </c>
      <c r="AX337" s="52">
        <v>-4.0004390000000001E-2</v>
      </c>
      <c r="AY337" s="52">
        <v>-0.10203776000000001</v>
      </c>
      <c r="AZ337" s="52">
        <v>-7.9602610000000004E-2</v>
      </c>
      <c r="BA337" s="52">
        <v>-6.3053449999999997E-2</v>
      </c>
      <c r="BB337" s="52">
        <v>-6.0178549999999997E-2</v>
      </c>
      <c r="BC337" s="52">
        <v>-5.5047739999999998E-2</v>
      </c>
      <c r="BD337" s="52">
        <v>-5.5869780000000001E-2</v>
      </c>
      <c r="BE337" s="52">
        <v>-2.4841149999999999E-2</v>
      </c>
      <c r="BF337" s="52">
        <v>-4.2579430000000001E-2</v>
      </c>
      <c r="BG337" s="52">
        <v>-2.9237429999999998E-2</v>
      </c>
      <c r="BH337" s="52">
        <v>-2.7480210000000001E-2</v>
      </c>
      <c r="BI337" s="52">
        <v>-3.0957269999999999E-2</v>
      </c>
      <c r="BJ337" s="52">
        <v>-4.2596469999999997E-2</v>
      </c>
      <c r="BK337" s="52">
        <v>-3.5492650000000001E-2</v>
      </c>
      <c r="BL337" s="52">
        <v>-4.9941060000000002E-2</v>
      </c>
      <c r="BM337" s="52">
        <v>-4.1233550000000001E-2</v>
      </c>
      <c r="BN337" s="52">
        <v>-3.2205270000000001E-2</v>
      </c>
      <c r="BO337" s="52">
        <v>-2.490061E-2</v>
      </c>
      <c r="BP337" s="52">
        <v>-1.204758E-2</v>
      </c>
      <c r="BQ337" s="52">
        <v>-2.5364830000000001E-2</v>
      </c>
      <c r="BR337" s="52">
        <v>-3.3568830000000001E-2</v>
      </c>
      <c r="BS337" s="52">
        <v>-3.7446989999999999E-2</v>
      </c>
      <c r="BT337" s="52">
        <v>-3.0779049999999999E-2</v>
      </c>
      <c r="BU337" s="52">
        <v>-3.0099799999999999E-2</v>
      </c>
      <c r="BV337" s="52">
        <v>-7.4080600000000002E-3</v>
      </c>
      <c r="BW337" s="52">
        <v>-6.2511650000000002E-2</v>
      </c>
      <c r="BX337" s="52">
        <v>-3.5026719999999997E-2</v>
      </c>
      <c r="BY337" s="52">
        <v>-1.534433E-2</v>
      </c>
      <c r="BZ337" s="52">
        <v>-1.654771E-2</v>
      </c>
      <c r="CA337" s="52">
        <v>-1.191003E-2</v>
      </c>
      <c r="CB337" s="52">
        <v>-1.455855E-2</v>
      </c>
      <c r="CC337" s="52">
        <v>-1.8753000000000001E-3</v>
      </c>
      <c r="CD337" s="52">
        <v>-1.40149E-2</v>
      </c>
      <c r="CE337" s="52">
        <v>-5.0006399999999998E-3</v>
      </c>
      <c r="CF337" s="52">
        <v>-4.3015800000000002E-3</v>
      </c>
      <c r="CG337" s="52">
        <v>-1.01136E-2</v>
      </c>
      <c r="CH337" s="52">
        <v>-2.4464420000000001E-2</v>
      </c>
      <c r="CI337" s="52">
        <v>-2.031703E-2</v>
      </c>
      <c r="CJ337" s="52">
        <v>-3.2775310000000002E-2</v>
      </c>
      <c r="CK337" s="52">
        <v>-2.3804809999999999E-2</v>
      </c>
      <c r="CL337" s="52">
        <v>-1.945815E-2</v>
      </c>
      <c r="CM337" s="52">
        <v>-1.2261070000000001E-2</v>
      </c>
      <c r="CN337" s="52">
        <v>-3.2253300000000002E-3</v>
      </c>
      <c r="CO337" s="52">
        <v>-1.6175330000000002E-2</v>
      </c>
      <c r="CP337" s="52">
        <v>-2.4229509999999999E-2</v>
      </c>
      <c r="CQ337" s="52">
        <v>-2.8295919999999999E-2</v>
      </c>
      <c r="CR337" s="52">
        <v>-1.976607E-2</v>
      </c>
      <c r="CS337" s="52">
        <v>-1.3498939999999999E-2</v>
      </c>
      <c r="CT337" s="52">
        <v>1.5168050000000001E-2</v>
      </c>
      <c r="CU337" s="52">
        <v>-3.5135989999999999E-2</v>
      </c>
      <c r="CV337" s="52">
        <v>-4.1535900000000004E-3</v>
      </c>
      <c r="CW337" s="52">
        <v>1.7698869999999998E-2</v>
      </c>
      <c r="CX337" s="52">
        <v>1.367087E-2</v>
      </c>
      <c r="CY337" s="52">
        <v>1.796702E-2</v>
      </c>
      <c r="CZ337" s="52">
        <v>1.405348E-2</v>
      </c>
      <c r="DA337" s="52">
        <v>2.1090569999999999E-2</v>
      </c>
      <c r="DB337" s="52">
        <v>1.4549640000000001E-2</v>
      </c>
      <c r="DC337" s="52">
        <v>1.9236159999999999E-2</v>
      </c>
      <c r="DD337" s="52">
        <v>1.8877049999999999E-2</v>
      </c>
      <c r="DE337" s="52">
        <v>1.0730079999999999E-2</v>
      </c>
      <c r="DF337" s="52">
        <v>-6.3323800000000003E-3</v>
      </c>
      <c r="DG337" s="52">
        <v>-5.1414199999999998E-3</v>
      </c>
      <c r="DH337" s="52">
        <v>-1.560955E-2</v>
      </c>
      <c r="DI337" s="52">
        <v>-6.3760700000000002E-3</v>
      </c>
      <c r="DJ337" s="52">
        <v>-6.7110299999999998E-3</v>
      </c>
      <c r="DK337" s="52">
        <v>3.7846000000000001E-4</v>
      </c>
      <c r="DL337" s="52">
        <v>5.59692E-3</v>
      </c>
      <c r="DM337" s="52">
        <v>-6.9858300000000002E-3</v>
      </c>
      <c r="DN337" s="52">
        <v>-1.4890199999999999E-2</v>
      </c>
      <c r="DO337" s="52">
        <v>-1.914486E-2</v>
      </c>
      <c r="DP337" s="52">
        <v>-8.7531199999999997E-3</v>
      </c>
      <c r="DQ337" s="52">
        <v>3.1019300000000001E-3</v>
      </c>
      <c r="DR337" s="52">
        <v>3.7744180000000002E-2</v>
      </c>
      <c r="DS337" s="52">
        <v>-7.7603200000000002E-3</v>
      </c>
      <c r="DT337" s="52">
        <v>2.6719529999999998E-2</v>
      </c>
      <c r="DU337" s="52">
        <v>5.074207E-2</v>
      </c>
      <c r="DV337" s="52">
        <v>4.3889450000000003E-2</v>
      </c>
      <c r="DW337" s="52">
        <v>4.7844060000000001E-2</v>
      </c>
      <c r="DX337" s="52">
        <v>4.2665509999999997E-2</v>
      </c>
      <c r="DY337" s="52">
        <v>5.424963E-2</v>
      </c>
      <c r="DZ337" s="52">
        <v>5.5792290000000001E-2</v>
      </c>
      <c r="EA337" s="52">
        <v>5.4230229999999997E-2</v>
      </c>
      <c r="EB337" s="52">
        <v>5.2343309999999997E-2</v>
      </c>
      <c r="EC337" s="52">
        <v>4.082504E-2</v>
      </c>
      <c r="ED337" s="52">
        <v>1.9847420000000001E-2</v>
      </c>
      <c r="EE337" s="52">
        <v>1.6769760000000002E-2</v>
      </c>
      <c r="EF337" s="52">
        <v>9.1750800000000004E-3</v>
      </c>
      <c r="EG337" s="52">
        <v>1.8788240000000001E-2</v>
      </c>
      <c r="EH337" s="52">
        <v>1.1693790000000001E-2</v>
      </c>
      <c r="EI337" s="52">
        <v>1.8627950000000001E-2</v>
      </c>
      <c r="EJ337" s="52">
        <v>1.8334860000000001E-2</v>
      </c>
      <c r="EK337" s="52">
        <v>6.2823599999999999E-3</v>
      </c>
      <c r="EL337" s="52">
        <v>-1.4057E-3</v>
      </c>
      <c r="EM337" s="52">
        <v>-5.9321599999999997E-3</v>
      </c>
      <c r="EN337" s="52">
        <v>7.1478599999999998E-3</v>
      </c>
      <c r="EO337" s="52">
        <v>2.707095E-2</v>
      </c>
      <c r="EP337" s="52">
        <v>7.0340490000000006E-2</v>
      </c>
      <c r="EQ337" s="52">
        <v>3.1765769999999999E-2</v>
      </c>
      <c r="ER337" s="52">
        <v>7.1295419999999998E-2</v>
      </c>
      <c r="ES337" s="52">
        <v>9.8451179999999999E-2</v>
      </c>
      <c r="ET337" s="52">
        <v>8.7520290000000001E-2</v>
      </c>
      <c r="EU337" s="52">
        <v>9.0981779999999998E-2</v>
      </c>
      <c r="EV337" s="52">
        <v>8.3976729999999999E-2</v>
      </c>
      <c r="EW337" s="52">
        <v>79.344700000000003</v>
      </c>
      <c r="EX337" s="52">
        <v>77.414770000000004</v>
      </c>
      <c r="EY337" s="52">
        <v>75.498109999999997</v>
      </c>
      <c r="EZ337" s="52">
        <v>73.748109999999997</v>
      </c>
      <c r="FA337" s="52">
        <v>72.602270000000004</v>
      </c>
      <c r="FB337" s="52">
        <v>71.522729999999996</v>
      </c>
      <c r="FC337" s="52">
        <v>71.592799999999997</v>
      </c>
      <c r="FD337" s="52">
        <v>74.166659999999993</v>
      </c>
      <c r="FE337" s="52">
        <v>77.863640000000004</v>
      </c>
      <c r="FF337" s="52">
        <v>81.738640000000004</v>
      </c>
      <c r="FG337" s="52">
        <v>85.475380000000001</v>
      </c>
      <c r="FH337" s="52">
        <v>88.573859999999996</v>
      </c>
      <c r="FI337" s="52">
        <v>91.386359999999996</v>
      </c>
      <c r="FJ337" s="52">
        <v>93.954539999999994</v>
      </c>
      <c r="FK337" s="52">
        <v>95.852270000000004</v>
      </c>
      <c r="FL337" s="52">
        <v>97.102270000000004</v>
      </c>
      <c r="FM337" s="52">
        <v>97.498109999999997</v>
      </c>
      <c r="FN337" s="52">
        <v>96.808719999999994</v>
      </c>
      <c r="FO337" s="52">
        <v>94.482960000000006</v>
      </c>
      <c r="FP337" s="52">
        <v>92.369320000000002</v>
      </c>
      <c r="FQ337" s="52">
        <v>89.570080000000004</v>
      </c>
      <c r="FR337" s="52">
        <v>86.268940000000001</v>
      </c>
      <c r="FS337" s="52">
        <v>83.087119999999999</v>
      </c>
      <c r="FT337" s="52">
        <v>80.160989999999998</v>
      </c>
      <c r="FU337" s="52">
        <v>37</v>
      </c>
      <c r="FV337" s="52">
        <v>87.858459999999994</v>
      </c>
      <c r="FW337" s="52">
        <v>9.4824099999999998</v>
      </c>
      <c r="FX337" s="52">
        <v>1</v>
      </c>
    </row>
    <row r="338" spans="1:180" x14ac:dyDescent="0.3">
      <c r="A338" t="s">
        <v>174</v>
      </c>
      <c r="B338" t="s">
        <v>248</v>
      </c>
      <c r="C338" t="s">
        <v>0</v>
      </c>
      <c r="D338" t="s">
        <v>224</v>
      </c>
      <c r="E338" t="s">
        <v>188</v>
      </c>
      <c r="F338" t="s">
        <v>227</v>
      </c>
      <c r="G338" t="s">
        <v>239</v>
      </c>
      <c r="H338" s="52">
        <v>133</v>
      </c>
      <c r="I338" s="52">
        <v>0.26113777999999999</v>
      </c>
      <c r="J338" s="52">
        <v>0.24098101999999999</v>
      </c>
      <c r="K338" s="52">
        <v>0.24488644000000001</v>
      </c>
      <c r="L338" s="52">
        <v>0.24274936999999999</v>
      </c>
      <c r="M338" s="52">
        <v>0.24860009</v>
      </c>
      <c r="N338" s="52">
        <v>0.26478531</v>
      </c>
      <c r="O338" s="52">
        <v>0.32249112000000002</v>
      </c>
      <c r="P338" s="52">
        <v>0.31213456000000001</v>
      </c>
      <c r="Q338" s="52">
        <v>0.37591625000000001</v>
      </c>
      <c r="R338" s="52">
        <v>0.33194245</v>
      </c>
      <c r="S338" s="52">
        <v>0.27049508999999999</v>
      </c>
      <c r="T338" s="52">
        <v>0.25731548999999998</v>
      </c>
      <c r="U338" s="52">
        <v>0.23528478999999999</v>
      </c>
      <c r="V338" s="52">
        <v>0.2818484</v>
      </c>
      <c r="W338" s="52">
        <v>0.31624454000000002</v>
      </c>
      <c r="X338" s="52">
        <v>0.37755136</v>
      </c>
      <c r="Y338" s="52">
        <v>0.42628930999999998</v>
      </c>
      <c r="Z338" s="52">
        <v>0.31825397999999999</v>
      </c>
      <c r="AA338" s="52">
        <v>0.29590121000000003</v>
      </c>
      <c r="AB338" s="52">
        <v>0.35437418999999998</v>
      </c>
      <c r="AC338" s="52">
        <v>0.37451556000000003</v>
      </c>
      <c r="AD338" s="52">
        <v>0.35625786999999998</v>
      </c>
      <c r="AE338" s="52">
        <v>0.32224997</v>
      </c>
      <c r="AF338" s="52">
        <v>0.29166069999999999</v>
      </c>
      <c r="AG338" s="52">
        <v>-4.4082940000000001E-2</v>
      </c>
      <c r="AH338" s="52">
        <v>-5.9515640000000002E-2</v>
      </c>
      <c r="AI338" s="52">
        <v>-5.4527390000000002E-2</v>
      </c>
      <c r="AJ338" s="52">
        <v>-5.4725120000000002E-2</v>
      </c>
      <c r="AK338" s="52">
        <v>-3.2703530000000001E-2</v>
      </c>
      <c r="AL338" s="52">
        <v>-4.1906810000000003E-2</v>
      </c>
      <c r="AM338" s="52">
        <v>-6.5339800000000003E-2</v>
      </c>
      <c r="AN338" s="52">
        <v>-0.13384309</v>
      </c>
      <c r="AO338" s="52">
        <v>-7.896649E-2</v>
      </c>
      <c r="AP338" s="52">
        <v>-6.5390669999999998E-2</v>
      </c>
      <c r="AQ338" s="52">
        <v>-9.2524789999999996E-2</v>
      </c>
      <c r="AR338" s="52">
        <v>-7.9532199999999997E-2</v>
      </c>
      <c r="AS338" s="52">
        <v>-0.10149370000000001</v>
      </c>
      <c r="AT338" s="52">
        <v>-8.108696E-2</v>
      </c>
      <c r="AU338" s="52">
        <v>-9.3813820000000006E-2</v>
      </c>
      <c r="AV338" s="52">
        <v>-8.8119069999999994E-2</v>
      </c>
      <c r="AW338" s="52">
        <v>-9.9400299999999997E-2</v>
      </c>
      <c r="AX338" s="52">
        <v>-0.10453541</v>
      </c>
      <c r="AY338" s="52">
        <v>-0.10727096</v>
      </c>
      <c r="AZ338" s="52">
        <v>-0.11268783</v>
      </c>
      <c r="BA338" s="52">
        <v>-0.10640983</v>
      </c>
      <c r="BB338" s="52">
        <v>-7.4169460000000006E-2</v>
      </c>
      <c r="BC338" s="52">
        <v>-6.3704730000000001E-2</v>
      </c>
      <c r="BD338" s="52">
        <v>-4.5248089999999998E-2</v>
      </c>
      <c r="BE338" s="52">
        <v>-2.811079E-2</v>
      </c>
      <c r="BF338" s="52">
        <v>-3.9494960000000003E-2</v>
      </c>
      <c r="BG338" s="52">
        <v>-3.5630429999999998E-2</v>
      </c>
      <c r="BH338" s="52">
        <v>-3.5627529999999998E-2</v>
      </c>
      <c r="BI338" s="52">
        <v>-1.5862910000000001E-2</v>
      </c>
      <c r="BJ338" s="52">
        <v>-2.398577E-2</v>
      </c>
      <c r="BK338" s="52">
        <v>-4.3939539999999999E-2</v>
      </c>
      <c r="BL338" s="52">
        <v>-0.10794574</v>
      </c>
      <c r="BM338" s="52">
        <v>-5.728954E-2</v>
      </c>
      <c r="BN338" s="52">
        <v>-4.174717E-2</v>
      </c>
      <c r="BO338" s="52">
        <v>-6.7046739999999994E-2</v>
      </c>
      <c r="BP338" s="52">
        <v>-5.3075259999999999E-2</v>
      </c>
      <c r="BQ338" s="52">
        <v>-7.32574E-2</v>
      </c>
      <c r="BR338" s="52">
        <v>-5.0436780000000001E-2</v>
      </c>
      <c r="BS338" s="52">
        <v>-6.178546E-2</v>
      </c>
      <c r="BT338" s="52">
        <v>-5.2899580000000002E-2</v>
      </c>
      <c r="BU338" s="52">
        <v>-6.3821580000000003E-2</v>
      </c>
      <c r="BV338" s="52">
        <v>-8.1405359999999996E-2</v>
      </c>
      <c r="BW338" s="52">
        <v>-8.0451449999999994E-2</v>
      </c>
      <c r="BX338" s="52">
        <v>-8.303112E-2</v>
      </c>
      <c r="BY338" s="52">
        <v>-7.9799389999999998E-2</v>
      </c>
      <c r="BZ338" s="52">
        <v>-5.3562850000000002E-2</v>
      </c>
      <c r="CA338" s="52">
        <v>-4.332068E-2</v>
      </c>
      <c r="CB338" s="52">
        <v>-2.575494E-2</v>
      </c>
      <c r="CC338" s="52">
        <v>-1.7048509999999999E-2</v>
      </c>
      <c r="CD338" s="52">
        <v>-2.5628700000000001E-2</v>
      </c>
      <c r="CE338" s="52">
        <v>-2.254246E-2</v>
      </c>
      <c r="CF338" s="52">
        <v>-2.2400590000000001E-2</v>
      </c>
      <c r="CG338" s="52">
        <v>-4.1991399999999996E-3</v>
      </c>
      <c r="CH338" s="52">
        <v>-1.1573699999999999E-2</v>
      </c>
      <c r="CI338" s="52">
        <v>-2.9117770000000001E-2</v>
      </c>
      <c r="CJ338" s="52">
        <v>-9.0009290000000006E-2</v>
      </c>
      <c r="CK338" s="52">
        <v>-4.2276149999999998E-2</v>
      </c>
      <c r="CL338" s="52">
        <v>-2.537176E-2</v>
      </c>
      <c r="CM338" s="52">
        <v>-4.940071E-2</v>
      </c>
      <c r="CN338" s="52">
        <v>-3.4751259999999999E-2</v>
      </c>
      <c r="CO338" s="52">
        <v>-5.370101E-2</v>
      </c>
      <c r="CP338" s="52">
        <v>-2.920857E-2</v>
      </c>
      <c r="CQ338" s="52">
        <v>-3.9602709999999999E-2</v>
      </c>
      <c r="CR338" s="52">
        <v>-2.8506670000000001E-2</v>
      </c>
      <c r="CS338" s="52">
        <v>-3.9179869999999999E-2</v>
      </c>
      <c r="CT338" s="52">
        <v>-6.5385570000000004E-2</v>
      </c>
      <c r="CU338" s="52">
        <v>-6.187633E-2</v>
      </c>
      <c r="CV338" s="52">
        <v>-6.249097E-2</v>
      </c>
      <c r="CW338" s="52">
        <v>-6.1369090000000001E-2</v>
      </c>
      <c r="CX338" s="52">
        <v>-3.9290770000000003E-2</v>
      </c>
      <c r="CY338" s="52">
        <v>-2.9202740000000001E-2</v>
      </c>
      <c r="CZ338" s="52">
        <v>-1.2254050000000001E-2</v>
      </c>
      <c r="DA338" s="52">
        <v>-5.9862400000000003E-3</v>
      </c>
      <c r="DB338" s="52">
        <v>-1.1762450000000001E-2</v>
      </c>
      <c r="DC338" s="52">
        <v>-9.4544899999999994E-3</v>
      </c>
      <c r="DD338" s="52">
        <v>-9.1736600000000001E-3</v>
      </c>
      <c r="DE338" s="52">
        <v>7.46461E-3</v>
      </c>
      <c r="DF338" s="52">
        <v>8.3836999999999996E-4</v>
      </c>
      <c r="DG338" s="52">
        <v>-1.429602E-2</v>
      </c>
      <c r="DH338" s="52">
        <v>-7.2072849999999994E-2</v>
      </c>
      <c r="DI338" s="52">
        <v>-2.7262749999999999E-2</v>
      </c>
      <c r="DJ338" s="52">
        <v>-8.9963300000000003E-3</v>
      </c>
      <c r="DK338" s="52">
        <v>-3.175468E-2</v>
      </c>
      <c r="DL338" s="52">
        <v>-1.6427270000000001E-2</v>
      </c>
      <c r="DM338" s="52">
        <v>-3.4144639999999997E-2</v>
      </c>
      <c r="DN338" s="52">
        <v>-7.9803500000000006E-3</v>
      </c>
      <c r="DO338" s="52">
        <v>-1.741995E-2</v>
      </c>
      <c r="DP338" s="52">
        <v>-4.1137600000000002E-3</v>
      </c>
      <c r="DQ338" s="52">
        <v>-1.453815E-2</v>
      </c>
      <c r="DR338" s="52">
        <v>-4.9365779999999998E-2</v>
      </c>
      <c r="DS338" s="52">
        <v>-4.3301220000000001E-2</v>
      </c>
      <c r="DT338" s="52">
        <v>-4.1950830000000001E-2</v>
      </c>
      <c r="DU338" s="52">
        <v>-4.2938770000000001E-2</v>
      </c>
      <c r="DV338" s="52">
        <v>-2.5018700000000001E-2</v>
      </c>
      <c r="DW338" s="52">
        <v>-1.5084820000000001E-2</v>
      </c>
      <c r="DX338" s="52">
        <v>1.2468500000000001E-3</v>
      </c>
      <c r="DY338" s="52">
        <v>9.9859300000000005E-3</v>
      </c>
      <c r="DZ338" s="52">
        <v>8.2582200000000001E-3</v>
      </c>
      <c r="EA338" s="52">
        <v>9.4424699999999997E-3</v>
      </c>
      <c r="EB338" s="52">
        <v>9.9239299999999992E-3</v>
      </c>
      <c r="EC338" s="52">
        <v>2.4305230000000001E-2</v>
      </c>
      <c r="ED338" s="52">
        <v>1.8759410000000001E-2</v>
      </c>
      <c r="EE338" s="52">
        <v>7.1042500000000003E-3</v>
      </c>
      <c r="EF338" s="52">
        <v>-4.6175460000000002E-2</v>
      </c>
      <c r="EG338" s="52">
        <v>-5.5858000000000001E-3</v>
      </c>
      <c r="EH338" s="52">
        <v>1.4647169999999999E-2</v>
      </c>
      <c r="EI338" s="52">
        <v>-6.2766300000000001E-3</v>
      </c>
      <c r="EJ338" s="52">
        <v>1.0029679999999999E-2</v>
      </c>
      <c r="EK338" s="52">
        <v>-5.9083299999999998E-3</v>
      </c>
      <c r="EL338" s="52">
        <v>2.266982E-2</v>
      </c>
      <c r="EM338" s="52">
        <v>1.4608400000000001E-2</v>
      </c>
      <c r="EN338" s="52">
        <v>3.1105730000000002E-2</v>
      </c>
      <c r="EO338" s="52">
        <v>2.1040570000000001E-2</v>
      </c>
      <c r="EP338" s="52">
        <v>-2.623574E-2</v>
      </c>
      <c r="EQ338" s="52">
        <v>-1.6481719999999998E-2</v>
      </c>
      <c r="ER338" s="52">
        <v>-1.229412E-2</v>
      </c>
      <c r="ES338" s="52">
        <v>-1.632834E-2</v>
      </c>
      <c r="ET338" s="52">
        <v>-4.4120799999999996E-3</v>
      </c>
      <c r="EU338" s="52">
        <v>5.2992300000000003E-3</v>
      </c>
      <c r="EV338" s="52">
        <v>2.074001E-2</v>
      </c>
      <c r="EW338" s="52">
        <v>80.880229999999997</v>
      </c>
      <c r="EX338" s="52">
        <v>78.972579999999994</v>
      </c>
      <c r="EY338" s="52">
        <v>77.464650000000006</v>
      </c>
      <c r="EZ338" s="52">
        <v>76.165220000000005</v>
      </c>
      <c r="FA338" s="52">
        <v>74.797979999999995</v>
      </c>
      <c r="FB338" s="52">
        <v>73.777780000000007</v>
      </c>
      <c r="FC338" s="52">
        <v>73.318899999999999</v>
      </c>
      <c r="FD338" s="52">
        <v>75.2179</v>
      </c>
      <c r="FE338" s="52">
        <v>78.989170000000001</v>
      </c>
      <c r="FF338" s="52">
        <v>83.288600000000002</v>
      </c>
      <c r="FG338" s="52">
        <v>87.368690000000001</v>
      </c>
      <c r="FH338" s="52">
        <v>91.120490000000004</v>
      </c>
      <c r="FI338" s="52">
        <v>94.184709999999995</v>
      </c>
      <c r="FJ338" s="52">
        <v>96.466809999999995</v>
      </c>
      <c r="FK338" s="52">
        <v>98.283550000000005</v>
      </c>
      <c r="FL338" s="52">
        <v>99.575040000000001</v>
      </c>
      <c r="FM338" s="52">
        <v>100.1587</v>
      </c>
      <c r="FN338" s="52">
        <v>99.707070000000002</v>
      </c>
      <c r="FO338" s="52">
        <v>97.878780000000006</v>
      </c>
      <c r="FP338" s="52">
        <v>95.068539999999999</v>
      </c>
      <c r="FQ338" s="52">
        <v>91.56277</v>
      </c>
      <c r="FR338" s="52">
        <v>88.821789999999993</v>
      </c>
      <c r="FS338" s="52">
        <v>86.245310000000003</v>
      </c>
      <c r="FT338" s="52">
        <v>83.516589999999994</v>
      </c>
      <c r="FU338" s="52">
        <v>37</v>
      </c>
      <c r="FV338" s="52">
        <v>103.85</v>
      </c>
      <c r="FW338" s="52">
        <v>11.95692</v>
      </c>
      <c r="FX338" s="52">
        <v>1</v>
      </c>
    </row>
    <row r="339" spans="1:180" x14ac:dyDescent="0.3">
      <c r="A339" t="s">
        <v>174</v>
      </c>
      <c r="B339" t="s">
        <v>248</v>
      </c>
      <c r="C339" t="s">
        <v>0</v>
      </c>
      <c r="D339" t="s">
        <v>244</v>
      </c>
      <c r="E339" t="s">
        <v>187</v>
      </c>
      <c r="F339" t="s">
        <v>228</v>
      </c>
      <c r="G339" t="s">
        <v>239</v>
      </c>
      <c r="H339" s="52">
        <v>7</v>
      </c>
      <c r="I339" s="52">
        <v>0</v>
      </c>
      <c r="J339" s="52">
        <v>0</v>
      </c>
      <c r="K339" s="52">
        <v>0</v>
      </c>
      <c r="L339" s="52">
        <v>0</v>
      </c>
      <c r="M339" s="52">
        <v>0</v>
      </c>
      <c r="N339" s="52">
        <v>0</v>
      </c>
      <c r="O339" s="52">
        <v>0</v>
      </c>
      <c r="P339" s="52">
        <v>0</v>
      </c>
      <c r="Q339" s="52">
        <v>0</v>
      </c>
      <c r="R339" s="52">
        <v>0</v>
      </c>
      <c r="S339" s="52">
        <v>0</v>
      </c>
      <c r="T339" s="52">
        <v>0</v>
      </c>
      <c r="U339" s="52">
        <v>0</v>
      </c>
      <c r="V339" s="52">
        <v>0</v>
      </c>
      <c r="W339" s="52">
        <v>0</v>
      </c>
      <c r="X339" s="52">
        <v>0</v>
      </c>
      <c r="Y339" s="52">
        <v>0</v>
      </c>
      <c r="Z339" s="52">
        <v>0</v>
      </c>
      <c r="AA339" s="52">
        <v>0</v>
      </c>
      <c r="AB339" s="52">
        <v>0</v>
      </c>
      <c r="AC339" s="52">
        <v>0</v>
      </c>
      <c r="AD339" s="52">
        <v>0</v>
      </c>
      <c r="AE339" s="52">
        <v>0</v>
      </c>
      <c r="AF339" s="52">
        <v>0</v>
      </c>
      <c r="AG339" s="52">
        <v>0</v>
      </c>
      <c r="AH339" s="52">
        <v>0</v>
      </c>
      <c r="AI339" s="52">
        <v>0</v>
      </c>
      <c r="AJ339" s="52">
        <v>0</v>
      </c>
      <c r="AK339" s="52">
        <v>0</v>
      </c>
      <c r="AL339" s="52">
        <v>0</v>
      </c>
      <c r="AM339" s="52">
        <v>0</v>
      </c>
      <c r="AN339" s="52">
        <v>0</v>
      </c>
      <c r="AO339" s="52">
        <v>0</v>
      </c>
      <c r="AP339" s="52">
        <v>0</v>
      </c>
      <c r="AQ339" s="52">
        <v>0</v>
      </c>
      <c r="AR339" s="52">
        <v>0</v>
      </c>
      <c r="AS339" s="52">
        <v>0</v>
      </c>
      <c r="AT339" s="52">
        <v>0</v>
      </c>
      <c r="AU339" s="52">
        <v>0</v>
      </c>
      <c r="AV339" s="52">
        <v>0</v>
      </c>
      <c r="AW339" s="52">
        <v>0</v>
      </c>
      <c r="AX339" s="52">
        <v>0</v>
      </c>
      <c r="AY339" s="52">
        <v>0</v>
      </c>
      <c r="AZ339" s="52">
        <v>0</v>
      </c>
      <c r="BA339" s="52">
        <v>0</v>
      </c>
      <c r="BB339" s="52">
        <v>0</v>
      </c>
      <c r="BC339" s="52">
        <v>0</v>
      </c>
      <c r="BD339" s="52">
        <v>0</v>
      </c>
      <c r="BE339" s="52">
        <v>0</v>
      </c>
      <c r="BF339" s="52">
        <v>0</v>
      </c>
      <c r="BG339" s="52">
        <v>0</v>
      </c>
      <c r="BH339" s="52">
        <v>0</v>
      </c>
      <c r="BI339" s="52">
        <v>0</v>
      </c>
      <c r="BJ339" s="52">
        <v>0</v>
      </c>
      <c r="BK339" s="52">
        <v>0</v>
      </c>
      <c r="BL339" s="52">
        <v>0</v>
      </c>
      <c r="BM339" s="52">
        <v>0</v>
      </c>
      <c r="BN339" s="52">
        <v>0</v>
      </c>
      <c r="BO339" s="52">
        <v>0</v>
      </c>
      <c r="BP339" s="52">
        <v>0</v>
      </c>
      <c r="BQ339" s="52">
        <v>0</v>
      </c>
      <c r="BR339" s="52">
        <v>0</v>
      </c>
      <c r="BS339" s="52">
        <v>0</v>
      </c>
      <c r="BT339" s="52">
        <v>0</v>
      </c>
      <c r="BU339" s="52">
        <v>0</v>
      </c>
      <c r="BV339" s="52">
        <v>0</v>
      </c>
      <c r="BW339" s="52">
        <v>0</v>
      </c>
      <c r="BX339" s="52">
        <v>0</v>
      </c>
      <c r="BY339" s="52">
        <v>0</v>
      </c>
      <c r="BZ339" s="52">
        <v>0</v>
      </c>
      <c r="CA339" s="52">
        <v>0</v>
      </c>
      <c r="CB339" s="52">
        <v>0</v>
      </c>
      <c r="CC339" s="52">
        <v>0</v>
      </c>
      <c r="CD339" s="52">
        <v>0</v>
      </c>
      <c r="CE339" s="52">
        <v>0</v>
      </c>
      <c r="CF339" s="52">
        <v>0</v>
      </c>
      <c r="CG339" s="52">
        <v>0</v>
      </c>
      <c r="CH339" s="52">
        <v>0</v>
      </c>
      <c r="CI339" s="52">
        <v>0</v>
      </c>
      <c r="CJ339" s="52">
        <v>0</v>
      </c>
      <c r="CK339" s="52">
        <v>0</v>
      </c>
      <c r="CL339" s="52">
        <v>0</v>
      </c>
      <c r="CM339" s="52">
        <v>0</v>
      </c>
      <c r="CN339" s="52">
        <v>0</v>
      </c>
      <c r="CO339" s="52">
        <v>0</v>
      </c>
      <c r="CP339" s="52">
        <v>0</v>
      </c>
      <c r="CQ339" s="52">
        <v>0</v>
      </c>
      <c r="CR339" s="52">
        <v>0</v>
      </c>
      <c r="CS339" s="52">
        <v>0</v>
      </c>
      <c r="CT339" s="52">
        <v>0</v>
      </c>
      <c r="CU339" s="52">
        <v>0</v>
      </c>
      <c r="CV339" s="52">
        <v>0</v>
      </c>
      <c r="CW339" s="52">
        <v>0</v>
      </c>
      <c r="CX339" s="52">
        <v>0</v>
      </c>
      <c r="CY339" s="52">
        <v>0</v>
      </c>
      <c r="CZ339" s="52">
        <v>0</v>
      </c>
      <c r="DA339" s="52">
        <v>0</v>
      </c>
      <c r="DB339" s="52">
        <v>0</v>
      </c>
      <c r="DC339" s="52">
        <v>0</v>
      </c>
      <c r="DD339" s="52">
        <v>0</v>
      </c>
      <c r="DE339" s="52">
        <v>0</v>
      </c>
      <c r="DF339" s="52">
        <v>0</v>
      </c>
      <c r="DG339" s="52">
        <v>0</v>
      </c>
      <c r="DH339" s="52">
        <v>0</v>
      </c>
      <c r="DI339" s="52">
        <v>0</v>
      </c>
      <c r="DJ339" s="52">
        <v>0</v>
      </c>
      <c r="DK339" s="52">
        <v>0</v>
      </c>
      <c r="DL339" s="52">
        <v>0</v>
      </c>
      <c r="DM339" s="52">
        <v>0</v>
      </c>
      <c r="DN339" s="52">
        <v>0</v>
      </c>
      <c r="DO339" s="52">
        <v>0</v>
      </c>
      <c r="DP339" s="52">
        <v>0</v>
      </c>
      <c r="DQ339" s="52">
        <v>0</v>
      </c>
      <c r="DR339" s="52">
        <v>0</v>
      </c>
      <c r="DS339" s="52">
        <v>0</v>
      </c>
      <c r="DT339" s="52">
        <v>0</v>
      </c>
      <c r="DU339" s="52">
        <v>0</v>
      </c>
      <c r="DV339" s="52">
        <v>0</v>
      </c>
      <c r="DW339" s="52">
        <v>0</v>
      </c>
      <c r="DX339" s="52">
        <v>0</v>
      </c>
      <c r="DY339" s="52">
        <v>0</v>
      </c>
      <c r="DZ339" s="52">
        <v>0</v>
      </c>
      <c r="EA339" s="52">
        <v>0</v>
      </c>
      <c r="EB339" s="52">
        <v>0</v>
      </c>
      <c r="EC339" s="52">
        <v>0</v>
      </c>
      <c r="ED339" s="52">
        <v>0</v>
      </c>
      <c r="EE339" s="52">
        <v>0</v>
      </c>
      <c r="EF339" s="52">
        <v>0</v>
      </c>
      <c r="EG339" s="52">
        <v>0</v>
      </c>
      <c r="EH339" s="52">
        <v>0</v>
      </c>
      <c r="EI339" s="52">
        <v>0</v>
      </c>
      <c r="EJ339" s="52">
        <v>0</v>
      </c>
      <c r="EK339" s="52">
        <v>0</v>
      </c>
      <c r="EL339" s="52">
        <v>0</v>
      </c>
      <c r="EM339" s="52">
        <v>0</v>
      </c>
      <c r="EN339" s="52">
        <v>0</v>
      </c>
      <c r="EO339" s="52">
        <v>0</v>
      </c>
      <c r="EP339" s="52">
        <v>0</v>
      </c>
      <c r="EQ339" s="52">
        <v>0</v>
      </c>
      <c r="ER339" s="52">
        <v>0</v>
      </c>
      <c r="ES339" s="52">
        <v>0</v>
      </c>
      <c r="ET339" s="52">
        <v>0</v>
      </c>
      <c r="EU339" s="52">
        <v>0</v>
      </c>
      <c r="EV339" s="52">
        <v>0</v>
      </c>
      <c r="EW339" s="52">
        <v>57.03125</v>
      </c>
      <c r="EX339" s="52">
        <v>56.476559999999999</v>
      </c>
      <c r="EY339" s="52">
        <v>55.773440000000001</v>
      </c>
      <c r="EZ339" s="52">
        <v>55.320309999999999</v>
      </c>
      <c r="FA339" s="52">
        <v>54.578130000000002</v>
      </c>
      <c r="FB339" s="52">
        <v>54.171880000000002</v>
      </c>
      <c r="FC339" s="52">
        <v>54.1875</v>
      </c>
      <c r="FD339" s="52">
        <v>55.867190000000001</v>
      </c>
      <c r="FE339" s="52">
        <v>58.640630000000002</v>
      </c>
      <c r="FF339" s="52">
        <v>61.664059999999999</v>
      </c>
      <c r="FG339" s="52">
        <v>64.273439999999994</v>
      </c>
      <c r="FH339" s="52">
        <v>66.171880000000002</v>
      </c>
      <c r="FI339" s="52">
        <v>66.320310000000006</v>
      </c>
      <c r="FJ339" s="52">
        <v>67.210939999999994</v>
      </c>
      <c r="FK339" s="52">
        <v>68.835939999999994</v>
      </c>
      <c r="FL339" s="52">
        <v>69.09375</v>
      </c>
      <c r="FM339" s="52">
        <v>68.476560000000006</v>
      </c>
      <c r="FN339" s="52">
        <v>67.289060000000006</v>
      </c>
      <c r="FO339" s="52">
        <v>65.75</v>
      </c>
      <c r="FP339" s="52">
        <v>63.460940000000001</v>
      </c>
      <c r="FQ339" s="52">
        <v>61.234380000000002</v>
      </c>
      <c r="FR339" s="52">
        <v>59.554690000000001</v>
      </c>
      <c r="FS339" s="52">
        <v>58.734380000000002</v>
      </c>
      <c r="FT339" s="52">
        <v>58</v>
      </c>
      <c r="FU339" s="52">
        <v>8</v>
      </c>
      <c r="FV339" s="52">
        <v>9.2781950000000002</v>
      </c>
      <c r="FW339" s="52">
        <v>4.9565140000000003</v>
      </c>
      <c r="FX339" s="52">
        <v>0</v>
      </c>
    </row>
    <row r="340" spans="1:180" x14ac:dyDescent="0.3">
      <c r="A340" t="s">
        <v>174</v>
      </c>
      <c r="B340" t="s">
        <v>248</v>
      </c>
      <c r="C340" t="s">
        <v>0</v>
      </c>
      <c r="D340" t="s">
        <v>224</v>
      </c>
      <c r="E340" t="s">
        <v>189</v>
      </c>
      <c r="F340" t="s">
        <v>228</v>
      </c>
      <c r="G340" t="s">
        <v>239</v>
      </c>
      <c r="H340" s="52">
        <v>7</v>
      </c>
      <c r="I340" s="52">
        <v>0</v>
      </c>
      <c r="J340" s="52">
        <v>0</v>
      </c>
      <c r="K340" s="52">
        <v>0</v>
      </c>
      <c r="L340" s="52">
        <v>0</v>
      </c>
      <c r="M340" s="52">
        <v>0</v>
      </c>
      <c r="N340" s="52">
        <v>0</v>
      </c>
      <c r="O340" s="52">
        <v>0</v>
      </c>
      <c r="P340" s="52">
        <v>0</v>
      </c>
      <c r="Q340" s="52">
        <v>0</v>
      </c>
      <c r="R340" s="52">
        <v>0</v>
      </c>
      <c r="S340" s="52">
        <v>0</v>
      </c>
      <c r="T340" s="52">
        <v>0</v>
      </c>
      <c r="U340" s="52">
        <v>0</v>
      </c>
      <c r="V340" s="52">
        <v>0</v>
      </c>
      <c r="W340" s="52">
        <v>0</v>
      </c>
      <c r="X340" s="52">
        <v>0</v>
      </c>
      <c r="Y340" s="52">
        <v>0</v>
      </c>
      <c r="Z340" s="52">
        <v>0</v>
      </c>
      <c r="AA340" s="52">
        <v>0</v>
      </c>
      <c r="AB340" s="52">
        <v>0</v>
      </c>
      <c r="AC340" s="52">
        <v>0</v>
      </c>
      <c r="AD340" s="52">
        <v>0</v>
      </c>
      <c r="AE340" s="52">
        <v>0</v>
      </c>
      <c r="AF340" s="52">
        <v>0</v>
      </c>
      <c r="AG340" s="52">
        <v>0</v>
      </c>
      <c r="AH340" s="52">
        <v>0</v>
      </c>
      <c r="AI340" s="52">
        <v>0</v>
      </c>
      <c r="AJ340" s="52">
        <v>0</v>
      </c>
      <c r="AK340" s="52">
        <v>0</v>
      </c>
      <c r="AL340" s="52">
        <v>0</v>
      </c>
      <c r="AM340" s="52">
        <v>0</v>
      </c>
      <c r="AN340" s="52">
        <v>0</v>
      </c>
      <c r="AO340" s="52">
        <v>0</v>
      </c>
      <c r="AP340" s="52">
        <v>0</v>
      </c>
      <c r="AQ340" s="52">
        <v>0</v>
      </c>
      <c r="AR340" s="52">
        <v>0</v>
      </c>
      <c r="AS340" s="52">
        <v>0</v>
      </c>
      <c r="AT340" s="52">
        <v>0</v>
      </c>
      <c r="AU340" s="52">
        <v>0</v>
      </c>
      <c r="AV340" s="52">
        <v>0</v>
      </c>
      <c r="AW340" s="52">
        <v>0</v>
      </c>
      <c r="AX340" s="52">
        <v>0</v>
      </c>
      <c r="AY340" s="52">
        <v>0</v>
      </c>
      <c r="AZ340" s="52">
        <v>0</v>
      </c>
      <c r="BA340" s="52">
        <v>0</v>
      </c>
      <c r="BB340" s="52">
        <v>0</v>
      </c>
      <c r="BC340" s="52">
        <v>0</v>
      </c>
      <c r="BD340" s="52">
        <v>0</v>
      </c>
      <c r="BE340" s="52">
        <v>0</v>
      </c>
      <c r="BF340" s="52">
        <v>0</v>
      </c>
      <c r="BG340" s="52">
        <v>0</v>
      </c>
      <c r="BH340" s="52">
        <v>0</v>
      </c>
      <c r="BI340" s="52">
        <v>0</v>
      </c>
      <c r="BJ340" s="52">
        <v>0</v>
      </c>
      <c r="BK340" s="52">
        <v>0</v>
      </c>
      <c r="BL340" s="52">
        <v>0</v>
      </c>
      <c r="BM340" s="52">
        <v>0</v>
      </c>
      <c r="BN340" s="52">
        <v>0</v>
      </c>
      <c r="BO340" s="52">
        <v>0</v>
      </c>
      <c r="BP340" s="52">
        <v>0</v>
      </c>
      <c r="BQ340" s="52">
        <v>0</v>
      </c>
      <c r="BR340" s="52">
        <v>0</v>
      </c>
      <c r="BS340" s="52">
        <v>0</v>
      </c>
      <c r="BT340" s="52">
        <v>0</v>
      </c>
      <c r="BU340" s="52">
        <v>0</v>
      </c>
      <c r="BV340" s="52">
        <v>0</v>
      </c>
      <c r="BW340" s="52">
        <v>0</v>
      </c>
      <c r="BX340" s="52">
        <v>0</v>
      </c>
      <c r="BY340" s="52">
        <v>0</v>
      </c>
      <c r="BZ340" s="52">
        <v>0</v>
      </c>
      <c r="CA340" s="52">
        <v>0</v>
      </c>
      <c r="CB340" s="52">
        <v>0</v>
      </c>
      <c r="CC340" s="52">
        <v>0</v>
      </c>
      <c r="CD340" s="52">
        <v>0</v>
      </c>
      <c r="CE340" s="52">
        <v>0</v>
      </c>
      <c r="CF340" s="52">
        <v>0</v>
      </c>
      <c r="CG340" s="52">
        <v>0</v>
      </c>
      <c r="CH340" s="52">
        <v>0</v>
      </c>
      <c r="CI340" s="52">
        <v>0</v>
      </c>
      <c r="CJ340" s="52">
        <v>0</v>
      </c>
      <c r="CK340" s="52">
        <v>0</v>
      </c>
      <c r="CL340" s="52">
        <v>0</v>
      </c>
      <c r="CM340" s="52">
        <v>0</v>
      </c>
      <c r="CN340" s="52">
        <v>0</v>
      </c>
      <c r="CO340" s="52">
        <v>0</v>
      </c>
      <c r="CP340" s="52">
        <v>0</v>
      </c>
      <c r="CQ340" s="52">
        <v>0</v>
      </c>
      <c r="CR340" s="52">
        <v>0</v>
      </c>
      <c r="CS340" s="52">
        <v>0</v>
      </c>
      <c r="CT340" s="52">
        <v>0</v>
      </c>
      <c r="CU340" s="52">
        <v>0</v>
      </c>
      <c r="CV340" s="52">
        <v>0</v>
      </c>
      <c r="CW340" s="52">
        <v>0</v>
      </c>
      <c r="CX340" s="52">
        <v>0</v>
      </c>
      <c r="CY340" s="52">
        <v>0</v>
      </c>
      <c r="CZ340" s="52">
        <v>0</v>
      </c>
      <c r="DA340" s="52">
        <v>0</v>
      </c>
      <c r="DB340" s="52">
        <v>0</v>
      </c>
      <c r="DC340" s="52">
        <v>0</v>
      </c>
      <c r="DD340" s="52">
        <v>0</v>
      </c>
      <c r="DE340" s="52">
        <v>0</v>
      </c>
      <c r="DF340" s="52">
        <v>0</v>
      </c>
      <c r="DG340" s="52">
        <v>0</v>
      </c>
      <c r="DH340" s="52">
        <v>0</v>
      </c>
      <c r="DI340" s="52">
        <v>0</v>
      </c>
      <c r="DJ340" s="52">
        <v>0</v>
      </c>
      <c r="DK340" s="52">
        <v>0</v>
      </c>
      <c r="DL340" s="52">
        <v>0</v>
      </c>
      <c r="DM340" s="52">
        <v>0</v>
      </c>
      <c r="DN340" s="52">
        <v>0</v>
      </c>
      <c r="DO340" s="52">
        <v>0</v>
      </c>
      <c r="DP340" s="52">
        <v>0</v>
      </c>
      <c r="DQ340" s="52">
        <v>0</v>
      </c>
      <c r="DR340" s="52">
        <v>0</v>
      </c>
      <c r="DS340" s="52">
        <v>0</v>
      </c>
      <c r="DT340" s="52">
        <v>0</v>
      </c>
      <c r="DU340" s="52">
        <v>0</v>
      </c>
      <c r="DV340" s="52">
        <v>0</v>
      </c>
      <c r="DW340" s="52">
        <v>0</v>
      </c>
      <c r="DX340" s="52">
        <v>0</v>
      </c>
      <c r="DY340" s="52">
        <v>0</v>
      </c>
      <c r="DZ340" s="52">
        <v>0</v>
      </c>
      <c r="EA340" s="52">
        <v>0</v>
      </c>
      <c r="EB340" s="52">
        <v>0</v>
      </c>
      <c r="EC340" s="52">
        <v>0</v>
      </c>
      <c r="ED340" s="52">
        <v>0</v>
      </c>
      <c r="EE340" s="52">
        <v>0</v>
      </c>
      <c r="EF340" s="52">
        <v>0</v>
      </c>
      <c r="EG340" s="52">
        <v>0</v>
      </c>
      <c r="EH340" s="52">
        <v>0</v>
      </c>
      <c r="EI340" s="52">
        <v>0</v>
      </c>
      <c r="EJ340" s="52">
        <v>0</v>
      </c>
      <c r="EK340" s="52">
        <v>0</v>
      </c>
      <c r="EL340" s="52">
        <v>0</v>
      </c>
      <c r="EM340" s="52">
        <v>0</v>
      </c>
      <c r="EN340" s="52">
        <v>0</v>
      </c>
      <c r="EO340" s="52">
        <v>0</v>
      </c>
      <c r="EP340" s="52">
        <v>0</v>
      </c>
      <c r="EQ340" s="52">
        <v>0</v>
      </c>
      <c r="ER340" s="52">
        <v>0</v>
      </c>
      <c r="ES340" s="52">
        <v>0</v>
      </c>
      <c r="ET340" s="52">
        <v>0</v>
      </c>
      <c r="EU340" s="52">
        <v>0</v>
      </c>
      <c r="EV340" s="52">
        <v>0</v>
      </c>
      <c r="EW340" s="52">
        <v>56.184660000000001</v>
      </c>
      <c r="EX340" s="52">
        <v>55.764209999999999</v>
      </c>
      <c r="EY340" s="52">
        <v>55.204540000000001</v>
      </c>
      <c r="EZ340" s="52">
        <v>54.849429999999998</v>
      </c>
      <c r="FA340" s="52">
        <v>54.335230000000003</v>
      </c>
      <c r="FB340" s="52">
        <v>53.900570000000002</v>
      </c>
      <c r="FC340" s="52">
        <v>53.713070000000002</v>
      </c>
      <c r="FD340" s="52">
        <v>54.178980000000003</v>
      </c>
      <c r="FE340" s="52">
        <v>55.982959999999999</v>
      </c>
      <c r="FF340" s="52">
        <v>58.605110000000003</v>
      </c>
      <c r="FG340" s="52">
        <v>61.801139999999997</v>
      </c>
      <c r="FH340" s="52">
        <v>64.9375</v>
      </c>
      <c r="FI340" s="52">
        <v>67.122159999999994</v>
      </c>
      <c r="FJ340" s="52">
        <v>68.025570000000002</v>
      </c>
      <c r="FK340" s="52">
        <v>68.900570000000002</v>
      </c>
      <c r="FL340" s="52">
        <v>69.113640000000004</v>
      </c>
      <c r="FM340" s="52">
        <v>68.423289999999994</v>
      </c>
      <c r="FN340" s="52">
        <v>67.147729999999996</v>
      </c>
      <c r="FO340" s="52">
        <v>65.295460000000006</v>
      </c>
      <c r="FP340" s="52">
        <v>62.590910000000001</v>
      </c>
      <c r="FQ340" s="52">
        <v>60.372160000000001</v>
      </c>
      <c r="FR340" s="52">
        <v>59.036929999999998</v>
      </c>
      <c r="FS340" s="52">
        <v>57.988639999999997</v>
      </c>
      <c r="FT340" s="52">
        <v>57.110790000000001</v>
      </c>
      <c r="FU340" s="52">
        <v>8</v>
      </c>
      <c r="FV340" s="52">
        <v>9.6909159999999996</v>
      </c>
      <c r="FW340" s="52">
        <v>4.6598660000000001</v>
      </c>
      <c r="FX340" s="52">
        <v>0</v>
      </c>
    </row>
    <row r="341" spans="1:180" x14ac:dyDescent="0.3">
      <c r="A341" t="s">
        <v>174</v>
      </c>
      <c r="B341" t="s">
        <v>248</v>
      </c>
      <c r="C341" t="s">
        <v>0</v>
      </c>
      <c r="D341" t="s">
        <v>224</v>
      </c>
      <c r="E341" t="s">
        <v>188</v>
      </c>
      <c r="F341" t="s">
        <v>228</v>
      </c>
      <c r="G341" t="s">
        <v>239</v>
      </c>
      <c r="H341" s="52">
        <v>7</v>
      </c>
      <c r="I341" s="52">
        <v>0</v>
      </c>
      <c r="J341" s="52">
        <v>0</v>
      </c>
      <c r="K341" s="52">
        <v>0</v>
      </c>
      <c r="L341" s="52">
        <v>0</v>
      </c>
      <c r="M341" s="52">
        <v>0</v>
      </c>
      <c r="N341" s="52">
        <v>0</v>
      </c>
      <c r="O341" s="52">
        <v>0</v>
      </c>
      <c r="P341" s="52">
        <v>0</v>
      </c>
      <c r="Q341" s="52">
        <v>0</v>
      </c>
      <c r="R341" s="52">
        <v>0</v>
      </c>
      <c r="S341" s="52">
        <v>0</v>
      </c>
      <c r="T341" s="52">
        <v>0</v>
      </c>
      <c r="U341" s="52">
        <v>0</v>
      </c>
      <c r="V341" s="52">
        <v>0</v>
      </c>
      <c r="W341" s="52">
        <v>0</v>
      </c>
      <c r="X341" s="52">
        <v>0</v>
      </c>
      <c r="Y341" s="52">
        <v>0</v>
      </c>
      <c r="Z341" s="52">
        <v>0</v>
      </c>
      <c r="AA341" s="52">
        <v>0</v>
      </c>
      <c r="AB341" s="52">
        <v>0</v>
      </c>
      <c r="AC341" s="52">
        <v>0</v>
      </c>
      <c r="AD341" s="52">
        <v>0</v>
      </c>
      <c r="AE341" s="52">
        <v>0</v>
      </c>
      <c r="AF341" s="52">
        <v>0</v>
      </c>
      <c r="AG341" s="52">
        <v>0</v>
      </c>
      <c r="AH341" s="52">
        <v>0</v>
      </c>
      <c r="AI341" s="52">
        <v>0</v>
      </c>
      <c r="AJ341" s="52">
        <v>0</v>
      </c>
      <c r="AK341" s="52">
        <v>0</v>
      </c>
      <c r="AL341" s="52">
        <v>0</v>
      </c>
      <c r="AM341" s="52">
        <v>0</v>
      </c>
      <c r="AN341" s="52">
        <v>0</v>
      </c>
      <c r="AO341" s="52">
        <v>0</v>
      </c>
      <c r="AP341" s="52">
        <v>0</v>
      </c>
      <c r="AQ341" s="52">
        <v>0</v>
      </c>
      <c r="AR341" s="52">
        <v>0</v>
      </c>
      <c r="AS341" s="52">
        <v>0</v>
      </c>
      <c r="AT341" s="52">
        <v>0</v>
      </c>
      <c r="AU341" s="52">
        <v>0</v>
      </c>
      <c r="AV341" s="52">
        <v>0</v>
      </c>
      <c r="AW341" s="52">
        <v>0</v>
      </c>
      <c r="AX341" s="52">
        <v>0</v>
      </c>
      <c r="AY341" s="52">
        <v>0</v>
      </c>
      <c r="AZ341" s="52">
        <v>0</v>
      </c>
      <c r="BA341" s="52">
        <v>0</v>
      </c>
      <c r="BB341" s="52">
        <v>0</v>
      </c>
      <c r="BC341" s="52">
        <v>0</v>
      </c>
      <c r="BD341" s="52">
        <v>0</v>
      </c>
      <c r="BE341" s="52">
        <v>0</v>
      </c>
      <c r="BF341" s="52">
        <v>0</v>
      </c>
      <c r="BG341" s="52">
        <v>0</v>
      </c>
      <c r="BH341" s="52">
        <v>0</v>
      </c>
      <c r="BI341" s="52">
        <v>0</v>
      </c>
      <c r="BJ341" s="52">
        <v>0</v>
      </c>
      <c r="BK341" s="52">
        <v>0</v>
      </c>
      <c r="BL341" s="52">
        <v>0</v>
      </c>
      <c r="BM341" s="52">
        <v>0</v>
      </c>
      <c r="BN341" s="52">
        <v>0</v>
      </c>
      <c r="BO341" s="52">
        <v>0</v>
      </c>
      <c r="BP341" s="52">
        <v>0</v>
      </c>
      <c r="BQ341" s="52">
        <v>0</v>
      </c>
      <c r="BR341" s="52">
        <v>0</v>
      </c>
      <c r="BS341" s="52">
        <v>0</v>
      </c>
      <c r="BT341" s="52">
        <v>0</v>
      </c>
      <c r="BU341" s="52">
        <v>0</v>
      </c>
      <c r="BV341" s="52">
        <v>0</v>
      </c>
      <c r="BW341" s="52">
        <v>0</v>
      </c>
      <c r="BX341" s="52">
        <v>0</v>
      </c>
      <c r="BY341" s="52">
        <v>0</v>
      </c>
      <c r="BZ341" s="52">
        <v>0</v>
      </c>
      <c r="CA341" s="52">
        <v>0</v>
      </c>
      <c r="CB341" s="52">
        <v>0</v>
      </c>
      <c r="CC341" s="52">
        <v>0</v>
      </c>
      <c r="CD341" s="52">
        <v>0</v>
      </c>
      <c r="CE341" s="52">
        <v>0</v>
      </c>
      <c r="CF341" s="52">
        <v>0</v>
      </c>
      <c r="CG341" s="52">
        <v>0</v>
      </c>
      <c r="CH341" s="52">
        <v>0</v>
      </c>
      <c r="CI341" s="52">
        <v>0</v>
      </c>
      <c r="CJ341" s="52">
        <v>0</v>
      </c>
      <c r="CK341" s="52">
        <v>0</v>
      </c>
      <c r="CL341" s="52">
        <v>0</v>
      </c>
      <c r="CM341" s="52">
        <v>0</v>
      </c>
      <c r="CN341" s="52">
        <v>0</v>
      </c>
      <c r="CO341" s="52">
        <v>0</v>
      </c>
      <c r="CP341" s="52">
        <v>0</v>
      </c>
      <c r="CQ341" s="52">
        <v>0</v>
      </c>
      <c r="CR341" s="52">
        <v>0</v>
      </c>
      <c r="CS341" s="52">
        <v>0</v>
      </c>
      <c r="CT341" s="52">
        <v>0</v>
      </c>
      <c r="CU341" s="52">
        <v>0</v>
      </c>
      <c r="CV341" s="52">
        <v>0</v>
      </c>
      <c r="CW341" s="52">
        <v>0</v>
      </c>
      <c r="CX341" s="52">
        <v>0</v>
      </c>
      <c r="CY341" s="52">
        <v>0</v>
      </c>
      <c r="CZ341" s="52">
        <v>0</v>
      </c>
      <c r="DA341" s="52">
        <v>0</v>
      </c>
      <c r="DB341" s="52">
        <v>0</v>
      </c>
      <c r="DC341" s="52">
        <v>0</v>
      </c>
      <c r="DD341" s="52">
        <v>0</v>
      </c>
      <c r="DE341" s="52">
        <v>0</v>
      </c>
      <c r="DF341" s="52">
        <v>0</v>
      </c>
      <c r="DG341" s="52">
        <v>0</v>
      </c>
      <c r="DH341" s="52">
        <v>0</v>
      </c>
      <c r="DI341" s="52">
        <v>0</v>
      </c>
      <c r="DJ341" s="52">
        <v>0</v>
      </c>
      <c r="DK341" s="52">
        <v>0</v>
      </c>
      <c r="DL341" s="52">
        <v>0</v>
      </c>
      <c r="DM341" s="52">
        <v>0</v>
      </c>
      <c r="DN341" s="52">
        <v>0</v>
      </c>
      <c r="DO341" s="52">
        <v>0</v>
      </c>
      <c r="DP341" s="52">
        <v>0</v>
      </c>
      <c r="DQ341" s="52">
        <v>0</v>
      </c>
      <c r="DR341" s="52">
        <v>0</v>
      </c>
      <c r="DS341" s="52">
        <v>0</v>
      </c>
      <c r="DT341" s="52">
        <v>0</v>
      </c>
      <c r="DU341" s="52">
        <v>0</v>
      </c>
      <c r="DV341" s="52">
        <v>0</v>
      </c>
      <c r="DW341" s="52">
        <v>0</v>
      </c>
      <c r="DX341" s="52">
        <v>0</v>
      </c>
      <c r="DY341" s="52">
        <v>0</v>
      </c>
      <c r="DZ341" s="52">
        <v>0</v>
      </c>
      <c r="EA341" s="52">
        <v>0</v>
      </c>
      <c r="EB341" s="52">
        <v>0</v>
      </c>
      <c r="EC341" s="52">
        <v>0</v>
      </c>
      <c r="ED341" s="52">
        <v>0</v>
      </c>
      <c r="EE341" s="52">
        <v>0</v>
      </c>
      <c r="EF341" s="52">
        <v>0</v>
      </c>
      <c r="EG341" s="52">
        <v>0</v>
      </c>
      <c r="EH341" s="52">
        <v>0</v>
      </c>
      <c r="EI341" s="52">
        <v>0</v>
      </c>
      <c r="EJ341" s="52">
        <v>0</v>
      </c>
      <c r="EK341" s="52">
        <v>0</v>
      </c>
      <c r="EL341" s="52">
        <v>0</v>
      </c>
      <c r="EM341" s="52">
        <v>0</v>
      </c>
      <c r="EN341" s="52">
        <v>0</v>
      </c>
      <c r="EO341" s="52">
        <v>0</v>
      </c>
      <c r="EP341" s="52">
        <v>0</v>
      </c>
      <c r="EQ341" s="52">
        <v>0</v>
      </c>
      <c r="ER341" s="52">
        <v>0</v>
      </c>
      <c r="ES341" s="52">
        <v>0</v>
      </c>
      <c r="ET341" s="52">
        <v>0</v>
      </c>
      <c r="EU341" s="52">
        <v>0</v>
      </c>
      <c r="EV341" s="52">
        <v>0</v>
      </c>
      <c r="EW341" s="52">
        <v>56.375</v>
      </c>
      <c r="EX341" s="52">
        <v>55.94941</v>
      </c>
      <c r="EY341" s="52">
        <v>55.577379999999998</v>
      </c>
      <c r="EZ341" s="52">
        <v>55.23809</v>
      </c>
      <c r="FA341" s="52">
        <v>54.735120000000002</v>
      </c>
      <c r="FB341" s="52">
        <v>54.389879999999998</v>
      </c>
      <c r="FC341" s="52">
        <v>54.392859999999999</v>
      </c>
      <c r="FD341" s="52">
        <v>55.264879999999998</v>
      </c>
      <c r="FE341" s="52">
        <v>56.663690000000003</v>
      </c>
      <c r="FF341" s="52">
        <v>58.505949999999999</v>
      </c>
      <c r="FG341" s="52">
        <v>60.964289999999998</v>
      </c>
      <c r="FH341" s="52">
        <v>63.452379999999998</v>
      </c>
      <c r="FI341" s="52">
        <v>65.4375</v>
      </c>
      <c r="FJ341" s="52">
        <v>67.133930000000007</v>
      </c>
      <c r="FK341" s="52">
        <v>67.720240000000004</v>
      </c>
      <c r="FL341" s="52">
        <v>67.258930000000007</v>
      </c>
      <c r="FM341" s="52">
        <v>66.241069999999993</v>
      </c>
      <c r="FN341" s="52">
        <v>64.821430000000007</v>
      </c>
      <c r="FO341" s="52">
        <v>63.288690000000003</v>
      </c>
      <c r="FP341" s="52">
        <v>61.8125</v>
      </c>
      <c r="FQ341" s="52">
        <v>60.080359999999999</v>
      </c>
      <c r="FR341" s="52">
        <v>58.440480000000001</v>
      </c>
      <c r="FS341" s="52">
        <v>57.648809999999997</v>
      </c>
      <c r="FT341" s="52">
        <v>56.88691</v>
      </c>
      <c r="FU341" s="52">
        <v>8</v>
      </c>
      <c r="FV341" s="52">
        <v>10.645670000000001</v>
      </c>
      <c r="FW341" s="52">
        <v>5.9408709999999996</v>
      </c>
      <c r="FX341" s="52">
        <v>0</v>
      </c>
    </row>
    <row r="342" spans="1:180" x14ac:dyDescent="0.3">
      <c r="A342" t="s">
        <v>174</v>
      </c>
      <c r="B342" t="s">
        <v>248</v>
      </c>
      <c r="C342" t="s">
        <v>0</v>
      </c>
      <c r="D342" t="s">
        <v>244</v>
      </c>
      <c r="E342" t="s">
        <v>190</v>
      </c>
      <c r="F342" t="s">
        <v>228</v>
      </c>
      <c r="G342" t="s">
        <v>239</v>
      </c>
      <c r="H342" s="52">
        <v>7</v>
      </c>
      <c r="I342" s="52">
        <v>0</v>
      </c>
      <c r="J342" s="52">
        <v>0</v>
      </c>
      <c r="K342" s="52">
        <v>0</v>
      </c>
      <c r="L342" s="52">
        <v>0</v>
      </c>
      <c r="M342" s="52">
        <v>0</v>
      </c>
      <c r="N342" s="52">
        <v>0</v>
      </c>
      <c r="O342" s="52">
        <v>0</v>
      </c>
      <c r="P342" s="52">
        <v>0</v>
      </c>
      <c r="Q342" s="52">
        <v>0</v>
      </c>
      <c r="R342" s="52">
        <v>0</v>
      </c>
      <c r="S342" s="52">
        <v>0</v>
      </c>
      <c r="T342" s="52">
        <v>0</v>
      </c>
      <c r="U342" s="52">
        <v>0</v>
      </c>
      <c r="V342" s="52">
        <v>0</v>
      </c>
      <c r="W342" s="52">
        <v>0</v>
      </c>
      <c r="X342" s="52">
        <v>0</v>
      </c>
      <c r="Y342" s="52">
        <v>0</v>
      </c>
      <c r="Z342" s="52">
        <v>0</v>
      </c>
      <c r="AA342" s="52">
        <v>0</v>
      </c>
      <c r="AB342" s="52">
        <v>0</v>
      </c>
      <c r="AC342" s="52">
        <v>0</v>
      </c>
      <c r="AD342" s="52">
        <v>0</v>
      </c>
      <c r="AE342" s="52">
        <v>0</v>
      </c>
      <c r="AF342" s="52">
        <v>0</v>
      </c>
      <c r="AG342" s="52">
        <v>0</v>
      </c>
      <c r="AH342" s="52">
        <v>0</v>
      </c>
      <c r="AI342" s="52">
        <v>0</v>
      </c>
      <c r="AJ342" s="52">
        <v>0</v>
      </c>
      <c r="AK342" s="52">
        <v>0</v>
      </c>
      <c r="AL342" s="52">
        <v>0</v>
      </c>
      <c r="AM342" s="52">
        <v>0</v>
      </c>
      <c r="AN342" s="52">
        <v>0</v>
      </c>
      <c r="AO342" s="52">
        <v>0</v>
      </c>
      <c r="AP342" s="52">
        <v>0</v>
      </c>
      <c r="AQ342" s="52">
        <v>0</v>
      </c>
      <c r="AR342" s="52">
        <v>0</v>
      </c>
      <c r="AS342" s="52">
        <v>0</v>
      </c>
      <c r="AT342" s="52">
        <v>0</v>
      </c>
      <c r="AU342" s="52">
        <v>0</v>
      </c>
      <c r="AV342" s="52">
        <v>0</v>
      </c>
      <c r="AW342" s="52">
        <v>0</v>
      </c>
      <c r="AX342" s="52">
        <v>0</v>
      </c>
      <c r="AY342" s="52">
        <v>0</v>
      </c>
      <c r="AZ342" s="52">
        <v>0</v>
      </c>
      <c r="BA342" s="52">
        <v>0</v>
      </c>
      <c r="BB342" s="52">
        <v>0</v>
      </c>
      <c r="BC342" s="52">
        <v>0</v>
      </c>
      <c r="BD342" s="52">
        <v>0</v>
      </c>
      <c r="BE342" s="52">
        <v>0</v>
      </c>
      <c r="BF342" s="52">
        <v>0</v>
      </c>
      <c r="BG342" s="52">
        <v>0</v>
      </c>
      <c r="BH342" s="52">
        <v>0</v>
      </c>
      <c r="BI342" s="52">
        <v>0</v>
      </c>
      <c r="BJ342" s="52">
        <v>0</v>
      </c>
      <c r="BK342" s="52">
        <v>0</v>
      </c>
      <c r="BL342" s="52">
        <v>0</v>
      </c>
      <c r="BM342" s="52">
        <v>0</v>
      </c>
      <c r="BN342" s="52">
        <v>0</v>
      </c>
      <c r="BO342" s="52">
        <v>0</v>
      </c>
      <c r="BP342" s="52">
        <v>0</v>
      </c>
      <c r="BQ342" s="52">
        <v>0</v>
      </c>
      <c r="BR342" s="52">
        <v>0</v>
      </c>
      <c r="BS342" s="52">
        <v>0</v>
      </c>
      <c r="BT342" s="52">
        <v>0</v>
      </c>
      <c r="BU342" s="52">
        <v>0</v>
      </c>
      <c r="BV342" s="52">
        <v>0</v>
      </c>
      <c r="BW342" s="52">
        <v>0</v>
      </c>
      <c r="BX342" s="52">
        <v>0</v>
      </c>
      <c r="BY342" s="52">
        <v>0</v>
      </c>
      <c r="BZ342" s="52">
        <v>0</v>
      </c>
      <c r="CA342" s="52">
        <v>0</v>
      </c>
      <c r="CB342" s="52">
        <v>0</v>
      </c>
      <c r="CC342" s="52">
        <v>0</v>
      </c>
      <c r="CD342" s="52">
        <v>0</v>
      </c>
      <c r="CE342" s="52">
        <v>0</v>
      </c>
      <c r="CF342" s="52">
        <v>0</v>
      </c>
      <c r="CG342" s="52">
        <v>0</v>
      </c>
      <c r="CH342" s="52">
        <v>0</v>
      </c>
      <c r="CI342" s="52">
        <v>0</v>
      </c>
      <c r="CJ342" s="52">
        <v>0</v>
      </c>
      <c r="CK342" s="52">
        <v>0</v>
      </c>
      <c r="CL342" s="52">
        <v>0</v>
      </c>
      <c r="CM342" s="52">
        <v>0</v>
      </c>
      <c r="CN342" s="52">
        <v>0</v>
      </c>
      <c r="CO342" s="52">
        <v>0</v>
      </c>
      <c r="CP342" s="52">
        <v>0</v>
      </c>
      <c r="CQ342" s="52">
        <v>0</v>
      </c>
      <c r="CR342" s="52">
        <v>0</v>
      </c>
      <c r="CS342" s="52">
        <v>0</v>
      </c>
      <c r="CT342" s="52">
        <v>0</v>
      </c>
      <c r="CU342" s="52">
        <v>0</v>
      </c>
      <c r="CV342" s="52">
        <v>0</v>
      </c>
      <c r="CW342" s="52">
        <v>0</v>
      </c>
      <c r="CX342" s="52">
        <v>0</v>
      </c>
      <c r="CY342" s="52">
        <v>0</v>
      </c>
      <c r="CZ342" s="52">
        <v>0</v>
      </c>
      <c r="DA342" s="52">
        <v>0</v>
      </c>
      <c r="DB342" s="52">
        <v>0</v>
      </c>
      <c r="DC342" s="52">
        <v>0</v>
      </c>
      <c r="DD342" s="52">
        <v>0</v>
      </c>
      <c r="DE342" s="52">
        <v>0</v>
      </c>
      <c r="DF342" s="52">
        <v>0</v>
      </c>
      <c r="DG342" s="52">
        <v>0</v>
      </c>
      <c r="DH342" s="52">
        <v>0</v>
      </c>
      <c r="DI342" s="52">
        <v>0</v>
      </c>
      <c r="DJ342" s="52">
        <v>0</v>
      </c>
      <c r="DK342" s="52">
        <v>0</v>
      </c>
      <c r="DL342" s="52">
        <v>0</v>
      </c>
      <c r="DM342" s="52">
        <v>0</v>
      </c>
      <c r="DN342" s="52">
        <v>0</v>
      </c>
      <c r="DO342" s="52">
        <v>0</v>
      </c>
      <c r="DP342" s="52">
        <v>0</v>
      </c>
      <c r="DQ342" s="52">
        <v>0</v>
      </c>
      <c r="DR342" s="52">
        <v>0</v>
      </c>
      <c r="DS342" s="52">
        <v>0</v>
      </c>
      <c r="DT342" s="52">
        <v>0</v>
      </c>
      <c r="DU342" s="52">
        <v>0</v>
      </c>
      <c r="DV342" s="52">
        <v>0</v>
      </c>
      <c r="DW342" s="52">
        <v>0</v>
      </c>
      <c r="DX342" s="52">
        <v>0</v>
      </c>
      <c r="DY342" s="52">
        <v>0</v>
      </c>
      <c r="DZ342" s="52">
        <v>0</v>
      </c>
      <c r="EA342" s="52">
        <v>0</v>
      </c>
      <c r="EB342" s="52">
        <v>0</v>
      </c>
      <c r="EC342" s="52">
        <v>0</v>
      </c>
      <c r="ED342" s="52">
        <v>0</v>
      </c>
      <c r="EE342" s="52">
        <v>0</v>
      </c>
      <c r="EF342" s="52">
        <v>0</v>
      </c>
      <c r="EG342" s="52">
        <v>0</v>
      </c>
      <c r="EH342" s="52">
        <v>0</v>
      </c>
      <c r="EI342" s="52">
        <v>0</v>
      </c>
      <c r="EJ342" s="52">
        <v>0</v>
      </c>
      <c r="EK342" s="52">
        <v>0</v>
      </c>
      <c r="EL342" s="52">
        <v>0</v>
      </c>
      <c r="EM342" s="52">
        <v>0</v>
      </c>
      <c r="EN342" s="52">
        <v>0</v>
      </c>
      <c r="EO342" s="52">
        <v>0</v>
      </c>
      <c r="EP342" s="52">
        <v>0</v>
      </c>
      <c r="EQ342" s="52">
        <v>0</v>
      </c>
      <c r="ER342" s="52">
        <v>0</v>
      </c>
      <c r="ES342" s="52">
        <v>0</v>
      </c>
      <c r="ET342" s="52">
        <v>0</v>
      </c>
      <c r="EU342" s="52">
        <v>0</v>
      </c>
      <c r="EV342" s="52">
        <v>0</v>
      </c>
      <c r="EW342" s="52">
        <v>54.84722</v>
      </c>
      <c r="EX342" s="52">
        <v>54.56944</v>
      </c>
      <c r="EY342" s="52">
        <v>54.4375</v>
      </c>
      <c r="EZ342" s="52">
        <v>54.31944</v>
      </c>
      <c r="FA342" s="52">
        <v>54.27778</v>
      </c>
      <c r="FB342" s="52">
        <v>54.56944</v>
      </c>
      <c r="FC342" s="52">
        <v>54.333329999999997</v>
      </c>
      <c r="FD342" s="52">
        <v>54.638890000000004</v>
      </c>
      <c r="FE342" s="52">
        <v>55.604170000000003</v>
      </c>
      <c r="FF342" s="52">
        <v>57.34722</v>
      </c>
      <c r="FG342" s="52">
        <v>59.65972</v>
      </c>
      <c r="FH342" s="52">
        <v>62.55556</v>
      </c>
      <c r="FI342" s="52">
        <v>64.652780000000007</v>
      </c>
      <c r="FJ342" s="52">
        <v>66.05556</v>
      </c>
      <c r="FK342" s="52">
        <v>66.99306</v>
      </c>
      <c r="FL342" s="52">
        <v>67.159719999999993</v>
      </c>
      <c r="FM342" s="52">
        <v>66.5</v>
      </c>
      <c r="FN342" s="52">
        <v>64.86806</v>
      </c>
      <c r="FO342" s="52">
        <v>63.13194</v>
      </c>
      <c r="FP342" s="52">
        <v>60.97222</v>
      </c>
      <c r="FQ342" s="52">
        <v>59.34028</v>
      </c>
      <c r="FR342" s="52">
        <v>57.673609999999996</v>
      </c>
      <c r="FS342" s="52">
        <v>56.61806</v>
      </c>
      <c r="FT342" s="52">
        <v>55.854170000000003</v>
      </c>
      <c r="FU342" s="52">
        <v>8</v>
      </c>
      <c r="FV342" s="52">
        <v>8.0137699999999992</v>
      </c>
      <c r="FW342" s="52">
        <v>2.8373870000000001</v>
      </c>
      <c r="FX342" s="52">
        <v>0</v>
      </c>
    </row>
    <row r="343" spans="1:180" x14ac:dyDescent="0.3">
      <c r="A343" t="s">
        <v>174</v>
      </c>
      <c r="B343" t="s">
        <v>248</v>
      </c>
      <c r="C343" t="s">
        <v>0</v>
      </c>
      <c r="D343" t="s">
        <v>224</v>
      </c>
      <c r="E343" t="s">
        <v>190</v>
      </c>
      <c r="F343" t="s">
        <v>228</v>
      </c>
      <c r="G343" t="s">
        <v>239</v>
      </c>
      <c r="H343" s="52">
        <v>7</v>
      </c>
      <c r="I343" s="52">
        <v>0</v>
      </c>
      <c r="J343" s="52">
        <v>0</v>
      </c>
      <c r="K343" s="52">
        <v>0</v>
      </c>
      <c r="L343" s="52">
        <v>0</v>
      </c>
      <c r="M343" s="52">
        <v>0</v>
      </c>
      <c r="N343" s="52">
        <v>0</v>
      </c>
      <c r="O343" s="52">
        <v>0</v>
      </c>
      <c r="P343" s="52">
        <v>0</v>
      </c>
      <c r="Q343" s="52">
        <v>0</v>
      </c>
      <c r="R343" s="52">
        <v>0</v>
      </c>
      <c r="S343" s="52">
        <v>0</v>
      </c>
      <c r="T343" s="52">
        <v>0</v>
      </c>
      <c r="U343" s="52">
        <v>0</v>
      </c>
      <c r="V343" s="52">
        <v>0</v>
      </c>
      <c r="W343" s="52">
        <v>0</v>
      </c>
      <c r="X343" s="52">
        <v>0</v>
      </c>
      <c r="Y343" s="52">
        <v>0</v>
      </c>
      <c r="Z343" s="52">
        <v>0</v>
      </c>
      <c r="AA343" s="52">
        <v>0</v>
      </c>
      <c r="AB343" s="52">
        <v>0</v>
      </c>
      <c r="AC343" s="52">
        <v>0</v>
      </c>
      <c r="AD343" s="52">
        <v>0</v>
      </c>
      <c r="AE343" s="52">
        <v>0</v>
      </c>
      <c r="AF343" s="52">
        <v>0</v>
      </c>
      <c r="AG343" s="52">
        <v>0</v>
      </c>
      <c r="AH343" s="52">
        <v>0</v>
      </c>
      <c r="AI343" s="52">
        <v>0</v>
      </c>
      <c r="AJ343" s="52">
        <v>0</v>
      </c>
      <c r="AK343" s="52">
        <v>0</v>
      </c>
      <c r="AL343" s="52">
        <v>0</v>
      </c>
      <c r="AM343" s="52">
        <v>0</v>
      </c>
      <c r="AN343" s="52">
        <v>0</v>
      </c>
      <c r="AO343" s="52">
        <v>0</v>
      </c>
      <c r="AP343" s="52">
        <v>0</v>
      </c>
      <c r="AQ343" s="52">
        <v>0</v>
      </c>
      <c r="AR343" s="52">
        <v>0</v>
      </c>
      <c r="AS343" s="52">
        <v>0</v>
      </c>
      <c r="AT343" s="52">
        <v>0</v>
      </c>
      <c r="AU343" s="52">
        <v>0</v>
      </c>
      <c r="AV343" s="52">
        <v>0</v>
      </c>
      <c r="AW343" s="52">
        <v>0</v>
      </c>
      <c r="AX343" s="52">
        <v>0</v>
      </c>
      <c r="AY343" s="52">
        <v>0</v>
      </c>
      <c r="AZ343" s="52">
        <v>0</v>
      </c>
      <c r="BA343" s="52">
        <v>0</v>
      </c>
      <c r="BB343" s="52">
        <v>0</v>
      </c>
      <c r="BC343" s="52">
        <v>0</v>
      </c>
      <c r="BD343" s="52">
        <v>0</v>
      </c>
      <c r="BE343" s="52">
        <v>0</v>
      </c>
      <c r="BF343" s="52">
        <v>0</v>
      </c>
      <c r="BG343" s="52">
        <v>0</v>
      </c>
      <c r="BH343" s="52">
        <v>0</v>
      </c>
      <c r="BI343" s="52">
        <v>0</v>
      </c>
      <c r="BJ343" s="52">
        <v>0</v>
      </c>
      <c r="BK343" s="52">
        <v>0</v>
      </c>
      <c r="BL343" s="52">
        <v>0</v>
      </c>
      <c r="BM343" s="52">
        <v>0</v>
      </c>
      <c r="BN343" s="52">
        <v>0</v>
      </c>
      <c r="BO343" s="52">
        <v>0</v>
      </c>
      <c r="BP343" s="52">
        <v>0</v>
      </c>
      <c r="BQ343" s="52">
        <v>0</v>
      </c>
      <c r="BR343" s="52">
        <v>0</v>
      </c>
      <c r="BS343" s="52">
        <v>0</v>
      </c>
      <c r="BT343" s="52">
        <v>0</v>
      </c>
      <c r="BU343" s="52">
        <v>0</v>
      </c>
      <c r="BV343" s="52">
        <v>0</v>
      </c>
      <c r="BW343" s="52">
        <v>0</v>
      </c>
      <c r="BX343" s="52">
        <v>0</v>
      </c>
      <c r="BY343" s="52">
        <v>0</v>
      </c>
      <c r="BZ343" s="52">
        <v>0</v>
      </c>
      <c r="CA343" s="52">
        <v>0</v>
      </c>
      <c r="CB343" s="52">
        <v>0</v>
      </c>
      <c r="CC343" s="52">
        <v>0</v>
      </c>
      <c r="CD343" s="52">
        <v>0</v>
      </c>
      <c r="CE343" s="52">
        <v>0</v>
      </c>
      <c r="CF343" s="52">
        <v>0</v>
      </c>
      <c r="CG343" s="52">
        <v>0</v>
      </c>
      <c r="CH343" s="52">
        <v>0</v>
      </c>
      <c r="CI343" s="52">
        <v>0</v>
      </c>
      <c r="CJ343" s="52">
        <v>0</v>
      </c>
      <c r="CK343" s="52">
        <v>0</v>
      </c>
      <c r="CL343" s="52">
        <v>0</v>
      </c>
      <c r="CM343" s="52">
        <v>0</v>
      </c>
      <c r="CN343" s="52">
        <v>0</v>
      </c>
      <c r="CO343" s="52">
        <v>0</v>
      </c>
      <c r="CP343" s="52">
        <v>0</v>
      </c>
      <c r="CQ343" s="52">
        <v>0</v>
      </c>
      <c r="CR343" s="52">
        <v>0</v>
      </c>
      <c r="CS343" s="52">
        <v>0</v>
      </c>
      <c r="CT343" s="52">
        <v>0</v>
      </c>
      <c r="CU343" s="52">
        <v>0</v>
      </c>
      <c r="CV343" s="52">
        <v>0</v>
      </c>
      <c r="CW343" s="52">
        <v>0</v>
      </c>
      <c r="CX343" s="52">
        <v>0</v>
      </c>
      <c r="CY343" s="52">
        <v>0</v>
      </c>
      <c r="CZ343" s="52">
        <v>0</v>
      </c>
      <c r="DA343" s="52">
        <v>0</v>
      </c>
      <c r="DB343" s="52">
        <v>0</v>
      </c>
      <c r="DC343" s="52">
        <v>0</v>
      </c>
      <c r="DD343" s="52">
        <v>0</v>
      </c>
      <c r="DE343" s="52">
        <v>0</v>
      </c>
      <c r="DF343" s="52">
        <v>0</v>
      </c>
      <c r="DG343" s="52">
        <v>0</v>
      </c>
      <c r="DH343" s="52">
        <v>0</v>
      </c>
      <c r="DI343" s="52">
        <v>0</v>
      </c>
      <c r="DJ343" s="52">
        <v>0</v>
      </c>
      <c r="DK343" s="52">
        <v>0</v>
      </c>
      <c r="DL343" s="52">
        <v>0</v>
      </c>
      <c r="DM343" s="52">
        <v>0</v>
      </c>
      <c r="DN343" s="52">
        <v>0</v>
      </c>
      <c r="DO343" s="52">
        <v>0</v>
      </c>
      <c r="DP343" s="52">
        <v>0</v>
      </c>
      <c r="DQ343" s="52">
        <v>0</v>
      </c>
      <c r="DR343" s="52">
        <v>0</v>
      </c>
      <c r="DS343" s="52">
        <v>0</v>
      </c>
      <c r="DT343" s="52">
        <v>0</v>
      </c>
      <c r="DU343" s="52">
        <v>0</v>
      </c>
      <c r="DV343" s="52">
        <v>0</v>
      </c>
      <c r="DW343" s="52">
        <v>0</v>
      </c>
      <c r="DX343" s="52">
        <v>0</v>
      </c>
      <c r="DY343" s="52">
        <v>0</v>
      </c>
      <c r="DZ343" s="52">
        <v>0</v>
      </c>
      <c r="EA343" s="52">
        <v>0</v>
      </c>
      <c r="EB343" s="52">
        <v>0</v>
      </c>
      <c r="EC343" s="52">
        <v>0</v>
      </c>
      <c r="ED343" s="52">
        <v>0</v>
      </c>
      <c r="EE343" s="52">
        <v>0</v>
      </c>
      <c r="EF343" s="52">
        <v>0</v>
      </c>
      <c r="EG343" s="52">
        <v>0</v>
      </c>
      <c r="EH343" s="52">
        <v>0</v>
      </c>
      <c r="EI343" s="52">
        <v>0</v>
      </c>
      <c r="EJ343" s="52">
        <v>0</v>
      </c>
      <c r="EK343" s="52">
        <v>0</v>
      </c>
      <c r="EL343" s="52">
        <v>0</v>
      </c>
      <c r="EM343" s="52">
        <v>0</v>
      </c>
      <c r="EN343" s="52">
        <v>0</v>
      </c>
      <c r="EO343" s="52">
        <v>0</v>
      </c>
      <c r="EP343" s="52">
        <v>0</v>
      </c>
      <c r="EQ343" s="52">
        <v>0</v>
      </c>
      <c r="ER343" s="52">
        <v>0</v>
      </c>
      <c r="ES343" s="52">
        <v>0</v>
      </c>
      <c r="ET343" s="52">
        <v>0</v>
      </c>
      <c r="EU343" s="52">
        <v>0</v>
      </c>
      <c r="EV343" s="52">
        <v>0</v>
      </c>
      <c r="EW343" s="52">
        <v>53.994050000000001</v>
      </c>
      <c r="EX343" s="52">
        <v>53.404760000000003</v>
      </c>
      <c r="EY343" s="52">
        <v>52.86309</v>
      </c>
      <c r="EZ343" s="52">
        <v>52.321429999999999</v>
      </c>
      <c r="FA343" s="52">
        <v>52.119050000000001</v>
      </c>
      <c r="FB343" s="52">
        <v>51.67559</v>
      </c>
      <c r="FC343" s="52">
        <v>51.413690000000003</v>
      </c>
      <c r="FD343" s="52">
        <v>51.86309</v>
      </c>
      <c r="FE343" s="52">
        <v>54.002980000000001</v>
      </c>
      <c r="FF343" s="52">
        <v>57.005949999999999</v>
      </c>
      <c r="FG343" s="52">
        <v>60.419640000000001</v>
      </c>
      <c r="FH343" s="52">
        <v>63.794640000000001</v>
      </c>
      <c r="FI343" s="52">
        <v>65.869050000000001</v>
      </c>
      <c r="FJ343" s="52">
        <v>66.455359999999999</v>
      </c>
      <c r="FK343" s="52">
        <v>66.866069999999993</v>
      </c>
      <c r="FL343" s="52">
        <v>66.866069999999993</v>
      </c>
      <c r="FM343" s="52">
        <v>66.318449999999999</v>
      </c>
      <c r="FN343" s="52">
        <v>64.904759999999996</v>
      </c>
      <c r="FO343" s="52">
        <v>62.889879999999998</v>
      </c>
      <c r="FP343" s="52">
        <v>60.360120000000002</v>
      </c>
      <c r="FQ343" s="52">
        <v>58.351190000000003</v>
      </c>
      <c r="FR343" s="52">
        <v>56.681550000000001</v>
      </c>
      <c r="FS343" s="52">
        <v>55.571429999999999</v>
      </c>
      <c r="FT343" s="52">
        <v>54.586309999999997</v>
      </c>
      <c r="FU343" s="52">
        <v>8</v>
      </c>
      <c r="FV343" s="52">
        <v>8.0137699999999992</v>
      </c>
      <c r="FW343" s="52">
        <v>2.8373870000000001</v>
      </c>
      <c r="FX343" s="52">
        <v>0</v>
      </c>
    </row>
    <row r="344" spans="1:180" x14ac:dyDescent="0.3">
      <c r="A344" t="s">
        <v>174</v>
      </c>
      <c r="B344" t="s">
        <v>248</v>
      </c>
      <c r="C344" t="s">
        <v>0</v>
      </c>
      <c r="D344" t="s">
        <v>224</v>
      </c>
      <c r="E344" t="s">
        <v>187</v>
      </c>
      <c r="F344" t="s">
        <v>228</v>
      </c>
      <c r="G344" t="s">
        <v>239</v>
      </c>
      <c r="H344" s="52">
        <v>7</v>
      </c>
      <c r="I344" s="52">
        <v>0</v>
      </c>
      <c r="J344" s="52">
        <v>0</v>
      </c>
      <c r="K344" s="52">
        <v>0</v>
      </c>
      <c r="L344" s="52">
        <v>0</v>
      </c>
      <c r="M344" s="52">
        <v>0</v>
      </c>
      <c r="N344" s="52">
        <v>0</v>
      </c>
      <c r="O344" s="52">
        <v>0</v>
      </c>
      <c r="P344" s="52">
        <v>0</v>
      </c>
      <c r="Q344" s="52">
        <v>0</v>
      </c>
      <c r="R344" s="52">
        <v>0</v>
      </c>
      <c r="S344" s="52">
        <v>0</v>
      </c>
      <c r="T344" s="52">
        <v>0</v>
      </c>
      <c r="U344" s="52">
        <v>0</v>
      </c>
      <c r="V344" s="52">
        <v>0</v>
      </c>
      <c r="W344" s="52">
        <v>0</v>
      </c>
      <c r="X344" s="52">
        <v>0</v>
      </c>
      <c r="Y344" s="52">
        <v>0</v>
      </c>
      <c r="Z344" s="52">
        <v>0</v>
      </c>
      <c r="AA344" s="52">
        <v>0</v>
      </c>
      <c r="AB344" s="52">
        <v>0</v>
      </c>
      <c r="AC344" s="52">
        <v>0</v>
      </c>
      <c r="AD344" s="52">
        <v>0</v>
      </c>
      <c r="AE344" s="52">
        <v>0</v>
      </c>
      <c r="AF344" s="52">
        <v>0</v>
      </c>
      <c r="AG344" s="52">
        <v>0</v>
      </c>
      <c r="AH344" s="52">
        <v>0</v>
      </c>
      <c r="AI344" s="52">
        <v>0</v>
      </c>
      <c r="AJ344" s="52">
        <v>0</v>
      </c>
      <c r="AK344" s="52">
        <v>0</v>
      </c>
      <c r="AL344" s="52">
        <v>0</v>
      </c>
      <c r="AM344" s="52">
        <v>0</v>
      </c>
      <c r="AN344" s="52">
        <v>0</v>
      </c>
      <c r="AO344" s="52">
        <v>0</v>
      </c>
      <c r="AP344" s="52">
        <v>0</v>
      </c>
      <c r="AQ344" s="52">
        <v>0</v>
      </c>
      <c r="AR344" s="52">
        <v>0</v>
      </c>
      <c r="AS344" s="52">
        <v>0</v>
      </c>
      <c r="AT344" s="52">
        <v>0</v>
      </c>
      <c r="AU344" s="52">
        <v>0</v>
      </c>
      <c r="AV344" s="52">
        <v>0</v>
      </c>
      <c r="AW344" s="52">
        <v>0</v>
      </c>
      <c r="AX344" s="52">
        <v>0</v>
      </c>
      <c r="AY344" s="52">
        <v>0</v>
      </c>
      <c r="AZ344" s="52">
        <v>0</v>
      </c>
      <c r="BA344" s="52">
        <v>0</v>
      </c>
      <c r="BB344" s="52">
        <v>0</v>
      </c>
      <c r="BC344" s="52">
        <v>0</v>
      </c>
      <c r="BD344" s="52">
        <v>0</v>
      </c>
      <c r="BE344" s="52">
        <v>0</v>
      </c>
      <c r="BF344" s="52">
        <v>0</v>
      </c>
      <c r="BG344" s="52">
        <v>0</v>
      </c>
      <c r="BH344" s="52">
        <v>0</v>
      </c>
      <c r="BI344" s="52">
        <v>0</v>
      </c>
      <c r="BJ344" s="52">
        <v>0</v>
      </c>
      <c r="BK344" s="52">
        <v>0</v>
      </c>
      <c r="BL344" s="52">
        <v>0</v>
      </c>
      <c r="BM344" s="52">
        <v>0</v>
      </c>
      <c r="BN344" s="52">
        <v>0</v>
      </c>
      <c r="BO344" s="52">
        <v>0</v>
      </c>
      <c r="BP344" s="52">
        <v>0</v>
      </c>
      <c r="BQ344" s="52">
        <v>0</v>
      </c>
      <c r="BR344" s="52">
        <v>0</v>
      </c>
      <c r="BS344" s="52">
        <v>0</v>
      </c>
      <c r="BT344" s="52">
        <v>0</v>
      </c>
      <c r="BU344" s="52">
        <v>0</v>
      </c>
      <c r="BV344" s="52">
        <v>0</v>
      </c>
      <c r="BW344" s="52">
        <v>0</v>
      </c>
      <c r="BX344" s="52">
        <v>0</v>
      </c>
      <c r="BY344" s="52">
        <v>0</v>
      </c>
      <c r="BZ344" s="52">
        <v>0</v>
      </c>
      <c r="CA344" s="52">
        <v>0</v>
      </c>
      <c r="CB344" s="52">
        <v>0</v>
      </c>
      <c r="CC344" s="52">
        <v>0</v>
      </c>
      <c r="CD344" s="52">
        <v>0</v>
      </c>
      <c r="CE344" s="52">
        <v>0</v>
      </c>
      <c r="CF344" s="52">
        <v>0</v>
      </c>
      <c r="CG344" s="52">
        <v>0</v>
      </c>
      <c r="CH344" s="52">
        <v>0</v>
      </c>
      <c r="CI344" s="52">
        <v>0</v>
      </c>
      <c r="CJ344" s="52">
        <v>0</v>
      </c>
      <c r="CK344" s="52">
        <v>0</v>
      </c>
      <c r="CL344" s="52">
        <v>0</v>
      </c>
      <c r="CM344" s="52">
        <v>0</v>
      </c>
      <c r="CN344" s="52">
        <v>0</v>
      </c>
      <c r="CO344" s="52">
        <v>0</v>
      </c>
      <c r="CP344" s="52">
        <v>0</v>
      </c>
      <c r="CQ344" s="52">
        <v>0</v>
      </c>
      <c r="CR344" s="52">
        <v>0</v>
      </c>
      <c r="CS344" s="52">
        <v>0</v>
      </c>
      <c r="CT344" s="52">
        <v>0</v>
      </c>
      <c r="CU344" s="52">
        <v>0</v>
      </c>
      <c r="CV344" s="52">
        <v>0</v>
      </c>
      <c r="CW344" s="52">
        <v>0</v>
      </c>
      <c r="CX344" s="52">
        <v>0</v>
      </c>
      <c r="CY344" s="52">
        <v>0</v>
      </c>
      <c r="CZ344" s="52">
        <v>0</v>
      </c>
      <c r="DA344" s="52">
        <v>0</v>
      </c>
      <c r="DB344" s="52">
        <v>0</v>
      </c>
      <c r="DC344" s="52">
        <v>0</v>
      </c>
      <c r="DD344" s="52">
        <v>0</v>
      </c>
      <c r="DE344" s="52">
        <v>0</v>
      </c>
      <c r="DF344" s="52">
        <v>0</v>
      </c>
      <c r="DG344" s="52">
        <v>0</v>
      </c>
      <c r="DH344" s="52">
        <v>0</v>
      </c>
      <c r="DI344" s="52">
        <v>0</v>
      </c>
      <c r="DJ344" s="52">
        <v>0</v>
      </c>
      <c r="DK344" s="52">
        <v>0</v>
      </c>
      <c r="DL344" s="52">
        <v>0</v>
      </c>
      <c r="DM344" s="52">
        <v>0</v>
      </c>
      <c r="DN344" s="52">
        <v>0</v>
      </c>
      <c r="DO344" s="52">
        <v>0</v>
      </c>
      <c r="DP344" s="52">
        <v>0</v>
      </c>
      <c r="DQ344" s="52">
        <v>0</v>
      </c>
      <c r="DR344" s="52">
        <v>0</v>
      </c>
      <c r="DS344" s="52">
        <v>0</v>
      </c>
      <c r="DT344" s="52">
        <v>0</v>
      </c>
      <c r="DU344" s="52">
        <v>0</v>
      </c>
      <c r="DV344" s="52">
        <v>0</v>
      </c>
      <c r="DW344" s="52">
        <v>0</v>
      </c>
      <c r="DX344" s="52">
        <v>0</v>
      </c>
      <c r="DY344" s="52">
        <v>0</v>
      </c>
      <c r="DZ344" s="52">
        <v>0</v>
      </c>
      <c r="EA344" s="52">
        <v>0</v>
      </c>
      <c r="EB344" s="52">
        <v>0</v>
      </c>
      <c r="EC344" s="52">
        <v>0</v>
      </c>
      <c r="ED344" s="52">
        <v>0</v>
      </c>
      <c r="EE344" s="52">
        <v>0</v>
      </c>
      <c r="EF344" s="52">
        <v>0</v>
      </c>
      <c r="EG344" s="52">
        <v>0</v>
      </c>
      <c r="EH344" s="52">
        <v>0</v>
      </c>
      <c r="EI344" s="52">
        <v>0</v>
      </c>
      <c r="EJ344" s="52">
        <v>0</v>
      </c>
      <c r="EK344" s="52">
        <v>0</v>
      </c>
      <c r="EL344" s="52">
        <v>0</v>
      </c>
      <c r="EM344" s="52">
        <v>0</v>
      </c>
      <c r="EN344" s="52">
        <v>0</v>
      </c>
      <c r="EO344" s="52">
        <v>0</v>
      </c>
      <c r="EP344" s="52">
        <v>0</v>
      </c>
      <c r="EQ344" s="52">
        <v>0</v>
      </c>
      <c r="ER344" s="52">
        <v>0</v>
      </c>
      <c r="ES344" s="52">
        <v>0</v>
      </c>
      <c r="ET344" s="52">
        <v>0</v>
      </c>
      <c r="EU344" s="52">
        <v>0</v>
      </c>
      <c r="EV344" s="52">
        <v>0</v>
      </c>
      <c r="EW344" s="52">
        <v>55.15625</v>
      </c>
      <c r="EX344" s="52">
        <v>54.721589999999999</v>
      </c>
      <c r="EY344" s="52">
        <v>54.198860000000003</v>
      </c>
      <c r="EZ344" s="52">
        <v>53.8125</v>
      </c>
      <c r="FA344" s="52">
        <v>53.377839999999999</v>
      </c>
      <c r="FB344" s="52">
        <v>52.894889999999997</v>
      </c>
      <c r="FC344" s="52">
        <v>53.076709999999999</v>
      </c>
      <c r="FD344" s="52">
        <v>54.636360000000003</v>
      </c>
      <c r="FE344" s="52">
        <v>56.894889999999997</v>
      </c>
      <c r="FF344" s="52">
        <v>59.3125</v>
      </c>
      <c r="FG344" s="52">
        <v>61.551139999999997</v>
      </c>
      <c r="FH344" s="52">
        <v>63.801139999999997</v>
      </c>
      <c r="FI344" s="52">
        <v>65.627840000000006</v>
      </c>
      <c r="FJ344" s="52">
        <v>66.690340000000006</v>
      </c>
      <c r="FK344" s="52">
        <v>66.735789999999994</v>
      </c>
      <c r="FL344" s="52">
        <v>66.196020000000004</v>
      </c>
      <c r="FM344" s="52">
        <v>65.480109999999996</v>
      </c>
      <c r="FN344" s="52">
        <v>64.289770000000004</v>
      </c>
      <c r="FO344" s="52">
        <v>62.869320000000002</v>
      </c>
      <c r="FP344" s="52">
        <v>61.647730000000003</v>
      </c>
      <c r="FQ344" s="52">
        <v>59.775570000000002</v>
      </c>
      <c r="FR344" s="52">
        <v>58.230110000000003</v>
      </c>
      <c r="FS344" s="52">
        <v>57.127839999999999</v>
      </c>
      <c r="FT344" s="52">
        <v>56.184660000000001</v>
      </c>
      <c r="FU344" s="52">
        <v>8</v>
      </c>
      <c r="FV344" s="52">
        <v>9.2781950000000002</v>
      </c>
      <c r="FW344" s="52">
        <v>4.9565140000000003</v>
      </c>
      <c r="FX344" s="52">
        <v>0</v>
      </c>
    </row>
    <row r="345" spans="1:180" x14ac:dyDescent="0.3">
      <c r="A345" t="s">
        <v>174</v>
      </c>
      <c r="B345" t="s">
        <v>248</v>
      </c>
      <c r="C345" t="s">
        <v>0</v>
      </c>
      <c r="D345" t="s">
        <v>244</v>
      </c>
      <c r="E345" t="s">
        <v>188</v>
      </c>
      <c r="F345" t="s">
        <v>228</v>
      </c>
      <c r="G345" t="s">
        <v>239</v>
      </c>
      <c r="H345" s="52">
        <v>7</v>
      </c>
      <c r="I345" s="52">
        <v>0</v>
      </c>
      <c r="J345" s="52">
        <v>0</v>
      </c>
      <c r="K345" s="52">
        <v>0</v>
      </c>
      <c r="L345" s="52">
        <v>0</v>
      </c>
      <c r="M345" s="52">
        <v>0</v>
      </c>
      <c r="N345" s="52">
        <v>0</v>
      </c>
      <c r="O345" s="52">
        <v>0</v>
      </c>
      <c r="P345" s="52">
        <v>0</v>
      </c>
      <c r="Q345" s="52">
        <v>0</v>
      </c>
      <c r="R345" s="52">
        <v>0</v>
      </c>
      <c r="S345" s="52">
        <v>0</v>
      </c>
      <c r="T345" s="52">
        <v>0</v>
      </c>
      <c r="U345" s="52">
        <v>0</v>
      </c>
      <c r="V345" s="52">
        <v>0</v>
      </c>
      <c r="W345" s="52">
        <v>0</v>
      </c>
      <c r="X345" s="52">
        <v>0</v>
      </c>
      <c r="Y345" s="52">
        <v>0</v>
      </c>
      <c r="Z345" s="52">
        <v>0</v>
      </c>
      <c r="AA345" s="52">
        <v>0</v>
      </c>
      <c r="AB345" s="52">
        <v>0</v>
      </c>
      <c r="AC345" s="52">
        <v>0</v>
      </c>
      <c r="AD345" s="52">
        <v>0</v>
      </c>
      <c r="AE345" s="52">
        <v>0</v>
      </c>
      <c r="AF345" s="52">
        <v>0</v>
      </c>
      <c r="AG345" s="52">
        <v>0</v>
      </c>
      <c r="AH345" s="52">
        <v>0</v>
      </c>
      <c r="AI345" s="52">
        <v>0</v>
      </c>
      <c r="AJ345" s="52">
        <v>0</v>
      </c>
      <c r="AK345" s="52">
        <v>0</v>
      </c>
      <c r="AL345" s="52">
        <v>0</v>
      </c>
      <c r="AM345" s="52">
        <v>0</v>
      </c>
      <c r="AN345" s="52">
        <v>0</v>
      </c>
      <c r="AO345" s="52">
        <v>0</v>
      </c>
      <c r="AP345" s="52">
        <v>0</v>
      </c>
      <c r="AQ345" s="52">
        <v>0</v>
      </c>
      <c r="AR345" s="52">
        <v>0</v>
      </c>
      <c r="AS345" s="52">
        <v>0</v>
      </c>
      <c r="AT345" s="52">
        <v>0</v>
      </c>
      <c r="AU345" s="52">
        <v>0</v>
      </c>
      <c r="AV345" s="52">
        <v>0</v>
      </c>
      <c r="AW345" s="52">
        <v>0</v>
      </c>
      <c r="AX345" s="52">
        <v>0</v>
      </c>
      <c r="AY345" s="52">
        <v>0</v>
      </c>
      <c r="AZ345" s="52">
        <v>0</v>
      </c>
      <c r="BA345" s="52">
        <v>0</v>
      </c>
      <c r="BB345" s="52">
        <v>0</v>
      </c>
      <c r="BC345" s="52">
        <v>0</v>
      </c>
      <c r="BD345" s="52">
        <v>0</v>
      </c>
      <c r="BE345" s="52">
        <v>0</v>
      </c>
      <c r="BF345" s="52">
        <v>0</v>
      </c>
      <c r="BG345" s="52">
        <v>0</v>
      </c>
      <c r="BH345" s="52">
        <v>0</v>
      </c>
      <c r="BI345" s="52">
        <v>0</v>
      </c>
      <c r="BJ345" s="52">
        <v>0</v>
      </c>
      <c r="BK345" s="52">
        <v>0</v>
      </c>
      <c r="BL345" s="52">
        <v>0</v>
      </c>
      <c r="BM345" s="52">
        <v>0</v>
      </c>
      <c r="BN345" s="52">
        <v>0</v>
      </c>
      <c r="BO345" s="52">
        <v>0</v>
      </c>
      <c r="BP345" s="52">
        <v>0</v>
      </c>
      <c r="BQ345" s="52">
        <v>0</v>
      </c>
      <c r="BR345" s="52">
        <v>0</v>
      </c>
      <c r="BS345" s="52">
        <v>0</v>
      </c>
      <c r="BT345" s="52">
        <v>0</v>
      </c>
      <c r="BU345" s="52">
        <v>0</v>
      </c>
      <c r="BV345" s="52">
        <v>0</v>
      </c>
      <c r="BW345" s="52">
        <v>0</v>
      </c>
      <c r="BX345" s="52">
        <v>0</v>
      </c>
      <c r="BY345" s="52">
        <v>0</v>
      </c>
      <c r="BZ345" s="52">
        <v>0</v>
      </c>
      <c r="CA345" s="52">
        <v>0</v>
      </c>
      <c r="CB345" s="52">
        <v>0</v>
      </c>
      <c r="CC345" s="52">
        <v>0</v>
      </c>
      <c r="CD345" s="52">
        <v>0</v>
      </c>
      <c r="CE345" s="52">
        <v>0</v>
      </c>
      <c r="CF345" s="52">
        <v>0</v>
      </c>
      <c r="CG345" s="52">
        <v>0</v>
      </c>
      <c r="CH345" s="52">
        <v>0</v>
      </c>
      <c r="CI345" s="52">
        <v>0</v>
      </c>
      <c r="CJ345" s="52">
        <v>0</v>
      </c>
      <c r="CK345" s="52">
        <v>0</v>
      </c>
      <c r="CL345" s="52">
        <v>0</v>
      </c>
      <c r="CM345" s="52">
        <v>0</v>
      </c>
      <c r="CN345" s="52">
        <v>0</v>
      </c>
      <c r="CO345" s="52">
        <v>0</v>
      </c>
      <c r="CP345" s="52">
        <v>0</v>
      </c>
      <c r="CQ345" s="52">
        <v>0</v>
      </c>
      <c r="CR345" s="52">
        <v>0</v>
      </c>
      <c r="CS345" s="52">
        <v>0</v>
      </c>
      <c r="CT345" s="52">
        <v>0</v>
      </c>
      <c r="CU345" s="52">
        <v>0</v>
      </c>
      <c r="CV345" s="52">
        <v>0</v>
      </c>
      <c r="CW345" s="52">
        <v>0</v>
      </c>
      <c r="CX345" s="52">
        <v>0</v>
      </c>
      <c r="CY345" s="52">
        <v>0</v>
      </c>
      <c r="CZ345" s="52">
        <v>0</v>
      </c>
      <c r="DA345" s="52">
        <v>0</v>
      </c>
      <c r="DB345" s="52">
        <v>0</v>
      </c>
      <c r="DC345" s="52">
        <v>0</v>
      </c>
      <c r="DD345" s="52">
        <v>0</v>
      </c>
      <c r="DE345" s="52">
        <v>0</v>
      </c>
      <c r="DF345" s="52">
        <v>0</v>
      </c>
      <c r="DG345" s="52">
        <v>0</v>
      </c>
      <c r="DH345" s="52">
        <v>0</v>
      </c>
      <c r="DI345" s="52">
        <v>0</v>
      </c>
      <c r="DJ345" s="52">
        <v>0</v>
      </c>
      <c r="DK345" s="52">
        <v>0</v>
      </c>
      <c r="DL345" s="52">
        <v>0</v>
      </c>
      <c r="DM345" s="52">
        <v>0</v>
      </c>
      <c r="DN345" s="52">
        <v>0</v>
      </c>
      <c r="DO345" s="52">
        <v>0</v>
      </c>
      <c r="DP345" s="52">
        <v>0</v>
      </c>
      <c r="DQ345" s="52">
        <v>0</v>
      </c>
      <c r="DR345" s="52">
        <v>0</v>
      </c>
      <c r="DS345" s="52">
        <v>0</v>
      </c>
      <c r="DT345" s="52">
        <v>0</v>
      </c>
      <c r="DU345" s="52">
        <v>0</v>
      </c>
      <c r="DV345" s="52">
        <v>0</v>
      </c>
      <c r="DW345" s="52">
        <v>0</v>
      </c>
      <c r="DX345" s="52">
        <v>0</v>
      </c>
      <c r="DY345" s="52">
        <v>0</v>
      </c>
      <c r="DZ345" s="52">
        <v>0</v>
      </c>
      <c r="EA345" s="52">
        <v>0</v>
      </c>
      <c r="EB345" s="52">
        <v>0</v>
      </c>
      <c r="EC345" s="52">
        <v>0</v>
      </c>
      <c r="ED345" s="52">
        <v>0</v>
      </c>
      <c r="EE345" s="52">
        <v>0</v>
      </c>
      <c r="EF345" s="52">
        <v>0</v>
      </c>
      <c r="EG345" s="52">
        <v>0</v>
      </c>
      <c r="EH345" s="52">
        <v>0</v>
      </c>
      <c r="EI345" s="52">
        <v>0</v>
      </c>
      <c r="EJ345" s="52">
        <v>0</v>
      </c>
      <c r="EK345" s="52">
        <v>0</v>
      </c>
      <c r="EL345" s="52">
        <v>0</v>
      </c>
      <c r="EM345" s="52">
        <v>0</v>
      </c>
      <c r="EN345" s="52">
        <v>0</v>
      </c>
      <c r="EO345" s="52">
        <v>0</v>
      </c>
      <c r="EP345" s="52">
        <v>0</v>
      </c>
      <c r="EQ345" s="52">
        <v>0</v>
      </c>
      <c r="ER345" s="52">
        <v>0</v>
      </c>
      <c r="ES345" s="52">
        <v>0</v>
      </c>
      <c r="ET345" s="52">
        <v>0</v>
      </c>
      <c r="EU345" s="52">
        <v>0</v>
      </c>
      <c r="EV345" s="52">
        <v>0</v>
      </c>
      <c r="EW345" s="52">
        <v>56.662500000000001</v>
      </c>
      <c r="EX345" s="52">
        <v>56.143749999999997</v>
      </c>
      <c r="EY345" s="52">
        <v>55.487499999999997</v>
      </c>
      <c r="EZ345" s="52">
        <v>55.106250000000003</v>
      </c>
      <c r="FA345" s="52">
        <v>54.65625</v>
      </c>
      <c r="FB345" s="52">
        <v>54.274999999999999</v>
      </c>
      <c r="FC345" s="52">
        <v>54.075000000000003</v>
      </c>
      <c r="FD345" s="52">
        <v>54.662500000000001</v>
      </c>
      <c r="FE345" s="52">
        <v>56.306249999999999</v>
      </c>
      <c r="FF345" s="52">
        <v>58.825000000000003</v>
      </c>
      <c r="FG345" s="52">
        <v>61.762500000000003</v>
      </c>
      <c r="FH345" s="52">
        <v>64.881249999999994</v>
      </c>
      <c r="FI345" s="52">
        <v>66.993750000000006</v>
      </c>
      <c r="FJ345" s="52">
        <v>69.237499999999997</v>
      </c>
      <c r="FK345" s="52">
        <v>69.387500000000003</v>
      </c>
      <c r="FL345" s="52">
        <v>68.606250000000003</v>
      </c>
      <c r="FM345" s="52">
        <v>67.206249999999997</v>
      </c>
      <c r="FN345" s="52">
        <v>65.356250000000003</v>
      </c>
      <c r="FO345" s="52">
        <v>62.912500000000001</v>
      </c>
      <c r="FP345" s="52">
        <v>61.181249999999999</v>
      </c>
      <c r="FQ345" s="52">
        <v>59.556249999999999</v>
      </c>
      <c r="FR345" s="52">
        <v>58.59375</v>
      </c>
      <c r="FS345" s="52">
        <v>57.912500000000001</v>
      </c>
      <c r="FT345" s="52">
        <v>57.243749999999999</v>
      </c>
      <c r="FU345" s="52">
        <v>8</v>
      </c>
      <c r="FV345" s="52">
        <v>10.645670000000001</v>
      </c>
      <c r="FW345" s="52">
        <v>5.9408709999999996</v>
      </c>
      <c r="FX345" s="52">
        <v>0</v>
      </c>
    </row>
    <row r="346" spans="1:180" x14ac:dyDescent="0.3">
      <c r="A346" t="s">
        <v>174</v>
      </c>
      <c r="B346" t="s">
        <v>248</v>
      </c>
      <c r="C346" t="s">
        <v>0</v>
      </c>
      <c r="D346" t="s">
        <v>244</v>
      </c>
      <c r="E346" t="s">
        <v>189</v>
      </c>
      <c r="F346" t="s">
        <v>228</v>
      </c>
      <c r="G346" t="s">
        <v>239</v>
      </c>
      <c r="H346" s="52">
        <v>7</v>
      </c>
      <c r="I346" s="52">
        <v>0</v>
      </c>
      <c r="J346" s="52">
        <v>0</v>
      </c>
      <c r="K346" s="52">
        <v>0</v>
      </c>
      <c r="L346" s="52">
        <v>0</v>
      </c>
      <c r="M346" s="52">
        <v>0</v>
      </c>
      <c r="N346" s="52">
        <v>0</v>
      </c>
      <c r="O346" s="52">
        <v>0</v>
      </c>
      <c r="P346" s="52">
        <v>0</v>
      </c>
      <c r="Q346" s="52">
        <v>0</v>
      </c>
      <c r="R346" s="52">
        <v>0</v>
      </c>
      <c r="S346" s="52">
        <v>0</v>
      </c>
      <c r="T346" s="52">
        <v>0</v>
      </c>
      <c r="U346" s="52">
        <v>0</v>
      </c>
      <c r="V346" s="52">
        <v>0</v>
      </c>
      <c r="W346" s="52">
        <v>0</v>
      </c>
      <c r="X346" s="52">
        <v>0</v>
      </c>
      <c r="Y346" s="52">
        <v>0</v>
      </c>
      <c r="Z346" s="52">
        <v>0</v>
      </c>
      <c r="AA346" s="52">
        <v>0</v>
      </c>
      <c r="AB346" s="52">
        <v>0</v>
      </c>
      <c r="AC346" s="52">
        <v>0</v>
      </c>
      <c r="AD346" s="52">
        <v>0</v>
      </c>
      <c r="AE346" s="52">
        <v>0</v>
      </c>
      <c r="AF346" s="52">
        <v>0</v>
      </c>
      <c r="AG346" s="52">
        <v>0</v>
      </c>
      <c r="AH346" s="52">
        <v>0</v>
      </c>
      <c r="AI346" s="52">
        <v>0</v>
      </c>
      <c r="AJ346" s="52">
        <v>0</v>
      </c>
      <c r="AK346" s="52">
        <v>0</v>
      </c>
      <c r="AL346" s="52">
        <v>0</v>
      </c>
      <c r="AM346" s="52">
        <v>0</v>
      </c>
      <c r="AN346" s="52">
        <v>0</v>
      </c>
      <c r="AO346" s="52">
        <v>0</v>
      </c>
      <c r="AP346" s="52">
        <v>0</v>
      </c>
      <c r="AQ346" s="52">
        <v>0</v>
      </c>
      <c r="AR346" s="52">
        <v>0</v>
      </c>
      <c r="AS346" s="52">
        <v>0</v>
      </c>
      <c r="AT346" s="52">
        <v>0</v>
      </c>
      <c r="AU346" s="52">
        <v>0</v>
      </c>
      <c r="AV346" s="52">
        <v>0</v>
      </c>
      <c r="AW346" s="52">
        <v>0</v>
      </c>
      <c r="AX346" s="52">
        <v>0</v>
      </c>
      <c r="AY346" s="52">
        <v>0</v>
      </c>
      <c r="AZ346" s="52">
        <v>0</v>
      </c>
      <c r="BA346" s="52">
        <v>0</v>
      </c>
      <c r="BB346" s="52">
        <v>0</v>
      </c>
      <c r="BC346" s="52">
        <v>0</v>
      </c>
      <c r="BD346" s="52">
        <v>0</v>
      </c>
      <c r="BE346" s="52">
        <v>0</v>
      </c>
      <c r="BF346" s="52">
        <v>0</v>
      </c>
      <c r="BG346" s="52">
        <v>0</v>
      </c>
      <c r="BH346" s="52">
        <v>0</v>
      </c>
      <c r="BI346" s="52">
        <v>0</v>
      </c>
      <c r="BJ346" s="52">
        <v>0</v>
      </c>
      <c r="BK346" s="52">
        <v>0</v>
      </c>
      <c r="BL346" s="52">
        <v>0</v>
      </c>
      <c r="BM346" s="52">
        <v>0</v>
      </c>
      <c r="BN346" s="52">
        <v>0</v>
      </c>
      <c r="BO346" s="52">
        <v>0</v>
      </c>
      <c r="BP346" s="52">
        <v>0</v>
      </c>
      <c r="BQ346" s="52">
        <v>0</v>
      </c>
      <c r="BR346" s="52">
        <v>0</v>
      </c>
      <c r="BS346" s="52">
        <v>0</v>
      </c>
      <c r="BT346" s="52">
        <v>0</v>
      </c>
      <c r="BU346" s="52">
        <v>0</v>
      </c>
      <c r="BV346" s="52">
        <v>0</v>
      </c>
      <c r="BW346" s="52">
        <v>0</v>
      </c>
      <c r="BX346" s="52">
        <v>0</v>
      </c>
      <c r="BY346" s="52">
        <v>0</v>
      </c>
      <c r="BZ346" s="52">
        <v>0</v>
      </c>
      <c r="CA346" s="52">
        <v>0</v>
      </c>
      <c r="CB346" s="52">
        <v>0</v>
      </c>
      <c r="CC346" s="52">
        <v>0</v>
      </c>
      <c r="CD346" s="52">
        <v>0</v>
      </c>
      <c r="CE346" s="52">
        <v>0</v>
      </c>
      <c r="CF346" s="52">
        <v>0</v>
      </c>
      <c r="CG346" s="52">
        <v>0</v>
      </c>
      <c r="CH346" s="52">
        <v>0</v>
      </c>
      <c r="CI346" s="52">
        <v>0</v>
      </c>
      <c r="CJ346" s="52">
        <v>0</v>
      </c>
      <c r="CK346" s="52">
        <v>0</v>
      </c>
      <c r="CL346" s="52">
        <v>0</v>
      </c>
      <c r="CM346" s="52">
        <v>0</v>
      </c>
      <c r="CN346" s="52">
        <v>0</v>
      </c>
      <c r="CO346" s="52">
        <v>0</v>
      </c>
      <c r="CP346" s="52">
        <v>0</v>
      </c>
      <c r="CQ346" s="52">
        <v>0</v>
      </c>
      <c r="CR346" s="52">
        <v>0</v>
      </c>
      <c r="CS346" s="52">
        <v>0</v>
      </c>
      <c r="CT346" s="52">
        <v>0</v>
      </c>
      <c r="CU346" s="52">
        <v>0</v>
      </c>
      <c r="CV346" s="52">
        <v>0</v>
      </c>
      <c r="CW346" s="52">
        <v>0</v>
      </c>
      <c r="CX346" s="52">
        <v>0</v>
      </c>
      <c r="CY346" s="52">
        <v>0</v>
      </c>
      <c r="CZ346" s="52">
        <v>0</v>
      </c>
      <c r="DA346" s="52">
        <v>0</v>
      </c>
      <c r="DB346" s="52">
        <v>0</v>
      </c>
      <c r="DC346" s="52">
        <v>0</v>
      </c>
      <c r="DD346" s="52">
        <v>0</v>
      </c>
      <c r="DE346" s="52">
        <v>0</v>
      </c>
      <c r="DF346" s="52">
        <v>0</v>
      </c>
      <c r="DG346" s="52">
        <v>0</v>
      </c>
      <c r="DH346" s="52">
        <v>0</v>
      </c>
      <c r="DI346" s="52">
        <v>0</v>
      </c>
      <c r="DJ346" s="52">
        <v>0</v>
      </c>
      <c r="DK346" s="52">
        <v>0</v>
      </c>
      <c r="DL346" s="52">
        <v>0</v>
      </c>
      <c r="DM346" s="52">
        <v>0</v>
      </c>
      <c r="DN346" s="52">
        <v>0</v>
      </c>
      <c r="DO346" s="52">
        <v>0</v>
      </c>
      <c r="DP346" s="52">
        <v>0</v>
      </c>
      <c r="DQ346" s="52">
        <v>0</v>
      </c>
      <c r="DR346" s="52">
        <v>0</v>
      </c>
      <c r="DS346" s="52">
        <v>0</v>
      </c>
      <c r="DT346" s="52">
        <v>0</v>
      </c>
      <c r="DU346" s="52">
        <v>0</v>
      </c>
      <c r="DV346" s="52">
        <v>0</v>
      </c>
      <c r="DW346" s="52">
        <v>0</v>
      </c>
      <c r="DX346" s="52">
        <v>0</v>
      </c>
      <c r="DY346" s="52">
        <v>0</v>
      </c>
      <c r="DZ346" s="52">
        <v>0</v>
      </c>
      <c r="EA346" s="52">
        <v>0</v>
      </c>
      <c r="EB346" s="52">
        <v>0</v>
      </c>
      <c r="EC346" s="52">
        <v>0</v>
      </c>
      <c r="ED346" s="52">
        <v>0</v>
      </c>
      <c r="EE346" s="52">
        <v>0</v>
      </c>
      <c r="EF346" s="52">
        <v>0</v>
      </c>
      <c r="EG346" s="52">
        <v>0</v>
      </c>
      <c r="EH346" s="52">
        <v>0</v>
      </c>
      <c r="EI346" s="52">
        <v>0</v>
      </c>
      <c r="EJ346" s="52">
        <v>0</v>
      </c>
      <c r="EK346" s="52">
        <v>0</v>
      </c>
      <c r="EL346" s="52">
        <v>0</v>
      </c>
      <c r="EM346" s="52">
        <v>0</v>
      </c>
      <c r="EN346" s="52">
        <v>0</v>
      </c>
      <c r="EO346" s="52">
        <v>0</v>
      </c>
      <c r="EP346" s="52">
        <v>0</v>
      </c>
      <c r="EQ346" s="52">
        <v>0</v>
      </c>
      <c r="ER346" s="52">
        <v>0</v>
      </c>
      <c r="ES346" s="52">
        <v>0</v>
      </c>
      <c r="ET346" s="52">
        <v>0</v>
      </c>
      <c r="EU346" s="52">
        <v>0</v>
      </c>
      <c r="EV346" s="52">
        <v>0</v>
      </c>
      <c r="EW346" s="52">
        <v>58.236109999999996</v>
      </c>
      <c r="EX346" s="52">
        <v>57.47222</v>
      </c>
      <c r="EY346" s="52">
        <v>56.763890000000004</v>
      </c>
      <c r="EZ346" s="52">
        <v>56.18056</v>
      </c>
      <c r="FA346" s="52">
        <v>55.541670000000003</v>
      </c>
      <c r="FB346" s="52">
        <v>55.34028</v>
      </c>
      <c r="FC346" s="52">
        <v>55.00694</v>
      </c>
      <c r="FD346" s="52">
        <v>55.520829999999997</v>
      </c>
      <c r="FE346" s="52">
        <v>57.28472</v>
      </c>
      <c r="FF346" s="52">
        <v>59.451390000000004</v>
      </c>
      <c r="FG346" s="52">
        <v>62.4375</v>
      </c>
      <c r="FH346" s="52">
        <v>65.375</v>
      </c>
      <c r="FI346" s="52">
        <v>67.208340000000007</v>
      </c>
      <c r="FJ346" s="52">
        <v>68.173609999999996</v>
      </c>
      <c r="FK346" s="52">
        <v>69.013890000000004</v>
      </c>
      <c r="FL346" s="52">
        <v>68.74306</v>
      </c>
      <c r="FM346" s="52">
        <v>67.49306</v>
      </c>
      <c r="FN346" s="52">
        <v>66.541659999999993</v>
      </c>
      <c r="FO346" s="52">
        <v>65.361109999999996</v>
      </c>
      <c r="FP346" s="52">
        <v>63.11806</v>
      </c>
      <c r="FQ346" s="52">
        <v>61.05556</v>
      </c>
      <c r="FR346" s="52">
        <v>59.49306</v>
      </c>
      <c r="FS346" s="52">
        <v>58.52778</v>
      </c>
      <c r="FT346" s="52">
        <v>57.74306</v>
      </c>
      <c r="FU346" s="52">
        <v>8</v>
      </c>
      <c r="FV346" s="52">
        <v>9.6909159999999996</v>
      </c>
      <c r="FW346" s="52">
        <v>4.6598660000000001</v>
      </c>
      <c r="FX346" s="52">
        <v>0</v>
      </c>
    </row>
    <row r="347" spans="1:180" x14ac:dyDescent="0.3">
      <c r="A347" t="s">
        <v>174</v>
      </c>
      <c r="B347" t="s">
        <v>248</v>
      </c>
      <c r="C347" t="s">
        <v>0</v>
      </c>
      <c r="D347" t="s">
        <v>244</v>
      </c>
      <c r="E347" t="s">
        <v>188</v>
      </c>
      <c r="F347" t="s">
        <v>229</v>
      </c>
      <c r="G347" t="s">
        <v>239</v>
      </c>
      <c r="H347" s="52">
        <v>16</v>
      </c>
      <c r="I347" s="52">
        <v>0</v>
      </c>
      <c r="J347" s="52">
        <v>0</v>
      </c>
      <c r="K347" s="52">
        <v>0</v>
      </c>
      <c r="L347" s="52">
        <v>0</v>
      </c>
      <c r="M347" s="52">
        <v>0</v>
      </c>
      <c r="N347" s="52">
        <v>0</v>
      </c>
      <c r="O347" s="52">
        <v>0</v>
      </c>
      <c r="P347" s="52">
        <v>0</v>
      </c>
      <c r="Q347" s="52">
        <v>0</v>
      </c>
      <c r="R347" s="52">
        <v>0</v>
      </c>
      <c r="S347" s="52">
        <v>0</v>
      </c>
      <c r="T347" s="52">
        <v>0</v>
      </c>
      <c r="U347" s="52">
        <v>0</v>
      </c>
      <c r="V347" s="52">
        <v>0</v>
      </c>
      <c r="W347" s="52">
        <v>0</v>
      </c>
      <c r="X347" s="52">
        <v>0</v>
      </c>
      <c r="Y347" s="52">
        <v>0</v>
      </c>
      <c r="Z347" s="52">
        <v>0</v>
      </c>
      <c r="AA347" s="52">
        <v>0</v>
      </c>
      <c r="AB347" s="52">
        <v>0</v>
      </c>
      <c r="AC347" s="52">
        <v>0</v>
      </c>
      <c r="AD347" s="52">
        <v>0</v>
      </c>
      <c r="AE347" s="52">
        <v>0</v>
      </c>
      <c r="AF347" s="52">
        <v>0</v>
      </c>
      <c r="AG347" s="52">
        <v>0</v>
      </c>
      <c r="AH347" s="52">
        <v>0</v>
      </c>
      <c r="AI347" s="52">
        <v>0</v>
      </c>
      <c r="AJ347" s="52">
        <v>0</v>
      </c>
      <c r="AK347" s="52">
        <v>0</v>
      </c>
      <c r="AL347" s="52">
        <v>0</v>
      </c>
      <c r="AM347" s="52">
        <v>0</v>
      </c>
      <c r="AN347" s="52">
        <v>0</v>
      </c>
      <c r="AO347" s="52">
        <v>0</v>
      </c>
      <c r="AP347" s="52">
        <v>0</v>
      </c>
      <c r="AQ347" s="52">
        <v>0</v>
      </c>
      <c r="AR347" s="52">
        <v>0</v>
      </c>
      <c r="AS347" s="52">
        <v>0</v>
      </c>
      <c r="AT347" s="52">
        <v>0</v>
      </c>
      <c r="AU347" s="52">
        <v>0</v>
      </c>
      <c r="AV347" s="52">
        <v>0</v>
      </c>
      <c r="AW347" s="52">
        <v>0</v>
      </c>
      <c r="AX347" s="52">
        <v>0</v>
      </c>
      <c r="AY347" s="52">
        <v>0</v>
      </c>
      <c r="AZ347" s="52">
        <v>0</v>
      </c>
      <c r="BA347" s="52">
        <v>0</v>
      </c>
      <c r="BB347" s="52">
        <v>0</v>
      </c>
      <c r="BC347" s="52">
        <v>0</v>
      </c>
      <c r="BD347" s="52">
        <v>0</v>
      </c>
      <c r="BE347" s="52">
        <v>0</v>
      </c>
      <c r="BF347" s="52">
        <v>0</v>
      </c>
      <c r="BG347" s="52">
        <v>0</v>
      </c>
      <c r="BH347" s="52">
        <v>0</v>
      </c>
      <c r="BI347" s="52">
        <v>0</v>
      </c>
      <c r="BJ347" s="52">
        <v>0</v>
      </c>
      <c r="BK347" s="52">
        <v>0</v>
      </c>
      <c r="BL347" s="52">
        <v>0</v>
      </c>
      <c r="BM347" s="52">
        <v>0</v>
      </c>
      <c r="BN347" s="52">
        <v>0</v>
      </c>
      <c r="BO347" s="52">
        <v>0</v>
      </c>
      <c r="BP347" s="52">
        <v>0</v>
      </c>
      <c r="BQ347" s="52">
        <v>0</v>
      </c>
      <c r="BR347" s="52">
        <v>0</v>
      </c>
      <c r="BS347" s="52">
        <v>0</v>
      </c>
      <c r="BT347" s="52">
        <v>0</v>
      </c>
      <c r="BU347" s="52">
        <v>0</v>
      </c>
      <c r="BV347" s="52">
        <v>0</v>
      </c>
      <c r="BW347" s="52">
        <v>0</v>
      </c>
      <c r="BX347" s="52">
        <v>0</v>
      </c>
      <c r="BY347" s="52">
        <v>0</v>
      </c>
      <c r="BZ347" s="52">
        <v>0</v>
      </c>
      <c r="CA347" s="52">
        <v>0</v>
      </c>
      <c r="CB347" s="52">
        <v>0</v>
      </c>
      <c r="CC347" s="52">
        <v>0</v>
      </c>
      <c r="CD347" s="52">
        <v>0</v>
      </c>
      <c r="CE347" s="52">
        <v>0</v>
      </c>
      <c r="CF347" s="52">
        <v>0</v>
      </c>
      <c r="CG347" s="52">
        <v>0</v>
      </c>
      <c r="CH347" s="52">
        <v>0</v>
      </c>
      <c r="CI347" s="52">
        <v>0</v>
      </c>
      <c r="CJ347" s="52">
        <v>0</v>
      </c>
      <c r="CK347" s="52">
        <v>0</v>
      </c>
      <c r="CL347" s="52">
        <v>0</v>
      </c>
      <c r="CM347" s="52">
        <v>0</v>
      </c>
      <c r="CN347" s="52">
        <v>0</v>
      </c>
      <c r="CO347" s="52">
        <v>0</v>
      </c>
      <c r="CP347" s="52">
        <v>0</v>
      </c>
      <c r="CQ347" s="52">
        <v>0</v>
      </c>
      <c r="CR347" s="52">
        <v>0</v>
      </c>
      <c r="CS347" s="52">
        <v>0</v>
      </c>
      <c r="CT347" s="52">
        <v>0</v>
      </c>
      <c r="CU347" s="52">
        <v>0</v>
      </c>
      <c r="CV347" s="52">
        <v>0</v>
      </c>
      <c r="CW347" s="52">
        <v>0</v>
      </c>
      <c r="CX347" s="52">
        <v>0</v>
      </c>
      <c r="CY347" s="52">
        <v>0</v>
      </c>
      <c r="CZ347" s="52">
        <v>0</v>
      </c>
      <c r="DA347" s="52">
        <v>0</v>
      </c>
      <c r="DB347" s="52">
        <v>0</v>
      </c>
      <c r="DC347" s="52">
        <v>0</v>
      </c>
      <c r="DD347" s="52">
        <v>0</v>
      </c>
      <c r="DE347" s="52">
        <v>0</v>
      </c>
      <c r="DF347" s="52">
        <v>0</v>
      </c>
      <c r="DG347" s="52">
        <v>0</v>
      </c>
      <c r="DH347" s="52">
        <v>0</v>
      </c>
      <c r="DI347" s="52">
        <v>0</v>
      </c>
      <c r="DJ347" s="52">
        <v>0</v>
      </c>
      <c r="DK347" s="52">
        <v>0</v>
      </c>
      <c r="DL347" s="52">
        <v>0</v>
      </c>
      <c r="DM347" s="52">
        <v>0</v>
      </c>
      <c r="DN347" s="52">
        <v>0</v>
      </c>
      <c r="DO347" s="52">
        <v>0</v>
      </c>
      <c r="DP347" s="52">
        <v>0</v>
      </c>
      <c r="DQ347" s="52">
        <v>0</v>
      </c>
      <c r="DR347" s="52">
        <v>0</v>
      </c>
      <c r="DS347" s="52">
        <v>0</v>
      </c>
      <c r="DT347" s="52">
        <v>0</v>
      </c>
      <c r="DU347" s="52">
        <v>0</v>
      </c>
      <c r="DV347" s="52">
        <v>0</v>
      </c>
      <c r="DW347" s="52">
        <v>0</v>
      </c>
      <c r="DX347" s="52">
        <v>0</v>
      </c>
      <c r="DY347" s="52">
        <v>0</v>
      </c>
      <c r="DZ347" s="52">
        <v>0</v>
      </c>
      <c r="EA347" s="52">
        <v>0</v>
      </c>
      <c r="EB347" s="52">
        <v>0</v>
      </c>
      <c r="EC347" s="52">
        <v>0</v>
      </c>
      <c r="ED347" s="52">
        <v>0</v>
      </c>
      <c r="EE347" s="52">
        <v>0</v>
      </c>
      <c r="EF347" s="52">
        <v>0</v>
      </c>
      <c r="EG347" s="52">
        <v>0</v>
      </c>
      <c r="EH347" s="52">
        <v>0</v>
      </c>
      <c r="EI347" s="52">
        <v>0</v>
      </c>
      <c r="EJ347" s="52">
        <v>0</v>
      </c>
      <c r="EK347" s="52">
        <v>0</v>
      </c>
      <c r="EL347" s="52">
        <v>0</v>
      </c>
      <c r="EM347" s="52">
        <v>0</v>
      </c>
      <c r="EN347" s="52">
        <v>0</v>
      </c>
      <c r="EO347" s="52">
        <v>0</v>
      </c>
      <c r="EP347" s="52">
        <v>0</v>
      </c>
      <c r="EQ347" s="52">
        <v>0</v>
      </c>
      <c r="ER347" s="52">
        <v>0</v>
      </c>
      <c r="ES347" s="52">
        <v>0</v>
      </c>
      <c r="ET347" s="52">
        <v>0</v>
      </c>
      <c r="EU347" s="52">
        <v>0</v>
      </c>
      <c r="EV347" s="52">
        <v>0</v>
      </c>
      <c r="EW347" s="52">
        <v>87.3</v>
      </c>
      <c r="EX347" s="52">
        <v>85.3</v>
      </c>
      <c r="EY347" s="52">
        <v>83.75</v>
      </c>
      <c r="EZ347" s="52">
        <v>82</v>
      </c>
      <c r="FA347" s="52">
        <v>80.400000000000006</v>
      </c>
      <c r="FB347" s="52">
        <v>79</v>
      </c>
      <c r="FC347" s="52">
        <v>78.7</v>
      </c>
      <c r="FD347" s="52">
        <v>81.05</v>
      </c>
      <c r="FE347" s="52">
        <v>84.5</v>
      </c>
      <c r="FF347" s="52">
        <v>87.7</v>
      </c>
      <c r="FG347" s="52">
        <v>90.85</v>
      </c>
      <c r="FH347" s="52">
        <v>93.65</v>
      </c>
      <c r="FI347" s="52">
        <v>96.5</v>
      </c>
      <c r="FJ347" s="52">
        <v>98.8</v>
      </c>
      <c r="FK347" s="52">
        <v>101.15</v>
      </c>
      <c r="FL347" s="52">
        <v>102.85</v>
      </c>
      <c r="FM347" s="52">
        <v>103.85</v>
      </c>
      <c r="FN347" s="52">
        <v>103.9</v>
      </c>
      <c r="FO347" s="52">
        <v>103.6</v>
      </c>
      <c r="FP347" s="52">
        <v>102.05</v>
      </c>
      <c r="FQ347" s="52">
        <v>98.9</v>
      </c>
      <c r="FR347" s="52">
        <v>95.7</v>
      </c>
      <c r="FS347" s="52">
        <v>92.4</v>
      </c>
      <c r="FT347" s="52">
        <v>89.8</v>
      </c>
      <c r="FU347" s="52">
        <v>4</v>
      </c>
      <c r="FV347" s="52">
        <v>8.9026029999999992</v>
      </c>
      <c r="FW347" s="52">
        <v>4.160558</v>
      </c>
      <c r="FX347" s="52">
        <v>0</v>
      </c>
    </row>
    <row r="348" spans="1:180" x14ac:dyDescent="0.3">
      <c r="A348" t="s">
        <v>174</v>
      </c>
      <c r="B348" t="s">
        <v>248</v>
      </c>
      <c r="C348" t="s">
        <v>0</v>
      </c>
      <c r="D348" t="s">
        <v>224</v>
      </c>
      <c r="E348" t="s">
        <v>190</v>
      </c>
      <c r="F348" t="s">
        <v>229</v>
      </c>
      <c r="G348" t="s">
        <v>239</v>
      </c>
      <c r="H348" s="52">
        <v>16</v>
      </c>
      <c r="I348" s="52">
        <v>0</v>
      </c>
      <c r="J348" s="52">
        <v>0</v>
      </c>
      <c r="K348" s="52">
        <v>0</v>
      </c>
      <c r="L348" s="52">
        <v>0</v>
      </c>
      <c r="M348" s="52">
        <v>0</v>
      </c>
      <c r="N348" s="52">
        <v>0</v>
      </c>
      <c r="O348" s="52">
        <v>0</v>
      </c>
      <c r="P348" s="52">
        <v>0</v>
      </c>
      <c r="Q348" s="52">
        <v>0</v>
      </c>
      <c r="R348" s="52">
        <v>0</v>
      </c>
      <c r="S348" s="52">
        <v>0</v>
      </c>
      <c r="T348" s="52">
        <v>0</v>
      </c>
      <c r="U348" s="52">
        <v>0</v>
      </c>
      <c r="V348" s="52">
        <v>0</v>
      </c>
      <c r="W348" s="52">
        <v>0</v>
      </c>
      <c r="X348" s="52">
        <v>0</v>
      </c>
      <c r="Y348" s="52">
        <v>0</v>
      </c>
      <c r="Z348" s="52">
        <v>0</v>
      </c>
      <c r="AA348" s="52">
        <v>0</v>
      </c>
      <c r="AB348" s="52">
        <v>0</v>
      </c>
      <c r="AC348" s="52">
        <v>0</v>
      </c>
      <c r="AD348" s="52">
        <v>0</v>
      </c>
      <c r="AE348" s="52">
        <v>0</v>
      </c>
      <c r="AF348" s="52">
        <v>0</v>
      </c>
      <c r="AG348" s="52">
        <v>0</v>
      </c>
      <c r="AH348" s="52">
        <v>0</v>
      </c>
      <c r="AI348" s="52">
        <v>0</v>
      </c>
      <c r="AJ348" s="52">
        <v>0</v>
      </c>
      <c r="AK348" s="52">
        <v>0</v>
      </c>
      <c r="AL348" s="52">
        <v>0</v>
      </c>
      <c r="AM348" s="52">
        <v>0</v>
      </c>
      <c r="AN348" s="52">
        <v>0</v>
      </c>
      <c r="AO348" s="52">
        <v>0</v>
      </c>
      <c r="AP348" s="52">
        <v>0</v>
      </c>
      <c r="AQ348" s="52">
        <v>0</v>
      </c>
      <c r="AR348" s="52">
        <v>0</v>
      </c>
      <c r="AS348" s="52">
        <v>0</v>
      </c>
      <c r="AT348" s="52">
        <v>0</v>
      </c>
      <c r="AU348" s="52">
        <v>0</v>
      </c>
      <c r="AV348" s="52">
        <v>0</v>
      </c>
      <c r="AW348" s="52">
        <v>0</v>
      </c>
      <c r="AX348" s="52">
        <v>0</v>
      </c>
      <c r="AY348" s="52">
        <v>0</v>
      </c>
      <c r="AZ348" s="52">
        <v>0</v>
      </c>
      <c r="BA348" s="52">
        <v>0</v>
      </c>
      <c r="BB348" s="52">
        <v>0</v>
      </c>
      <c r="BC348" s="52">
        <v>0</v>
      </c>
      <c r="BD348" s="52">
        <v>0</v>
      </c>
      <c r="BE348" s="52">
        <v>0</v>
      </c>
      <c r="BF348" s="52">
        <v>0</v>
      </c>
      <c r="BG348" s="52">
        <v>0</v>
      </c>
      <c r="BH348" s="52">
        <v>0</v>
      </c>
      <c r="BI348" s="52">
        <v>0</v>
      </c>
      <c r="BJ348" s="52">
        <v>0</v>
      </c>
      <c r="BK348" s="52">
        <v>0</v>
      </c>
      <c r="BL348" s="52">
        <v>0</v>
      </c>
      <c r="BM348" s="52">
        <v>0</v>
      </c>
      <c r="BN348" s="52">
        <v>0</v>
      </c>
      <c r="BO348" s="52">
        <v>0</v>
      </c>
      <c r="BP348" s="52">
        <v>0</v>
      </c>
      <c r="BQ348" s="52">
        <v>0</v>
      </c>
      <c r="BR348" s="52">
        <v>0</v>
      </c>
      <c r="BS348" s="52">
        <v>0</v>
      </c>
      <c r="BT348" s="52">
        <v>0</v>
      </c>
      <c r="BU348" s="52">
        <v>0</v>
      </c>
      <c r="BV348" s="52">
        <v>0</v>
      </c>
      <c r="BW348" s="52">
        <v>0</v>
      </c>
      <c r="BX348" s="52">
        <v>0</v>
      </c>
      <c r="BY348" s="52">
        <v>0</v>
      </c>
      <c r="BZ348" s="52">
        <v>0</v>
      </c>
      <c r="CA348" s="52">
        <v>0</v>
      </c>
      <c r="CB348" s="52">
        <v>0</v>
      </c>
      <c r="CC348" s="52">
        <v>0</v>
      </c>
      <c r="CD348" s="52">
        <v>0</v>
      </c>
      <c r="CE348" s="52">
        <v>0</v>
      </c>
      <c r="CF348" s="52">
        <v>0</v>
      </c>
      <c r="CG348" s="52">
        <v>0</v>
      </c>
      <c r="CH348" s="52">
        <v>0</v>
      </c>
      <c r="CI348" s="52">
        <v>0</v>
      </c>
      <c r="CJ348" s="52">
        <v>0</v>
      </c>
      <c r="CK348" s="52">
        <v>0</v>
      </c>
      <c r="CL348" s="52">
        <v>0</v>
      </c>
      <c r="CM348" s="52">
        <v>0</v>
      </c>
      <c r="CN348" s="52">
        <v>0</v>
      </c>
      <c r="CO348" s="52">
        <v>0</v>
      </c>
      <c r="CP348" s="52">
        <v>0</v>
      </c>
      <c r="CQ348" s="52">
        <v>0</v>
      </c>
      <c r="CR348" s="52">
        <v>0</v>
      </c>
      <c r="CS348" s="52">
        <v>0</v>
      </c>
      <c r="CT348" s="52">
        <v>0</v>
      </c>
      <c r="CU348" s="52">
        <v>0</v>
      </c>
      <c r="CV348" s="52">
        <v>0</v>
      </c>
      <c r="CW348" s="52">
        <v>0</v>
      </c>
      <c r="CX348" s="52">
        <v>0</v>
      </c>
      <c r="CY348" s="52">
        <v>0</v>
      </c>
      <c r="CZ348" s="52">
        <v>0</v>
      </c>
      <c r="DA348" s="52">
        <v>0</v>
      </c>
      <c r="DB348" s="52">
        <v>0</v>
      </c>
      <c r="DC348" s="52">
        <v>0</v>
      </c>
      <c r="DD348" s="52">
        <v>0</v>
      </c>
      <c r="DE348" s="52">
        <v>0</v>
      </c>
      <c r="DF348" s="52">
        <v>0</v>
      </c>
      <c r="DG348" s="52">
        <v>0</v>
      </c>
      <c r="DH348" s="52">
        <v>0</v>
      </c>
      <c r="DI348" s="52">
        <v>0</v>
      </c>
      <c r="DJ348" s="52">
        <v>0</v>
      </c>
      <c r="DK348" s="52">
        <v>0</v>
      </c>
      <c r="DL348" s="52">
        <v>0</v>
      </c>
      <c r="DM348" s="52">
        <v>0</v>
      </c>
      <c r="DN348" s="52">
        <v>0</v>
      </c>
      <c r="DO348" s="52">
        <v>0</v>
      </c>
      <c r="DP348" s="52">
        <v>0</v>
      </c>
      <c r="DQ348" s="52">
        <v>0</v>
      </c>
      <c r="DR348" s="52">
        <v>0</v>
      </c>
      <c r="DS348" s="52">
        <v>0</v>
      </c>
      <c r="DT348" s="52">
        <v>0</v>
      </c>
      <c r="DU348" s="52">
        <v>0</v>
      </c>
      <c r="DV348" s="52">
        <v>0</v>
      </c>
      <c r="DW348" s="52">
        <v>0</v>
      </c>
      <c r="DX348" s="52">
        <v>0</v>
      </c>
      <c r="DY348" s="52">
        <v>0</v>
      </c>
      <c r="DZ348" s="52">
        <v>0</v>
      </c>
      <c r="EA348" s="52">
        <v>0</v>
      </c>
      <c r="EB348" s="52">
        <v>0</v>
      </c>
      <c r="EC348" s="52">
        <v>0</v>
      </c>
      <c r="ED348" s="52">
        <v>0</v>
      </c>
      <c r="EE348" s="52">
        <v>0</v>
      </c>
      <c r="EF348" s="52">
        <v>0</v>
      </c>
      <c r="EG348" s="52">
        <v>0</v>
      </c>
      <c r="EH348" s="52">
        <v>0</v>
      </c>
      <c r="EI348" s="52">
        <v>0</v>
      </c>
      <c r="EJ348" s="52">
        <v>0</v>
      </c>
      <c r="EK348" s="52">
        <v>0</v>
      </c>
      <c r="EL348" s="52">
        <v>0</v>
      </c>
      <c r="EM348" s="52">
        <v>0</v>
      </c>
      <c r="EN348" s="52">
        <v>0</v>
      </c>
      <c r="EO348" s="52">
        <v>0</v>
      </c>
      <c r="EP348" s="52">
        <v>0</v>
      </c>
      <c r="EQ348" s="52">
        <v>0</v>
      </c>
      <c r="ER348" s="52">
        <v>0</v>
      </c>
      <c r="ES348" s="52">
        <v>0</v>
      </c>
      <c r="ET348" s="52">
        <v>0</v>
      </c>
      <c r="EU348" s="52">
        <v>0</v>
      </c>
      <c r="EV348" s="52">
        <v>0</v>
      </c>
      <c r="EW348" s="52">
        <v>76.333340000000007</v>
      </c>
      <c r="EX348" s="52">
        <v>74.785709999999995</v>
      </c>
      <c r="EY348" s="52">
        <v>73.238100000000003</v>
      </c>
      <c r="EZ348" s="52">
        <v>71.738100000000003</v>
      </c>
      <c r="FA348" s="52">
        <v>70.047619999999995</v>
      </c>
      <c r="FB348" s="52">
        <v>68.809520000000006</v>
      </c>
      <c r="FC348" s="52">
        <v>68.023809999999997</v>
      </c>
      <c r="FD348" s="52">
        <v>69.261899999999997</v>
      </c>
      <c r="FE348" s="52">
        <v>72.761899999999997</v>
      </c>
      <c r="FF348" s="52">
        <v>76.690479999999994</v>
      </c>
      <c r="FG348" s="52">
        <v>80.380949999999999</v>
      </c>
      <c r="FH348" s="52">
        <v>83.738100000000003</v>
      </c>
      <c r="FI348" s="52">
        <v>86.690479999999994</v>
      </c>
      <c r="FJ348" s="52">
        <v>89.333340000000007</v>
      </c>
      <c r="FK348" s="52">
        <v>91.404759999999996</v>
      </c>
      <c r="FL348" s="52">
        <v>92.833340000000007</v>
      </c>
      <c r="FM348" s="52">
        <v>93.238100000000003</v>
      </c>
      <c r="FN348" s="52">
        <v>92.833340000000007</v>
      </c>
      <c r="FO348" s="52">
        <v>91.119050000000001</v>
      </c>
      <c r="FP348" s="52">
        <v>88.357140000000001</v>
      </c>
      <c r="FQ348" s="52">
        <v>85.309520000000006</v>
      </c>
      <c r="FR348" s="52">
        <v>82.357140000000001</v>
      </c>
      <c r="FS348" s="52">
        <v>79.857140000000001</v>
      </c>
      <c r="FT348" s="52">
        <v>77.476190000000003</v>
      </c>
      <c r="FU348" s="52">
        <v>4</v>
      </c>
      <c r="FV348" s="52">
        <v>7.3783789999999998</v>
      </c>
      <c r="FW348" s="52">
        <v>3.158061</v>
      </c>
      <c r="FX348" s="52">
        <v>0</v>
      </c>
    </row>
    <row r="349" spans="1:180" x14ac:dyDescent="0.3">
      <c r="A349" t="s">
        <v>174</v>
      </c>
      <c r="B349" t="s">
        <v>248</v>
      </c>
      <c r="C349" t="s">
        <v>0</v>
      </c>
      <c r="D349" t="s">
        <v>224</v>
      </c>
      <c r="E349" t="s">
        <v>189</v>
      </c>
      <c r="F349" t="s">
        <v>229</v>
      </c>
      <c r="G349" t="s">
        <v>239</v>
      </c>
      <c r="H349" s="52">
        <v>16</v>
      </c>
      <c r="I349" s="52">
        <v>0</v>
      </c>
      <c r="J349" s="52">
        <v>0</v>
      </c>
      <c r="K349" s="52">
        <v>0</v>
      </c>
      <c r="L349" s="52">
        <v>0</v>
      </c>
      <c r="M349" s="52">
        <v>0</v>
      </c>
      <c r="N349" s="52">
        <v>0</v>
      </c>
      <c r="O349" s="52">
        <v>0</v>
      </c>
      <c r="P349" s="52">
        <v>0</v>
      </c>
      <c r="Q349" s="52">
        <v>0</v>
      </c>
      <c r="R349" s="52">
        <v>0</v>
      </c>
      <c r="S349" s="52">
        <v>0</v>
      </c>
      <c r="T349" s="52">
        <v>0</v>
      </c>
      <c r="U349" s="52">
        <v>0</v>
      </c>
      <c r="V349" s="52">
        <v>0</v>
      </c>
      <c r="W349" s="52">
        <v>0</v>
      </c>
      <c r="X349" s="52">
        <v>0</v>
      </c>
      <c r="Y349" s="52">
        <v>0</v>
      </c>
      <c r="Z349" s="52">
        <v>0</v>
      </c>
      <c r="AA349" s="52">
        <v>0</v>
      </c>
      <c r="AB349" s="52">
        <v>0</v>
      </c>
      <c r="AC349" s="52">
        <v>0</v>
      </c>
      <c r="AD349" s="52">
        <v>0</v>
      </c>
      <c r="AE349" s="52">
        <v>0</v>
      </c>
      <c r="AF349" s="52">
        <v>0</v>
      </c>
      <c r="AG349" s="52">
        <v>0</v>
      </c>
      <c r="AH349" s="52">
        <v>0</v>
      </c>
      <c r="AI349" s="52">
        <v>0</v>
      </c>
      <c r="AJ349" s="52">
        <v>0</v>
      </c>
      <c r="AK349" s="52">
        <v>0</v>
      </c>
      <c r="AL349" s="52">
        <v>0</v>
      </c>
      <c r="AM349" s="52">
        <v>0</v>
      </c>
      <c r="AN349" s="52">
        <v>0</v>
      </c>
      <c r="AO349" s="52">
        <v>0</v>
      </c>
      <c r="AP349" s="52">
        <v>0</v>
      </c>
      <c r="AQ349" s="52">
        <v>0</v>
      </c>
      <c r="AR349" s="52">
        <v>0</v>
      </c>
      <c r="AS349" s="52">
        <v>0</v>
      </c>
      <c r="AT349" s="52">
        <v>0</v>
      </c>
      <c r="AU349" s="52">
        <v>0</v>
      </c>
      <c r="AV349" s="52">
        <v>0</v>
      </c>
      <c r="AW349" s="52">
        <v>0</v>
      </c>
      <c r="AX349" s="52">
        <v>0</v>
      </c>
      <c r="AY349" s="52">
        <v>0</v>
      </c>
      <c r="AZ349" s="52">
        <v>0</v>
      </c>
      <c r="BA349" s="52">
        <v>0</v>
      </c>
      <c r="BB349" s="52">
        <v>0</v>
      </c>
      <c r="BC349" s="52">
        <v>0</v>
      </c>
      <c r="BD349" s="52">
        <v>0</v>
      </c>
      <c r="BE349" s="52">
        <v>0</v>
      </c>
      <c r="BF349" s="52">
        <v>0</v>
      </c>
      <c r="BG349" s="52">
        <v>0</v>
      </c>
      <c r="BH349" s="52">
        <v>0</v>
      </c>
      <c r="BI349" s="52">
        <v>0</v>
      </c>
      <c r="BJ349" s="52">
        <v>0</v>
      </c>
      <c r="BK349" s="52">
        <v>0</v>
      </c>
      <c r="BL349" s="52">
        <v>0</v>
      </c>
      <c r="BM349" s="52">
        <v>0</v>
      </c>
      <c r="BN349" s="52">
        <v>0</v>
      </c>
      <c r="BO349" s="52">
        <v>0</v>
      </c>
      <c r="BP349" s="52">
        <v>0</v>
      </c>
      <c r="BQ349" s="52">
        <v>0</v>
      </c>
      <c r="BR349" s="52">
        <v>0</v>
      </c>
      <c r="BS349" s="52">
        <v>0</v>
      </c>
      <c r="BT349" s="52">
        <v>0</v>
      </c>
      <c r="BU349" s="52">
        <v>0</v>
      </c>
      <c r="BV349" s="52">
        <v>0</v>
      </c>
      <c r="BW349" s="52">
        <v>0</v>
      </c>
      <c r="BX349" s="52">
        <v>0</v>
      </c>
      <c r="BY349" s="52">
        <v>0</v>
      </c>
      <c r="BZ349" s="52">
        <v>0</v>
      </c>
      <c r="CA349" s="52">
        <v>0</v>
      </c>
      <c r="CB349" s="52">
        <v>0</v>
      </c>
      <c r="CC349" s="52">
        <v>0</v>
      </c>
      <c r="CD349" s="52">
        <v>0</v>
      </c>
      <c r="CE349" s="52">
        <v>0</v>
      </c>
      <c r="CF349" s="52">
        <v>0</v>
      </c>
      <c r="CG349" s="52">
        <v>0</v>
      </c>
      <c r="CH349" s="52">
        <v>0</v>
      </c>
      <c r="CI349" s="52">
        <v>0</v>
      </c>
      <c r="CJ349" s="52">
        <v>0</v>
      </c>
      <c r="CK349" s="52">
        <v>0</v>
      </c>
      <c r="CL349" s="52">
        <v>0</v>
      </c>
      <c r="CM349" s="52">
        <v>0</v>
      </c>
      <c r="CN349" s="52">
        <v>0</v>
      </c>
      <c r="CO349" s="52">
        <v>0</v>
      </c>
      <c r="CP349" s="52">
        <v>0</v>
      </c>
      <c r="CQ349" s="52">
        <v>0</v>
      </c>
      <c r="CR349" s="52">
        <v>0</v>
      </c>
      <c r="CS349" s="52">
        <v>0</v>
      </c>
      <c r="CT349" s="52">
        <v>0</v>
      </c>
      <c r="CU349" s="52">
        <v>0</v>
      </c>
      <c r="CV349" s="52">
        <v>0</v>
      </c>
      <c r="CW349" s="52">
        <v>0</v>
      </c>
      <c r="CX349" s="52">
        <v>0</v>
      </c>
      <c r="CY349" s="52">
        <v>0</v>
      </c>
      <c r="CZ349" s="52">
        <v>0</v>
      </c>
      <c r="DA349" s="52">
        <v>0</v>
      </c>
      <c r="DB349" s="52">
        <v>0</v>
      </c>
      <c r="DC349" s="52">
        <v>0</v>
      </c>
      <c r="DD349" s="52">
        <v>0</v>
      </c>
      <c r="DE349" s="52">
        <v>0</v>
      </c>
      <c r="DF349" s="52">
        <v>0</v>
      </c>
      <c r="DG349" s="52">
        <v>0</v>
      </c>
      <c r="DH349" s="52">
        <v>0</v>
      </c>
      <c r="DI349" s="52">
        <v>0</v>
      </c>
      <c r="DJ349" s="52">
        <v>0</v>
      </c>
      <c r="DK349" s="52">
        <v>0</v>
      </c>
      <c r="DL349" s="52">
        <v>0</v>
      </c>
      <c r="DM349" s="52">
        <v>0</v>
      </c>
      <c r="DN349" s="52">
        <v>0</v>
      </c>
      <c r="DO349" s="52">
        <v>0</v>
      </c>
      <c r="DP349" s="52">
        <v>0</v>
      </c>
      <c r="DQ349" s="52">
        <v>0</v>
      </c>
      <c r="DR349" s="52">
        <v>0</v>
      </c>
      <c r="DS349" s="52">
        <v>0</v>
      </c>
      <c r="DT349" s="52">
        <v>0</v>
      </c>
      <c r="DU349" s="52">
        <v>0</v>
      </c>
      <c r="DV349" s="52">
        <v>0</v>
      </c>
      <c r="DW349" s="52">
        <v>0</v>
      </c>
      <c r="DX349" s="52">
        <v>0</v>
      </c>
      <c r="DY349" s="52">
        <v>0</v>
      </c>
      <c r="DZ349" s="52">
        <v>0</v>
      </c>
      <c r="EA349" s="52">
        <v>0</v>
      </c>
      <c r="EB349" s="52">
        <v>0</v>
      </c>
      <c r="EC349" s="52">
        <v>0</v>
      </c>
      <c r="ED349" s="52">
        <v>0</v>
      </c>
      <c r="EE349" s="52">
        <v>0</v>
      </c>
      <c r="EF349" s="52">
        <v>0</v>
      </c>
      <c r="EG349" s="52">
        <v>0</v>
      </c>
      <c r="EH349" s="52">
        <v>0</v>
      </c>
      <c r="EI349" s="52">
        <v>0</v>
      </c>
      <c r="EJ349" s="52">
        <v>0</v>
      </c>
      <c r="EK349" s="52">
        <v>0</v>
      </c>
      <c r="EL349" s="52">
        <v>0</v>
      </c>
      <c r="EM349" s="52">
        <v>0</v>
      </c>
      <c r="EN349" s="52">
        <v>0</v>
      </c>
      <c r="EO349" s="52">
        <v>0</v>
      </c>
      <c r="EP349" s="52">
        <v>0</v>
      </c>
      <c r="EQ349" s="52">
        <v>0</v>
      </c>
      <c r="ER349" s="52">
        <v>0</v>
      </c>
      <c r="ES349" s="52">
        <v>0</v>
      </c>
      <c r="ET349" s="52">
        <v>0</v>
      </c>
      <c r="EU349" s="52">
        <v>0</v>
      </c>
      <c r="EV349" s="52">
        <v>0</v>
      </c>
      <c r="EW349" s="52">
        <v>83.340909999999994</v>
      </c>
      <c r="EX349" s="52">
        <v>81.477270000000004</v>
      </c>
      <c r="EY349" s="52">
        <v>79.727270000000004</v>
      </c>
      <c r="EZ349" s="52">
        <v>78.113640000000004</v>
      </c>
      <c r="FA349" s="52">
        <v>76.454539999999994</v>
      </c>
      <c r="FB349" s="52">
        <v>75.204539999999994</v>
      </c>
      <c r="FC349" s="52">
        <v>74.136359999999996</v>
      </c>
      <c r="FD349" s="52">
        <v>75.568179999999998</v>
      </c>
      <c r="FE349" s="52">
        <v>79.181820000000002</v>
      </c>
      <c r="FF349" s="52">
        <v>82.727270000000004</v>
      </c>
      <c r="FG349" s="52">
        <v>86.181820000000002</v>
      </c>
      <c r="FH349" s="52">
        <v>89.295460000000006</v>
      </c>
      <c r="FI349" s="52">
        <v>92.204539999999994</v>
      </c>
      <c r="FJ349" s="52">
        <v>94.681820000000002</v>
      </c>
      <c r="FK349" s="52">
        <v>96.613640000000004</v>
      </c>
      <c r="FL349" s="52">
        <v>98.272729999999996</v>
      </c>
      <c r="FM349" s="52">
        <v>99.318179999999998</v>
      </c>
      <c r="FN349" s="52">
        <v>99.340909999999994</v>
      </c>
      <c r="FO349" s="52">
        <v>98.454539999999994</v>
      </c>
      <c r="FP349" s="52">
        <v>96.272729999999996</v>
      </c>
      <c r="FQ349" s="52">
        <v>93.363640000000004</v>
      </c>
      <c r="FR349" s="52">
        <v>90.681820000000002</v>
      </c>
      <c r="FS349" s="52">
        <v>87.818179999999998</v>
      </c>
      <c r="FT349" s="52">
        <v>85</v>
      </c>
      <c r="FU349" s="52">
        <v>4</v>
      </c>
      <c r="FV349" s="52">
        <v>8.4899159999999991</v>
      </c>
      <c r="FW349" s="52">
        <v>3.830514</v>
      </c>
      <c r="FX349" s="52">
        <v>0</v>
      </c>
    </row>
    <row r="350" spans="1:180" x14ac:dyDescent="0.3">
      <c r="A350" t="s">
        <v>174</v>
      </c>
      <c r="B350" t="s">
        <v>248</v>
      </c>
      <c r="C350" t="s">
        <v>0</v>
      </c>
      <c r="D350" t="s">
        <v>244</v>
      </c>
      <c r="E350" t="s">
        <v>189</v>
      </c>
      <c r="F350" t="s">
        <v>229</v>
      </c>
      <c r="G350" t="s">
        <v>239</v>
      </c>
      <c r="H350" s="52">
        <v>16</v>
      </c>
      <c r="I350" s="52">
        <v>0</v>
      </c>
      <c r="J350" s="52">
        <v>0</v>
      </c>
      <c r="K350" s="52">
        <v>0</v>
      </c>
      <c r="L350" s="52">
        <v>0</v>
      </c>
      <c r="M350" s="52">
        <v>0</v>
      </c>
      <c r="N350" s="52">
        <v>0</v>
      </c>
      <c r="O350" s="52">
        <v>0</v>
      </c>
      <c r="P350" s="52">
        <v>0</v>
      </c>
      <c r="Q350" s="52">
        <v>0</v>
      </c>
      <c r="R350" s="52">
        <v>0</v>
      </c>
      <c r="S350" s="52">
        <v>0</v>
      </c>
      <c r="T350" s="52">
        <v>0</v>
      </c>
      <c r="U350" s="52">
        <v>0</v>
      </c>
      <c r="V350" s="52">
        <v>0</v>
      </c>
      <c r="W350" s="52">
        <v>0</v>
      </c>
      <c r="X350" s="52">
        <v>0</v>
      </c>
      <c r="Y350" s="52">
        <v>0</v>
      </c>
      <c r="Z350" s="52">
        <v>0</v>
      </c>
      <c r="AA350" s="52">
        <v>0</v>
      </c>
      <c r="AB350" s="52">
        <v>0</v>
      </c>
      <c r="AC350" s="52">
        <v>0</v>
      </c>
      <c r="AD350" s="52">
        <v>0</v>
      </c>
      <c r="AE350" s="52">
        <v>0</v>
      </c>
      <c r="AF350" s="52">
        <v>0</v>
      </c>
      <c r="AG350" s="52">
        <v>0</v>
      </c>
      <c r="AH350" s="52">
        <v>0</v>
      </c>
      <c r="AI350" s="52">
        <v>0</v>
      </c>
      <c r="AJ350" s="52">
        <v>0</v>
      </c>
      <c r="AK350" s="52">
        <v>0</v>
      </c>
      <c r="AL350" s="52">
        <v>0</v>
      </c>
      <c r="AM350" s="52">
        <v>0</v>
      </c>
      <c r="AN350" s="52">
        <v>0</v>
      </c>
      <c r="AO350" s="52">
        <v>0</v>
      </c>
      <c r="AP350" s="52">
        <v>0</v>
      </c>
      <c r="AQ350" s="52">
        <v>0</v>
      </c>
      <c r="AR350" s="52">
        <v>0</v>
      </c>
      <c r="AS350" s="52">
        <v>0</v>
      </c>
      <c r="AT350" s="52">
        <v>0</v>
      </c>
      <c r="AU350" s="52">
        <v>0</v>
      </c>
      <c r="AV350" s="52">
        <v>0</v>
      </c>
      <c r="AW350" s="52">
        <v>0</v>
      </c>
      <c r="AX350" s="52">
        <v>0</v>
      </c>
      <c r="AY350" s="52">
        <v>0</v>
      </c>
      <c r="AZ350" s="52">
        <v>0</v>
      </c>
      <c r="BA350" s="52">
        <v>0</v>
      </c>
      <c r="BB350" s="52">
        <v>0</v>
      </c>
      <c r="BC350" s="52">
        <v>0</v>
      </c>
      <c r="BD350" s="52">
        <v>0</v>
      </c>
      <c r="BE350" s="52">
        <v>0</v>
      </c>
      <c r="BF350" s="52">
        <v>0</v>
      </c>
      <c r="BG350" s="52">
        <v>0</v>
      </c>
      <c r="BH350" s="52">
        <v>0</v>
      </c>
      <c r="BI350" s="52">
        <v>0</v>
      </c>
      <c r="BJ350" s="52">
        <v>0</v>
      </c>
      <c r="BK350" s="52">
        <v>0</v>
      </c>
      <c r="BL350" s="52">
        <v>0</v>
      </c>
      <c r="BM350" s="52">
        <v>0</v>
      </c>
      <c r="BN350" s="52">
        <v>0</v>
      </c>
      <c r="BO350" s="52">
        <v>0</v>
      </c>
      <c r="BP350" s="52">
        <v>0</v>
      </c>
      <c r="BQ350" s="52">
        <v>0</v>
      </c>
      <c r="BR350" s="52">
        <v>0</v>
      </c>
      <c r="BS350" s="52">
        <v>0</v>
      </c>
      <c r="BT350" s="52">
        <v>0</v>
      </c>
      <c r="BU350" s="52">
        <v>0</v>
      </c>
      <c r="BV350" s="52">
        <v>0</v>
      </c>
      <c r="BW350" s="52">
        <v>0</v>
      </c>
      <c r="BX350" s="52">
        <v>0</v>
      </c>
      <c r="BY350" s="52">
        <v>0</v>
      </c>
      <c r="BZ350" s="52">
        <v>0</v>
      </c>
      <c r="CA350" s="52">
        <v>0</v>
      </c>
      <c r="CB350" s="52">
        <v>0</v>
      </c>
      <c r="CC350" s="52">
        <v>0</v>
      </c>
      <c r="CD350" s="52">
        <v>0</v>
      </c>
      <c r="CE350" s="52">
        <v>0</v>
      </c>
      <c r="CF350" s="52">
        <v>0</v>
      </c>
      <c r="CG350" s="52">
        <v>0</v>
      </c>
      <c r="CH350" s="52">
        <v>0</v>
      </c>
      <c r="CI350" s="52">
        <v>0</v>
      </c>
      <c r="CJ350" s="52">
        <v>0</v>
      </c>
      <c r="CK350" s="52">
        <v>0</v>
      </c>
      <c r="CL350" s="52">
        <v>0</v>
      </c>
      <c r="CM350" s="52">
        <v>0</v>
      </c>
      <c r="CN350" s="52">
        <v>0</v>
      </c>
      <c r="CO350" s="52">
        <v>0</v>
      </c>
      <c r="CP350" s="52">
        <v>0</v>
      </c>
      <c r="CQ350" s="52">
        <v>0</v>
      </c>
      <c r="CR350" s="52">
        <v>0</v>
      </c>
      <c r="CS350" s="52">
        <v>0</v>
      </c>
      <c r="CT350" s="52">
        <v>0</v>
      </c>
      <c r="CU350" s="52">
        <v>0</v>
      </c>
      <c r="CV350" s="52">
        <v>0</v>
      </c>
      <c r="CW350" s="52">
        <v>0</v>
      </c>
      <c r="CX350" s="52">
        <v>0</v>
      </c>
      <c r="CY350" s="52">
        <v>0</v>
      </c>
      <c r="CZ350" s="52">
        <v>0</v>
      </c>
      <c r="DA350" s="52">
        <v>0</v>
      </c>
      <c r="DB350" s="52">
        <v>0</v>
      </c>
      <c r="DC350" s="52">
        <v>0</v>
      </c>
      <c r="DD350" s="52">
        <v>0</v>
      </c>
      <c r="DE350" s="52">
        <v>0</v>
      </c>
      <c r="DF350" s="52">
        <v>0</v>
      </c>
      <c r="DG350" s="52">
        <v>0</v>
      </c>
      <c r="DH350" s="52">
        <v>0</v>
      </c>
      <c r="DI350" s="52">
        <v>0</v>
      </c>
      <c r="DJ350" s="52">
        <v>0</v>
      </c>
      <c r="DK350" s="52">
        <v>0</v>
      </c>
      <c r="DL350" s="52">
        <v>0</v>
      </c>
      <c r="DM350" s="52">
        <v>0</v>
      </c>
      <c r="DN350" s="52">
        <v>0</v>
      </c>
      <c r="DO350" s="52">
        <v>0</v>
      </c>
      <c r="DP350" s="52">
        <v>0</v>
      </c>
      <c r="DQ350" s="52">
        <v>0</v>
      </c>
      <c r="DR350" s="52">
        <v>0</v>
      </c>
      <c r="DS350" s="52">
        <v>0</v>
      </c>
      <c r="DT350" s="52">
        <v>0</v>
      </c>
      <c r="DU350" s="52">
        <v>0</v>
      </c>
      <c r="DV350" s="52">
        <v>0</v>
      </c>
      <c r="DW350" s="52">
        <v>0</v>
      </c>
      <c r="DX350" s="52">
        <v>0</v>
      </c>
      <c r="DY350" s="52">
        <v>0</v>
      </c>
      <c r="DZ350" s="52">
        <v>0</v>
      </c>
      <c r="EA350" s="52">
        <v>0</v>
      </c>
      <c r="EB350" s="52">
        <v>0</v>
      </c>
      <c r="EC350" s="52">
        <v>0</v>
      </c>
      <c r="ED350" s="52">
        <v>0</v>
      </c>
      <c r="EE350" s="52">
        <v>0</v>
      </c>
      <c r="EF350" s="52">
        <v>0</v>
      </c>
      <c r="EG350" s="52">
        <v>0</v>
      </c>
      <c r="EH350" s="52">
        <v>0</v>
      </c>
      <c r="EI350" s="52">
        <v>0</v>
      </c>
      <c r="EJ350" s="52">
        <v>0</v>
      </c>
      <c r="EK350" s="52">
        <v>0</v>
      </c>
      <c r="EL350" s="52">
        <v>0</v>
      </c>
      <c r="EM350" s="52">
        <v>0</v>
      </c>
      <c r="EN350" s="52">
        <v>0</v>
      </c>
      <c r="EO350" s="52">
        <v>0</v>
      </c>
      <c r="EP350" s="52">
        <v>0</v>
      </c>
      <c r="EQ350" s="52">
        <v>0</v>
      </c>
      <c r="ER350" s="52">
        <v>0</v>
      </c>
      <c r="ES350" s="52">
        <v>0</v>
      </c>
      <c r="ET350" s="52">
        <v>0</v>
      </c>
      <c r="EU350" s="52">
        <v>0</v>
      </c>
      <c r="EV350" s="52">
        <v>0</v>
      </c>
      <c r="EW350" s="52">
        <v>83.111109999999996</v>
      </c>
      <c r="EX350" s="52">
        <v>81.333340000000007</v>
      </c>
      <c r="EY350" s="52">
        <v>79.55556</v>
      </c>
      <c r="EZ350" s="52">
        <v>77.611109999999996</v>
      </c>
      <c r="FA350" s="52">
        <v>75.833340000000007</v>
      </c>
      <c r="FB350" s="52">
        <v>74.55556</v>
      </c>
      <c r="FC350" s="52">
        <v>73.666659999999993</v>
      </c>
      <c r="FD350" s="52">
        <v>75.44444</v>
      </c>
      <c r="FE350" s="52">
        <v>79.388890000000004</v>
      </c>
      <c r="FF350" s="52">
        <v>83.277780000000007</v>
      </c>
      <c r="FG350" s="52">
        <v>86.94444</v>
      </c>
      <c r="FH350" s="52">
        <v>90.44444</v>
      </c>
      <c r="FI350" s="52">
        <v>93.611109999999996</v>
      </c>
      <c r="FJ350" s="52">
        <v>96.05556</v>
      </c>
      <c r="FK350" s="52">
        <v>98.277780000000007</v>
      </c>
      <c r="FL350" s="52">
        <v>99.888890000000004</v>
      </c>
      <c r="FM350" s="52">
        <v>100.66670000000001</v>
      </c>
      <c r="FN350" s="52">
        <v>100.66670000000001</v>
      </c>
      <c r="FO350" s="52">
        <v>99.666659999999993</v>
      </c>
      <c r="FP350" s="52">
        <v>97.44444</v>
      </c>
      <c r="FQ350" s="52">
        <v>94.277780000000007</v>
      </c>
      <c r="FR350" s="52">
        <v>91</v>
      </c>
      <c r="FS350" s="52">
        <v>88.5</v>
      </c>
      <c r="FT350" s="52">
        <v>86.111109999999996</v>
      </c>
      <c r="FU350" s="52">
        <v>4</v>
      </c>
      <c r="FV350" s="52">
        <v>8.4899159999999991</v>
      </c>
      <c r="FW350" s="52">
        <v>3.830514</v>
      </c>
      <c r="FX350" s="52">
        <v>0</v>
      </c>
    </row>
    <row r="351" spans="1:180" x14ac:dyDescent="0.3">
      <c r="A351" t="s">
        <v>174</v>
      </c>
      <c r="B351" t="s">
        <v>248</v>
      </c>
      <c r="C351" t="s">
        <v>0</v>
      </c>
      <c r="D351" t="s">
        <v>224</v>
      </c>
      <c r="E351" t="s">
        <v>187</v>
      </c>
      <c r="F351" t="s">
        <v>229</v>
      </c>
      <c r="G351" t="s">
        <v>239</v>
      </c>
      <c r="H351" s="52">
        <v>16</v>
      </c>
      <c r="I351" s="52">
        <v>0</v>
      </c>
      <c r="J351" s="52">
        <v>0</v>
      </c>
      <c r="K351" s="52">
        <v>0</v>
      </c>
      <c r="L351" s="52">
        <v>0</v>
      </c>
      <c r="M351" s="52">
        <v>0</v>
      </c>
      <c r="N351" s="52">
        <v>0</v>
      </c>
      <c r="O351" s="52">
        <v>0</v>
      </c>
      <c r="P351" s="52">
        <v>0</v>
      </c>
      <c r="Q351" s="52">
        <v>0</v>
      </c>
      <c r="R351" s="52">
        <v>0</v>
      </c>
      <c r="S351" s="52">
        <v>0</v>
      </c>
      <c r="T351" s="52">
        <v>0</v>
      </c>
      <c r="U351" s="52">
        <v>0</v>
      </c>
      <c r="V351" s="52">
        <v>0</v>
      </c>
      <c r="W351" s="52">
        <v>0</v>
      </c>
      <c r="X351" s="52">
        <v>0</v>
      </c>
      <c r="Y351" s="52">
        <v>0</v>
      </c>
      <c r="Z351" s="52">
        <v>0</v>
      </c>
      <c r="AA351" s="52">
        <v>0</v>
      </c>
      <c r="AB351" s="52">
        <v>0</v>
      </c>
      <c r="AC351" s="52">
        <v>0</v>
      </c>
      <c r="AD351" s="52">
        <v>0</v>
      </c>
      <c r="AE351" s="52">
        <v>0</v>
      </c>
      <c r="AF351" s="52">
        <v>0</v>
      </c>
      <c r="AG351" s="52">
        <v>0</v>
      </c>
      <c r="AH351" s="52">
        <v>0</v>
      </c>
      <c r="AI351" s="52">
        <v>0</v>
      </c>
      <c r="AJ351" s="52">
        <v>0</v>
      </c>
      <c r="AK351" s="52">
        <v>0</v>
      </c>
      <c r="AL351" s="52">
        <v>0</v>
      </c>
      <c r="AM351" s="52">
        <v>0</v>
      </c>
      <c r="AN351" s="52">
        <v>0</v>
      </c>
      <c r="AO351" s="52">
        <v>0</v>
      </c>
      <c r="AP351" s="52">
        <v>0</v>
      </c>
      <c r="AQ351" s="52">
        <v>0</v>
      </c>
      <c r="AR351" s="52">
        <v>0</v>
      </c>
      <c r="AS351" s="52">
        <v>0</v>
      </c>
      <c r="AT351" s="52">
        <v>0</v>
      </c>
      <c r="AU351" s="52">
        <v>0</v>
      </c>
      <c r="AV351" s="52">
        <v>0</v>
      </c>
      <c r="AW351" s="52">
        <v>0</v>
      </c>
      <c r="AX351" s="52">
        <v>0</v>
      </c>
      <c r="AY351" s="52">
        <v>0</v>
      </c>
      <c r="AZ351" s="52">
        <v>0</v>
      </c>
      <c r="BA351" s="52">
        <v>0</v>
      </c>
      <c r="BB351" s="52">
        <v>0</v>
      </c>
      <c r="BC351" s="52">
        <v>0</v>
      </c>
      <c r="BD351" s="52">
        <v>0</v>
      </c>
      <c r="BE351" s="52">
        <v>0</v>
      </c>
      <c r="BF351" s="52">
        <v>0</v>
      </c>
      <c r="BG351" s="52">
        <v>0</v>
      </c>
      <c r="BH351" s="52">
        <v>0</v>
      </c>
      <c r="BI351" s="52">
        <v>0</v>
      </c>
      <c r="BJ351" s="52">
        <v>0</v>
      </c>
      <c r="BK351" s="52">
        <v>0</v>
      </c>
      <c r="BL351" s="52">
        <v>0</v>
      </c>
      <c r="BM351" s="52">
        <v>0</v>
      </c>
      <c r="BN351" s="52">
        <v>0</v>
      </c>
      <c r="BO351" s="52">
        <v>0</v>
      </c>
      <c r="BP351" s="52">
        <v>0</v>
      </c>
      <c r="BQ351" s="52">
        <v>0</v>
      </c>
      <c r="BR351" s="52">
        <v>0</v>
      </c>
      <c r="BS351" s="52">
        <v>0</v>
      </c>
      <c r="BT351" s="52">
        <v>0</v>
      </c>
      <c r="BU351" s="52">
        <v>0</v>
      </c>
      <c r="BV351" s="52">
        <v>0</v>
      </c>
      <c r="BW351" s="52">
        <v>0</v>
      </c>
      <c r="BX351" s="52">
        <v>0</v>
      </c>
      <c r="BY351" s="52">
        <v>0</v>
      </c>
      <c r="BZ351" s="52">
        <v>0</v>
      </c>
      <c r="CA351" s="52">
        <v>0</v>
      </c>
      <c r="CB351" s="52">
        <v>0</v>
      </c>
      <c r="CC351" s="52">
        <v>0</v>
      </c>
      <c r="CD351" s="52">
        <v>0</v>
      </c>
      <c r="CE351" s="52">
        <v>0</v>
      </c>
      <c r="CF351" s="52">
        <v>0</v>
      </c>
      <c r="CG351" s="52">
        <v>0</v>
      </c>
      <c r="CH351" s="52">
        <v>0</v>
      </c>
      <c r="CI351" s="52">
        <v>0</v>
      </c>
      <c r="CJ351" s="52">
        <v>0</v>
      </c>
      <c r="CK351" s="52">
        <v>0</v>
      </c>
      <c r="CL351" s="52">
        <v>0</v>
      </c>
      <c r="CM351" s="52">
        <v>0</v>
      </c>
      <c r="CN351" s="52">
        <v>0</v>
      </c>
      <c r="CO351" s="52">
        <v>0</v>
      </c>
      <c r="CP351" s="52">
        <v>0</v>
      </c>
      <c r="CQ351" s="52">
        <v>0</v>
      </c>
      <c r="CR351" s="52">
        <v>0</v>
      </c>
      <c r="CS351" s="52">
        <v>0</v>
      </c>
      <c r="CT351" s="52">
        <v>0</v>
      </c>
      <c r="CU351" s="52">
        <v>0</v>
      </c>
      <c r="CV351" s="52">
        <v>0</v>
      </c>
      <c r="CW351" s="52">
        <v>0</v>
      </c>
      <c r="CX351" s="52">
        <v>0</v>
      </c>
      <c r="CY351" s="52">
        <v>0</v>
      </c>
      <c r="CZ351" s="52">
        <v>0</v>
      </c>
      <c r="DA351" s="52">
        <v>0</v>
      </c>
      <c r="DB351" s="52">
        <v>0</v>
      </c>
      <c r="DC351" s="52">
        <v>0</v>
      </c>
      <c r="DD351" s="52">
        <v>0</v>
      </c>
      <c r="DE351" s="52">
        <v>0</v>
      </c>
      <c r="DF351" s="52">
        <v>0</v>
      </c>
      <c r="DG351" s="52">
        <v>0</v>
      </c>
      <c r="DH351" s="52">
        <v>0</v>
      </c>
      <c r="DI351" s="52">
        <v>0</v>
      </c>
      <c r="DJ351" s="52">
        <v>0</v>
      </c>
      <c r="DK351" s="52">
        <v>0</v>
      </c>
      <c r="DL351" s="52">
        <v>0</v>
      </c>
      <c r="DM351" s="52">
        <v>0</v>
      </c>
      <c r="DN351" s="52">
        <v>0</v>
      </c>
      <c r="DO351" s="52">
        <v>0</v>
      </c>
      <c r="DP351" s="52">
        <v>0</v>
      </c>
      <c r="DQ351" s="52">
        <v>0</v>
      </c>
      <c r="DR351" s="52">
        <v>0</v>
      </c>
      <c r="DS351" s="52">
        <v>0</v>
      </c>
      <c r="DT351" s="52">
        <v>0</v>
      </c>
      <c r="DU351" s="52">
        <v>0</v>
      </c>
      <c r="DV351" s="52">
        <v>0</v>
      </c>
      <c r="DW351" s="52">
        <v>0</v>
      </c>
      <c r="DX351" s="52">
        <v>0</v>
      </c>
      <c r="DY351" s="52">
        <v>0</v>
      </c>
      <c r="DZ351" s="52">
        <v>0</v>
      </c>
      <c r="EA351" s="52">
        <v>0</v>
      </c>
      <c r="EB351" s="52">
        <v>0</v>
      </c>
      <c r="EC351" s="52">
        <v>0</v>
      </c>
      <c r="ED351" s="52">
        <v>0</v>
      </c>
      <c r="EE351" s="52">
        <v>0</v>
      </c>
      <c r="EF351" s="52">
        <v>0</v>
      </c>
      <c r="EG351" s="52">
        <v>0</v>
      </c>
      <c r="EH351" s="52">
        <v>0</v>
      </c>
      <c r="EI351" s="52">
        <v>0</v>
      </c>
      <c r="EJ351" s="52">
        <v>0</v>
      </c>
      <c r="EK351" s="52">
        <v>0</v>
      </c>
      <c r="EL351" s="52">
        <v>0</v>
      </c>
      <c r="EM351" s="52">
        <v>0</v>
      </c>
      <c r="EN351" s="52">
        <v>0</v>
      </c>
      <c r="EO351" s="52">
        <v>0</v>
      </c>
      <c r="EP351" s="52">
        <v>0</v>
      </c>
      <c r="EQ351" s="52">
        <v>0</v>
      </c>
      <c r="ER351" s="52">
        <v>0</v>
      </c>
      <c r="ES351" s="52">
        <v>0</v>
      </c>
      <c r="ET351" s="52">
        <v>0</v>
      </c>
      <c r="EU351" s="52">
        <v>0</v>
      </c>
      <c r="EV351" s="52">
        <v>0</v>
      </c>
      <c r="EW351" s="52">
        <v>79.977270000000004</v>
      </c>
      <c r="EX351" s="52">
        <v>77.909090000000006</v>
      </c>
      <c r="EY351" s="52">
        <v>76.022729999999996</v>
      </c>
      <c r="EZ351" s="52">
        <v>74.204539999999994</v>
      </c>
      <c r="FA351" s="52">
        <v>72.659090000000006</v>
      </c>
      <c r="FB351" s="52">
        <v>71.272729999999996</v>
      </c>
      <c r="FC351" s="52">
        <v>71.181820000000002</v>
      </c>
      <c r="FD351" s="52">
        <v>73.545460000000006</v>
      </c>
      <c r="FE351" s="52">
        <v>76.340909999999994</v>
      </c>
      <c r="FF351" s="52">
        <v>78.931820000000002</v>
      </c>
      <c r="FG351" s="52">
        <v>81.75</v>
      </c>
      <c r="FH351" s="52">
        <v>84.590909999999994</v>
      </c>
      <c r="FI351" s="52">
        <v>87.204539999999994</v>
      </c>
      <c r="FJ351" s="52">
        <v>89.659090000000006</v>
      </c>
      <c r="FK351" s="52">
        <v>91.931820000000002</v>
      </c>
      <c r="FL351" s="52">
        <v>93.659090000000006</v>
      </c>
      <c r="FM351" s="52">
        <v>94.659090000000006</v>
      </c>
      <c r="FN351" s="52">
        <v>95.136359999999996</v>
      </c>
      <c r="FO351" s="52">
        <v>94.75</v>
      </c>
      <c r="FP351" s="52">
        <v>93.204539999999994</v>
      </c>
      <c r="FQ351" s="52">
        <v>90.295460000000006</v>
      </c>
      <c r="FR351" s="52">
        <v>87.25</v>
      </c>
      <c r="FS351" s="52">
        <v>84.590909999999994</v>
      </c>
      <c r="FT351" s="52">
        <v>82.136359999999996</v>
      </c>
      <c r="FU351" s="52">
        <v>4</v>
      </c>
      <c r="FV351" s="52">
        <v>7.1683899999999996</v>
      </c>
      <c r="FW351" s="52">
        <v>3.0995970000000002</v>
      </c>
      <c r="FX351" s="52">
        <v>0</v>
      </c>
    </row>
    <row r="352" spans="1:180" x14ac:dyDescent="0.3">
      <c r="A352" t="s">
        <v>174</v>
      </c>
      <c r="B352" t="s">
        <v>248</v>
      </c>
      <c r="C352" t="s">
        <v>0</v>
      </c>
      <c r="D352" t="s">
        <v>224</v>
      </c>
      <c r="E352" t="s">
        <v>188</v>
      </c>
      <c r="F352" t="s">
        <v>229</v>
      </c>
      <c r="G352" t="s">
        <v>239</v>
      </c>
      <c r="H352" s="52">
        <v>16</v>
      </c>
      <c r="I352" s="52">
        <v>0</v>
      </c>
      <c r="J352" s="52">
        <v>0</v>
      </c>
      <c r="K352" s="52">
        <v>0</v>
      </c>
      <c r="L352" s="52">
        <v>0</v>
      </c>
      <c r="M352" s="52">
        <v>0</v>
      </c>
      <c r="N352" s="52">
        <v>0</v>
      </c>
      <c r="O352" s="52">
        <v>0</v>
      </c>
      <c r="P352" s="52">
        <v>0</v>
      </c>
      <c r="Q352" s="52">
        <v>0</v>
      </c>
      <c r="R352" s="52">
        <v>0</v>
      </c>
      <c r="S352" s="52">
        <v>0</v>
      </c>
      <c r="T352" s="52">
        <v>0</v>
      </c>
      <c r="U352" s="52">
        <v>0</v>
      </c>
      <c r="V352" s="52">
        <v>0</v>
      </c>
      <c r="W352" s="52">
        <v>0</v>
      </c>
      <c r="X352" s="52">
        <v>0</v>
      </c>
      <c r="Y352" s="52">
        <v>0</v>
      </c>
      <c r="Z352" s="52">
        <v>0</v>
      </c>
      <c r="AA352" s="52">
        <v>0</v>
      </c>
      <c r="AB352" s="52">
        <v>0</v>
      </c>
      <c r="AC352" s="52">
        <v>0</v>
      </c>
      <c r="AD352" s="52">
        <v>0</v>
      </c>
      <c r="AE352" s="52">
        <v>0</v>
      </c>
      <c r="AF352" s="52">
        <v>0</v>
      </c>
      <c r="AG352" s="52">
        <v>0</v>
      </c>
      <c r="AH352" s="52">
        <v>0</v>
      </c>
      <c r="AI352" s="52">
        <v>0</v>
      </c>
      <c r="AJ352" s="52">
        <v>0</v>
      </c>
      <c r="AK352" s="52">
        <v>0</v>
      </c>
      <c r="AL352" s="52">
        <v>0</v>
      </c>
      <c r="AM352" s="52">
        <v>0</v>
      </c>
      <c r="AN352" s="52">
        <v>0</v>
      </c>
      <c r="AO352" s="52">
        <v>0</v>
      </c>
      <c r="AP352" s="52">
        <v>0</v>
      </c>
      <c r="AQ352" s="52">
        <v>0</v>
      </c>
      <c r="AR352" s="52">
        <v>0</v>
      </c>
      <c r="AS352" s="52">
        <v>0</v>
      </c>
      <c r="AT352" s="52">
        <v>0</v>
      </c>
      <c r="AU352" s="52">
        <v>0</v>
      </c>
      <c r="AV352" s="52">
        <v>0</v>
      </c>
      <c r="AW352" s="52">
        <v>0</v>
      </c>
      <c r="AX352" s="52">
        <v>0</v>
      </c>
      <c r="AY352" s="52">
        <v>0</v>
      </c>
      <c r="AZ352" s="52">
        <v>0</v>
      </c>
      <c r="BA352" s="52">
        <v>0</v>
      </c>
      <c r="BB352" s="52">
        <v>0</v>
      </c>
      <c r="BC352" s="52">
        <v>0</v>
      </c>
      <c r="BD352" s="52">
        <v>0</v>
      </c>
      <c r="BE352" s="52">
        <v>0</v>
      </c>
      <c r="BF352" s="52">
        <v>0</v>
      </c>
      <c r="BG352" s="52">
        <v>0</v>
      </c>
      <c r="BH352" s="52">
        <v>0</v>
      </c>
      <c r="BI352" s="52">
        <v>0</v>
      </c>
      <c r="BJ352" s="52">
        <v>0</v>
      </c>
      <c r="BK352" s="52">
        <v>0</v>
      </c>
      <c r="BL352" s="52">
        <v>0</v>
      </c>
      <c r="BM352" s="52">
        <v>0</v>
      </c>
      <c r="BN352" s="52">
        <v>0</v>
      </c>
      <c r="BO352" s="52">
        <v>0</v>
      </c>
      <c r="BP352" s="52">
        <v>0</v>
      </c>
      <c r="BQ352" s="52">
        <v>0</v>
      </c>
      <c r="BR352" s="52">
        <v>0</v>
      </c>
      <c r="BS352" s="52">
        <v>0</v>
      </c>
      <c r="BT352" s="52">
        <v>0</v>
      </c>
      <c r="BU352" s="52">
        <v>0</v>
      </c>
      <c r="BV352" s="52">
        <v>0</v>
      </c>
      <c r="BW352" s="52">
        <v>0</v>
      </c>
      <c r="BX352" s="52">
        <v>0</v>
      </c>
      <c r="BY352" s="52">
        <v>0</v>
      </c>
      <c r="BZ352" s="52">
        <v>0</v>
      </c>
      <c r="CA352" s="52">
        <v>0</v>
      </c>
      <c r="CB352" s="52">
        <v>0</v>
      </c>
      <c r="CC352" s="52">
        <v>0</v>
      </c>
      <c r="CD352" s="52">
        <v>0</v>
      </c>
      <c r="CE352" s="52">
        <v>0</v>
      </c>
      <c r="CF352" s="52">
        <v>0</v>
      </c>
      <c r="CG352" s="52">
        <v>0</v>
      </c>
      <c r="CH352" s="52">
        <v>0</v>
      </c>
      <c r="CI352" s="52">
        <v>0</v>
      </c>
      <c r="CJ352" s="52">
        <v>0</v>
      </c>
      <c r="CK352" s="52">
        <v>0</v>
      </c>
      <c r="CL352" s="52">
        <v>0</v>
      </c>
      <c r="CM352" s="52">
        <v>0</v>
      </c>
      <c r="CN352" s="52">
        <v>0</v>
      </c>
      <c r="CO352" s="52">
        <v>0</v>
      </c>
      <c r="CP352" s="52">
        <v>0</v>
      </c>
      <c r="CQ352" s="52">
        <v>0</v>
      </c>
      <c r="CR352" s="52">
        <v>0</v>
      </c>
      <c r="CS352" s="52">
        <v>0</v>
      </c>
      <c r="CT352" s="52">
        <v>0</v>
      </c>
      <c r="CU352" s="52">
        <v>0</v>
      </c>
      <c r="CV352" s="52">
        <v>0</v>
      </c>
      <c r="CW352" s="52">
        <v>0</v>
      </c>
      <c r="CX352" s="52">
        <v>0</v>
      </c>
      <c r="CY352" s="52">
        <v>0</v>
      </c>
      <c r="CZ352" s="52">
        <v>0</v>
      </c>
      <c r="DA352" s="52">
        <v>0</v>
      </c>
      <c r="DB352" s="52">
        <v>0</v>
      </c>
      <c r="DC352" s="52">
        <v>0</v>
      </c>
      <c r="DD352" s="52">
        <v>0</v>
      </c>
      <c r="DE352" s="52">
        <v>0</v>
      </c>
      <c r="DF352" s="52">
        <v>0</v>
      </c>
      <c r="DG352" s="52">
        <v>0</v>
      </c>
      <c r="DH352" s="52">
        <v>0</v>
      </c>
      <c r="DI352" s="52">
        <v>0</v>
      </c>
      <c r="DJ352" s="52">
        <v>0</v>
      </c>
      <c r="DK352" s="52">
        <v>0</v>
      </c>
      <c r="DL352" s="52">
        <v>0</v>
      </c>
      <c r="DM352" s="52">
        <v>0</v>
      </c>
      <c r="DN352" s="52">
        <v>0</v>
      </c>
      <c r="DO352" s="52">
        <v>0</v>
      </c>
      <c r="DP352" s="52">
        <v>0</v>
      </c>
      <c r="DQ352" s="52">
        <v>0</v>
      </c>
      <c r="DR352" s="52">
        <v>0</v>
      </c>
      <c r="DS352" s="52">
        <v>0</v>
      </c>
      <c r="DT352" s="52">
        <v>0</v>
      </c>
      <c r="DU352" s="52">
        <v>0</v>
      </c>
      <c r="DV352" s="52">
        <v>0</v>
      </c>
      <c r="DW352" s="52">
        <v>0</v>
      </c>
      <c r="DX352" s="52">
        <v>0</v>
      </c>
      <c r="DY352" s="52">
        <v>0</v>
      </c>
      <c r="DZ352" s="52">
        <v>0</v>
      </c>
      <c r="EA352" s="52">
        <v>0</v>
      </c>
      <c r="EB352" s="52">
        <v>0</v>
      </c>
      <c r="EC352" s="52">
        <v>0</v>
      </c>
      <c r="ED352" s="52">
        <v>0</v>
      </c>
      <c r="EE352" s="52">
        <v>0</v>
      </c>
      <c r="EF352" s="52">
        <v>0</v>
      </c>
      <c r="EG352" s="52">
        <v>0</v>
      </c>
      <c r="EH352" s="52">
        <v>0</v>
      </c>
      <c r="EI352" s="52">
        <v>0</v>
      </c>
      <c r="EJ352" s="52">
        <v>0</v>
      </c>
      <c r="EK352" s="52">
        <v>0</v>
      </c>
      <c r="EL352" s="52">
        <v>0</v>
      </c>
      <c r="EM352" s="52">
        <v>0</v>
      </c>
      <c r="EN352" s="52">
        <v>0</v>
      </c>
      <c r="EO352" s="52">
        <v>0</v>
      </c>
      <c r="EP352" s="52">
        <v>0</v>
      </c>
      <c r="EQ352" s="52">
        <v>0</v>
      </c>
      <c r="ER352" s="52">
        <v>0</v>
      </c>
      <c r="ES352" s="52">
        <v>0</v>
      </c>
      <c r="ET352" s="52">
        <v>0</v>
      </c>
      <c r="EU352" s="52">
        <v>0</v>
      </c>
      <c r="EV352" s="52">
        <v>0</v>
      </c>
      <c r="EW352" s="52">
        <v>86.333340000000007</v>
      </c>
      <c r="EX352" s="52">
        <v>84.523809999999997</v>
      </c>
      <c r="EY352" s="52">
        <v>82.880949999999999</v>
      </c>
      <c r="EZ352" s="52">
        <v>81.357140000000001</v>
      </c>
      <c r="FA352" s="52">
        <v>80.119050000000001</v>
      </c>
      <c r="FB352" s="52">
        <v>78.857140000000001</v>
      </c>
      <c r="FC352" s="52">
        <v>78.309520000000006</v>
      </c>
      <c r="FD352" s="52">
        <v>79.928569999999993</v>
      </c>
      <c r="FE352" s="52">
        <v>83.166659999999993</v>
      </c>
      <c r="FF352" s="52">
        <v>86.428569999999993</v>
      </c>
      <c r="FG352" s="52">
        <v>89.690479999999994</v>
      </c>
      <c r="FH352" s="52">
        <v>92.714290000000005</v>
      </c>
      <c r="FI352" s="52">
        <v>95.690479999999994</v>
      </c>
      <c r="FJ352" s="52">
        <v>97.880949999999999</v>
      </c>
      <c r="FK352" s="52">
        <v>99.976190000000003</v>
      </c>
      <c r="FL352" s="52">
        <v>101.2381</v>
      </c>
      <c r="FM352" s="52">
        <v>102.0714</v>
      </c>
      <c r="FN352" s="52">
        <v>102.28570000000001</v>
      </c>
      <c r="FO352" s="52">
        <v>101.90479999999999</v>
      </c>
      <c r="FP352" s="52">
        <v>100.21429999999999</v>
      </c>
      <c r="FQ352" s="52">
        <v>97.357140000000001</v>
      </c>
      <c r="FR352" s="52">
        <v>94.666659999999993</v>
      </c>
      <c r="FS352" s="52">
        <v>91.547619999999995</v>
      </c>
      <c r="FT352" s="52">
        <v>88.714290000000005</v>
      </c>
      <c r="FU352" s="52">
        <v>4</v>
      </c>
      <c r="FV352" s="52">
        <v>8.9026029999999992</v>
      </c>
      <c r="FW352" s="52">
        <v>4.160558</v>
      </c>
      <c r="FX352" s="52">
        <v>0</v>
      </c>
    </row>
    <row r="353" spans="1:180" x14ac:dyDescent="0.3">
      <c r="A353" t="s">
        <v>174</v>
      </c>
      <c r="B353" t="s">
        <v>248</v>
      </c>
      <c r="C353" t="s">
        <v>0</v>
      </c>
      <c r="D353" t="s">
        <v>244</v>
      </c>
      <c r="E353" t="s">
        <v>190</v>
      </c>
      <c r="F353" t="s">
        <v>229</v>
      </c>
      <c r="G353" t="s">
        <v>239</v>
      </c>
      <c r="H353" s="52">
        <v>16</v>
      </c>
      <c r="I353" s="52">
        <v>0</v>
      </c>
      <c r="J353" s="52">
        <v>0</v>
      </c>
      <c r="K353" s="52">
        <v>0</v>
      </c>
      <c r="L353" s="52">
        <v>0</v>
      </c>
      <c r="M353" s="52">
        <v>0</v>
      </c>
      <c r="N353" s="52">
        <v>0</v>
      </c>
      <c r="O353" s="52">
        <v>0</v>
      </c>
      <c r="P353" s="52">
        <v>0</v>
      </c>
      <c r="Q353" s="52">
        <v>0</v>
      </c>
      <c r="R353" s="52">
        <v>0</v>
      </c>
      <c r="S353" s="52">
        <v>0</v>
      </c>
      <c r="T353" s="52">
        <v>0</v>
      </c>
      <c r="U353" s="52">
        <v>0</v>
      </c>
      <c r="V353" s="52">
        <v>0</v>
      </c>
      <c r="W353" s="52">
        <v>0</v>
      </c>
      <c r="X353" s="52">
        <v>0</v>
      </c>
      <c r="Y353" s="52">
        <v>0</v>
      </c>
      <c r="Z353" s="52">
        <v>0</v>
      </c>
      <c r="AA353" s="52">
        <v>0</v>
      </c>
      <c r="AB353" s="52">
        <v>0</v>
      </c>
      <c r="AC353" s="52">
        <v>0</v>
      </c>
      <c r="AD353" s="52">
        <v>0</v>
      </c>
      <c r="AE353" s="52">
        <v>0</v>
      </c>
      <c r="AF353" s="52">
        <v>0</v>
      </c>
      <c r="AG353" s="52">
        <v>0</v>
      </c>
      <c r="AH353" s="52">
        <v>0</v>
      </c>
      <c r="AI353" s="52">
        <v>0</v>
      </c>
      <c r="AJ353" s="52">
        <v>0</v>
      </c>
      <c r="AK353" s="52">
        <v>0</v>
      </c>
      <c r="AL353" s="52">
        <v>0</v>
      </c>
      <c r="AM353" s="52">
        <v>0</v>
      </c>
      <c r="AN353" s="52">
        <v>0</v>
      </c>
      <c r="AO353" s="52">
        <v>0</v>
      </c>
      <c r="AP353" s="52">
        <v>0</v>
      </c>
      <c r="AQ353" s="52">
        <v>0</v>
      </c>
      <c r="AR353" s="52">
        <v>0</v>
      </c>
      <c r="AS353" s="52">
        <v>0</v>
      </c>
      <c r="AT353" s="52">
        <v>0</v>
      </c>
      <c r="AU353" s="52">
        <v>0</v>
      </c>
      <c r="AV353" s="52">
        <v>0</v>
      </c>
      <c r="AW353" s="52">
        <v>0</v>
      </c>
      <c r="AX353" s="52">
        <v>0</v>
      </c>
      <c r="AY353" s="52">
        <v>0</v>
      </c>
      <c r="AZ353" s="52">
        <v>0</v>
      </c>
      <c r="BA353" s="52">
        <v>0</v>
      </c>
      <c r="BB353" s="52">
        <v>0</v>
      </c>
      <c r="BC353" s="52">
        <v>0</v>
      </c>
      <c r="BD353" s="52">
        <v>0</v>
      </c>
      <c r="BE353" s="52">
        <v>0</v>
      </c>
      <c r="BF353" s="52">
        <v>0</v>
      </c>
      <c r="BG353" s="52">
        <v>0</v>
      </c>
      <c r="BH353" s="52">
        <v>0</v>
      </c>
      <c r="BI353" s="52">
        <v>0</v>
      </c>
      <c r="BJ353" s="52">
        <v>0</v>
      </c>
      <c r="BK353" s="52">
        <v>0</v>
      </c>
      <c r="BL353" s="52">
        <v>0</v>
      </c>
      <c r="BM353" s="52">
        <v>0</v>
      </c>
      <c r="BN353" s="52">
        <v>0</v>
      </c>
      <c r="BO353" s="52">
        <v>0</v>
      </c>
      <c r="BP353" s="52">
        <v>0</v>
      </c>
      <c r="BQ353" s="52">
        <v>0</v>
      </c>
      <c r="BR353" s="52">
        <v>0</v>
      </c>
      <c r="BS353" s="52">
        <v>0</v>
      </c>
      <c r="BT353" s="52">
        <v>0</v>
      </c>
      <c r="BU353" s="52">
        <v>0</v>
      </c>
      <c r="BV353" s="52">
        <v>0</v>
      </c>
      <c r="BW353" s="52">
        <v>0</v>
      </c>
      <c r="BX353" s="52">
        <v>0</v>
      </c>
      <c r="BY353" s="52">
        <v>0</v>
      </c>
      <c r="BZ353" s="52">
        <v>0</v>
      </c>
      <c r="CA353" s="52">
        <v>0</v>
      </c>
      <c r="CB353" s="52">
        <v>0</v>
      </c>
      <c r="CC353" s="52">
        <v>0</v>
      </c>
      <c r="CD353" s="52">
        <v>0</v>
      </c>
      <c r="CE353" s="52">
        <v>0</v>
      </c>
      <c r="CF353" s="52">
        <v>0</v>
      </c>
      <c r="CG353" s="52">
        <v>0</v>
      </c>
      <c r="CH353" s="52">
        <v>0</v>
      </c>
      <c r="CI353" s="52">
        <v>0</v>
      </c>
      <c r="CJ353" s="52">
        <v>0</v>
      </c>
      <c r="CK353" s="52">
        <v>0</v>
      </c>
      <c r="CL353" s="52">
        <v>0</v>
      </c>
      <c r="CM353" s="52">
        <v>0</v>
      </c>
      <c r="CN353" s="52">
        <v>0</v>
      </c>
      <c r="CO353" s="52">
        <v>0</v>
      </c>
      <c r="CP353" s="52">
        <v>0</v>
      </c>
      <c r="CQ353" s="52">
        <v>0</v>
      </c>
      <c r="CR353" s="52">
        <v>0</v>
      </c>
      <c r="CS353" s="52">
        <v>0</v>
      </c>
      <c r="CT353" s="52">
        <v>0</v>
      </c>
      <c r="CU353" s="52">
        <v>0</v>
      </c>
      <c r="CV353" s="52">
        <v>0</v>
      </c>
      <c r="CW353" s="52">
        <v>0</v>
      </c>
      <c r="CX353" s="52">
        <v>0</v>
      </c>
      <c r="CY353" s="52">
        <v>0</v>
      </c>
      <c r="CZ353" s="52">
        <v>0</v>
      </c>
      <c r="DA353" s="52">
        <v>0</v>
      </c>
      <c r="DB353" s="52">
        <v>0</v>
      </c>
      <c r="DC353" s="52">
        <v>0</v>
      </c>
      <c r="DD353" s="52">
        <v>0</v>
      </c>
      <c r="DE353" s="52">
        <v>0</v>
      </c>
      <c r="DF353" s="52">
        <v>0</v>
      </c>
      <c r="DG353" s="52">
        <v>0</v>
      </c>
      <c r="DH353" s="52">
        <v>0</v>
      </c>
      <c r="DI353" s="52">
        <v>0</v>
      </c>
      <c r="DJ353" s="52">
        <v>0</v>
      </c>
      <c r="DK353" s="52">
        <v>0</v>
      </c>
      <c r="DL353" s="52">
        <v>0</v>
      </c>
      <c r="DM353" s="52">
        <v>0</v>
      </c>
      <c r="DN353" s="52">
        <v>0</v>
      </c>
      <c r="DO353" s="52">
        <v>0</v>
      </c>
      <c r="DP353" s="52">
        <v>0</v>
      </c>
      <c r="DQ353" s="52">
        <v>0</v>
      </c>
      <c r="DR353" s="52">
        <v>0</v>
      </c>
      <c r="DS353" s="52">
        <v>0</v>
      </c>
      <c r="DT353" s="52">
        <v>0</v>
      </c>
      <c r="DU353" s="52">
        <v>0</v>
      </c>
      <c r="DV353" s="52">
        <v>0</v>
      </c>
      <c r="DW353" s="52">
        <v>0</v>
      </c>
      <c r="DX353" s="52">
        <v>0</v>
      </c>
      <c r="DY353" s="52">
        <v>0</v>
      </c>
      <c r="DZ353" s="52">
        <v>0</v>
      </c>
      <c r="EA353" s="52">
        <v>0</v>
      </c>
      <c r="EB353" s="52">
        <v>0</v>
      </c>
      <c r="EC353" s="52">
        <v>0</v>
      </c>
      <c r="ED353" s="52">
        <v>0</v>
      </c>
      <c r="EE353" s="52">
        <v>0</v>
      </c>
      <c r="EF353" s="52">
        <v>0</v>
      </c>
      <c r="EG353" s="52">
        <v>0</v>
      </c>
      <c r="EH353" s="52">
        <v>0</v>
      </c>
      <c r="EI353" s="52">
        <v>0</v>
      </c>
      <c r="EJ353" s="52">
        <v>0</v>
      </c>
      <c r="EK353" s="52">
        <v>0</v>
      </c>
      <c r="EL353" s="52">
        <v>0</v>
      </c>
      <c r="EM353" s="52">
        <v>0</v>
      </c>
      <c r="EN353" s="52">
        <v>0</v>
      </c>
      <c r="EO353" s="52">
        <v>0</v>
      </c>
      <c r="EP353" s="52">
        <v>0</v>
      </c>
      <c r="EQ353" s="52">
        <v>0</v>
      </c>
      <c r="ER353" s="52">
        <v>0</v>
      </c>
      <c r="ES353" s="52">
        <v>0</v>
      </c>
      <c r="ET353" s="52">
        <v>0</v>
      </c>
      <c r="EU353" s="52">
        <v>0</v>
      </c>
      <c r="EV353" s="52">
        <v>0</v>
      </c>
      <c r="EW353" s="52">
        <v>76.388890000000004</v>
      </c>
      <c r="EX353" s="52">
        <v>74.5</v>
      </c>
      <c r="EY353" s="52">
        <v>73</v>
      </c>
      <c r="EZ353" s="52">
        <v>71.666659999999993</v>
      </c>
      <c r="FA353" s="52">
        <v>70.333340000000007</v>
      </c>
      <c r="FB353" s="52">
        <v>69</v>
      </c>
      <c r="FC353" s="52">
        <v>67.722219999999993</v>
      </c>
      <c r="FD353" s="52">
        <v>68.388890000000004</v>
      </c>
      <c r="FE353" s="52">
        <v>71.611109999999996</v>
      </c>
      <c r="FF353" s="52">
        <v>75.05556</v>
      </c>
      <c r="FG353" s="52">
        <v>78.5</v>
      </c>
      <c r="FH353" s="52">
        <v>82.277780000000007</v>
      </c>
      <c r="FI353" s="52">
        <v>85.777780000000007</v>
      </c>
      <c r="FJ353" s="52">
        <v>88.44444</v>
      </c>
      <c r="FK353" s="52">
        <v>90.5</v>
      </c>
      <c r="FL353" s="52">
        <v>92</v>
      </c>
      <c r="FM353" s="52">
        <v>92.55556</v>
      </c>
      <c r="FN353" s="52">
        <v>92.55556</v>
      </c>
      <c r="FO353" s="52">
        <v>91.222219999999993</v>
      </c>
      <c r="FP353" s="52">
        <v>88.777780000000007</v>
      </c>
      <c r="FQ353" s="52">
        <v>86.166659999999993</v>
      </c>
      <c r="FR353" s="52">
        <v>83.277780000000007</v>
      </c>
      <c r="FS353" s="52">
        <v>80.777780000000007</v>
      </c>
      <c r="FT353" s="52">
        <v>78.277780000000007</v>
      </c>
      <c r="FU353" s="52">
        <v>4</v>
      </c>
      <c r="FV353" s="52">
        <v>7.3783789999999998</v>
      </c>
      <c r="FW353" s="52">
        <v>3.158061</v>
      </c>
      <c r="FX353" s="52">
        <v>0</v>
      </c>
    </row>
    <row r="354" spans="1:180" x14ac:dyDescent="0.3">
      <c r="A354" t="s">
        <v>174</v>
      </c>
      <c r="B354" t="s">
        <v>248</v>
      </c>
      <c r="C354" t="s">
        <v>0</v>
      </c>
      <c r="D354" t="s">
        <v>244</v>
      </c>
      <c r="E354" t="s">
        <v>187</v>
      </c>
      <c r="F354" t="s">
        <v>229</v>
      </c>
      <c r="G354" t="s">
        <v>239</v>
      </c>
      <c r="H354" s="52">
        <v>16</v>
      </c>
      <c r="I354" s="52">
        <v>0</v>
      </c>
      <c r="J354" s="52">
        <v>0</v>
      </c>
      <c r="K354" s="52">
        <v>0</v>
      </c>
      <c r="L354" s="52">
        <v>0</v>
      </c>
      <c r="M354" s="52">
        <v>0</v>
      </c>
      <c r="N354" s="52">
        <v>0</v>
      </c>
      <c r="O354" s="52">
        <v>0</v>
      </c>
      <c r="P354" s="52">
        <v>0</v>
      </c>
      <c r="Q354" s="52">
        <v>0</v>
      </c>
      <c r="R354" s="52">
        <v>0</v>
      </c>
      <c r="S354" s="52">
        <v>0</v>
      </c>
      <c r="T354" s="52">
        <v>0</v>
      </c>
      <c r="U354" s="52">
        <v>0</v>
      </c>
      <c r="V354" s="52">
        <v>0</v>
      </c>
      <c r="W354" s="52">
        <v>0</v>
      </c>
      <c r="X354" s="52">
        <v>0</v>
      </c>
      <c r="Y354" s="52">
        <v>0</v>
      </c>
      <c r="Z354" s="52">
        <v>0</v>
      </c>
      <c r="AA354" s="52">
        <v>0</v>
      </c>
      <c r="AB354" s="52">
        <v>0</v>
      </c>
      <c r="AC354" s="52">
        <v>0</v>
      </c>
      <c r="AD354" s="52">
        <v>0</v>
      </c>
      <c r="AE354" s="52">
        <v>0</v>
      </c>
      <c r="AF354" s="52">
        <v>0</v>
      </c>
      <c r="AG354" s="52">
        <v>0</v>
      </c>
      <c r="AH354" s="52">
        <v>0</v>
      </c>
      <c r="AI354" s="52">
        <v>0</v>
      </c>
      <c r="AJ354" s="52">
        <v>0</v>
      </c>
      <c r="AK354" s="52">
        <v>0</v>
      </c>
      <c r="AL354" s="52">
        <v>0</v>
      </c>
      <c r="AM354" s="52">
        <v>0</v>
      </c>
      <c r="AN354" s="52">
        <v>0</v>
      </c>
      <c r="AO354" s="52">
        <v>0</v>
      </c>
      <c r="AP354" s="52">
        <v>0</v>
      </c>
      <c r="AQ354" s="52">
        <v>0</v>
      </c>
      <c r="AR354" s="52">
        <v>0</v>
      </c>
      <c r="AS354" s="52">
        <v>0</v>
      </c>
      <c r="AT354" s="52">
        <v>0</v>
      </c>
      <c r="AU354" s="52">
        <v>0</v>
      </c>
      <c r="AV354" s="52">
        <v>0</v>
      </c>
      <c r="AW354" s="52">
        <v>0</v>
      </c>
      <c r="AX354" s="52">
        <v>0</v>
      </c>
      <c r="AY354" s="52">
        <v>0</v>
      </c>
      <c r="AZ354" s="52">
        <v>0</v>
      </c>
      <c r="BA354" s="52">
        <v>0</v>
      </c>
      <c r="BB354" s="52">
        <v>0</v>
      </c>
      <c r="BC354" s="52">
        <v>0</v>
      </c>
      <c r="BD354" s="52">
        <v>0</v>
      </c>
      <c r="BE354" s="52">
        <v>0</v>
      </c>
      <c r="BF354" s="52">
        <v>0</v>
      </c>
      <c r="BG354" s="52">
        <v>0</v>
      </c>
      <c r="BH354" s="52">
        <v>0</v>
      </c>
      <c r="BI354" s="52">
        <v>0</v>
      </c>
      <c r="BJ354" s="52">
        <v>0</v>
      </c>
      <c r="BK354" s="52">
        <v>0</v>
      </c>
      <c r="BL354" s="52">
        <v>0</v>
      </c>
      <c r="BM354" s="52">
        <v>0</v>
      </c>
      <c r="BN354" s="52">
        <v>0</v>
      </c>
      <c r="BO354" s="52">
        <v>0</v>
      </c>
      <c r="BP354" s="52">
        <v>0</v>
      </c>
      <c r="BQ354" s="52">
        <v>0</v>
      </c>
      <c r="BR354" s="52">
        <v>0</v>
      </c>
      <c r="BS354" s="52">
        <v>0</v>
      </c>
      <c r="BT354" s="52">
        <v>0</v>
      </c>
      <c r="BU354" s="52">
        <v>0</v>
      </c>
      <c r="BV354" s="52">
        <v>0</v>
      </c>
      <c r="BW354" s="52">
        <v>0</v>
      </c>
      <c r="BX354" s="52">
        <v>0</v>
      </c>
      <c r="BY354" s="52">
        <v>0</v>
      </c>
      <c r="BZ354" s="52">
        <v>0</v>
      </c>
      <c r="CA354" s="52">
        <v>0</v>
      </c>
      <c r="CB354" s="52">
        <v>0</v>
      </c>
      <c r="CC354" s="52">
        <v>0</v>
      </c>
      <c r="CD354" s="52">
        <v>0</v>
      </c>
      <c r="CE354" s="52">
        <v>0</v>
      </c>
      <c r="CF354" s="52">
        <v>0</v>
      </c>
      <c r="CG354" s="52">
        <v>0</v>
      </c>
      <c r="CH354" s="52">
        <v>0</v>
      </c>
      <c r="CI354" s="52">
        <v>0</v>
      </c>
      <c r="CJ354" s="52">
        <v>0</v>
      </c>
      <c r="CK354" s="52">
        <v>0</v>
      </c>
      <c r="CL354" s="52">
        <v>0</v>
      </c>
      <c r="CM354" s="52">
        <v>0</v>
      </c>
      <c r="CN354" s="52">
        <v>0</v>
      </c>
      <c r="CO354" s="52">
        <v>0</v>
      </c>
      <c r="CP354" s="52">
        <v>0</v>
      </c>
      <c r="CQ354" s="52">
        <v>0</v>
      </c>
      <c r="CR354" s="52">
        <v>0</v>
      </c>
      <c r="CS354" s="52">
        <v>0</v>
      </c>
      <c r="CT354" s="52">
        <v>0</v>
      </c>
      <c r="CU354" s="52">
        <v>0</v>
      </c>
      <c r="CV354" s="52">
        <v>0</v>
      </c>
      <c r="CW354" s="52">
        <v>0</v>
      </c>
      <c r="CX354" s="52">
        <v>0</v>
      </c>
      <c r="CY354" s="52">
        <v>0</v>
      </c>
      <c r="CZ354" s="52">
        <v>0</v>
      </c>
      <c r="DA354" s="52">
        <v>0</v>
      </c>
      <c r="DB354" s="52">
        <v>0</v>
      </c>
      <c r="DC354" s="52">
        <v>0</v>
      </c>
      <c r="DD354" s="52">
        <v>0</v>
      </c>
      <c r="DE354" s="52">
        <v>0</v>
      </c>
      <c r="DF354" s="52">
        <v>0</v>
      </c>
      <c r="DG354" s="52">
        <v>0</v>
      </c>
      <c r="DH354" s="52">
        <v>0</v>
      </c>
      <c r="DI354" s="52">
        <v>0</v>
      </c>
      <c r="DJ354" s="52">
        <v>0</v>
      </c>
      <c r="DK354" s="52">
        <v>0</v>
      </c>
      <c r="DL354" s="52">
        <v>0</v>
      </c>
      <c r="DM354" s="52">
        <v>0</v>
      </c>
      <c r="DN354" s="52">
        <v>0</v>
      </c>
      <c r="DO354" s="52">
        <v>0</v>
      </c>
      <c r="DP354" s="52">
        <v>0</v>
      </c>
      <c r="DQ354" s="52">
        <v>0</v>
      </c>
      <c r="DR354" s="52">
        <v>0</v>
      </c>
      <c r="DS354" s="52">
        <v>0</v>
      </c>
      <c r="DT354" s="52">
        <v>0</v>
      </c>
      <c r="DU354" s="52">
        <v>0</v>
      </c>
      <c r="DV354" s="52">
        <v>0</v>
      </c>
      <c r="DW354" s="52">
        <v>0</v>
      </c>
      <c r="DX354" s="52">
        <v>0</v>
      </c>
      <c r="DY354" s="52">
        <v>0</v>
      </c>
      <c r="DZ354" s="52">
        <v>0</v>
      </c>
      <c r="EA354" s="52">
        <v>0</v>
      </c>
      <c r="EB354" s="52">
        <v>0</v>
      </c>
      <c r="EC354" s="52">
        <v>0</v>
      </c>
      <c r="ED354" s="52">
        <v>0</v>
      </c>
      <c r="EE354" s="52">
        <v>0</v>
      </c>
      <c r="EF354" s="52">
        <v>0</v>
      </c>
      <c r="EG354" s="52">
        <v>0</v>
      </c>
      <c r="EH354" s="52">
        <v>0</v>
      </c>
      <c r="EI354" s="52">
        <v>0</v>
      </c>
      <c r="EJ354" s="52">
        <v>0</v>
      </c>
      <c r="EK354" s="52">
        <v>0</v>
      </c>
      <c r="EL354" s="52">
        <v>0</v>
      </c>
      <c r="EM354" s="52">
        <v>0</v>
      </c>
      <c r="EN354" s="52">
        <v>0</v>
      </c>
      <c r="EO354" s="52">
        <v>0</v>
      </c>
      <c r="EP354" s="52">
        <v>0</v>
      </c>
      <c r="EQ354" s="52">
        <v>0</v>
      </c>
      <c r="ER354" s="52">
        <v>0</v>
      </c>
      <c r="ES354" s="52">
        <v>0</v>
      </c>
      <c r="ET354" s="52">
        <v>0</v>
      </c>
      <c r="EU354" s="52">
        <v>0</v>
      </c>
      <c r="EV354" s="52">
        <v>0</v>
      </c>
      <c r="EW354" s="52">
        <v>82.625</v>
      </c>
      <c r="EX354" s="52">
        <v>80.875</v>
      </c>
      <c r="EY354" s="52">
        <v>79</v>
      </c>
      <c r="EZ354" s="52">
        <v>77.1875</v>
      </c>
      <c r="FA354" s="52">
        <v>75.5625</v>
      </c>
      <c r="FB354" s="52">
        <v>73.9375</v>
      </c>
      <c r="FC354" s="52">
        <v>73.9375</v>
      </c>
      <c r="FD354" s="52">
        <v>77.375</v>
      </c>
      <c r="FE354" s="52">
        <v>81.25</v>
      </c>
      <c r="FF354" s="52">
        <v>84.25</v>
      </c>
      <c r="FG354" s="52">
        <v>87.5</v>
      </c>
      <c r="FH354" s="52">
        <v>90.625</v>
      </c>
      <c r="FI354" s="52">
        <v>93.5</v>
      </c>
      <c r="FJ354" s="52">
        <v>95.9375</v>
      </c>
      <c r="FK354" s="52">
        <v>97.75</v>
      </c>
      <c r="FL354" s="52">
        <v>99.3125</v>
      </c>
      <c r="FM354" s="52">
        <v>100.1875</v>
      </c>
      <c r="FN354" s="52">
        <v>100.625</v>
      </c>
      <c r="FO354" s="52">
        <v>99.8125</v>
      </c>
      <c r="FP354" s="52">
        <v>98.375</v>
      </c>
      <c r="FQ354" s="52">
        <v>95.3125</v>
      </c>
      <c r="FR354" s="52">
        <v>91.8125</v>
      </c>
      <c r="FS354" s="52">
        <v>88.4375</v>
      </c>
      <c r="FT354" s="52">
        <v>85.4375</v>
      </c>
      <c r="FU354" s="52">
        <v>4</v>
      </c>
      <c r="FV354" s="52">
        <v>7.1683899999999996</v>
      </c>
      <c r="FW354" s="52">
        <v>3.0995970000000002</v>
      </c>
      <c r="FX354" s="52">
        <v>0</v>
      </c>
    </row>
    <row r="355" spans="1:180" x14ac:dyDescent="0.3">
      <c r="A355" t="s">
        <v>174</v>
      </c>
      <c r="B355" t="s">
        <v>248</v>
      </c>
      <c r="C355" t="s">
        <v>0</v>
      </c>
      <c r="D355" t="s">
        <v>224</v>
      </c>
      <c r="E355" t="s">
        <v>188</v>
      </c>
      <c r="F355" t="s">
        <v>230</v>
      </c>
      <c r="G355" t="s">
        <v>239</v>
      </c>
      <c r="H355" s="52">
        <v>89</v>
      </c>
      <c r="I355" s="52">
        <v>0</v>
      </c>
      <c r="J355" s="52">
        <v>0</v>
      </c>
      <c r="K355" s="52">
        <v>0</v>
      </c>
      <c r="L355" s="52">
        <v>0</v>
      </c>
      <c r="M355" s="52">
        <v>0</v>
      </c>
      <c r="N355" s="52">
        <v>0</v>
      </c>
      <c r="O355" s="52">
        <v>0</v>
      </c>
      <c r="P355" s="52">
        <v>0</v>
      </c>
      <c r="Q355" s="52">
        <v>0</v>
      </c>
      <c r="R355" s="52">
        <v>0</v>
      </c>
      <c r="S355" s="52">
        <v>0</v>
      </c>
      <c r="T355" s="52">
        <v>0</v>
      </c>
      <c r="U355" s="52">
        <v>0</v>
      </c>
      <c r="V355" s="52">
        <v>0</v>
      </c>
      <c r="W355" s="52">
        <v>0</v>
      </c>
      <c r="X355" s="52">
        <v>0</v>
      </c>
      <c r="Y355" s="52">
        <v>0</v>
      </c>
      <c r="Z355" s="52">
        <v>0</v>
      </c>
      <c r="AA355" s="52">
        <v>0</v>
      </c>
      <c r="AB355" s="52">
        <v>0</v>
      </c>
      <c r="AC355" s="52">
        <v>0</v>
      </c>
      <c r="AD355" s="52">
        <v>0</v>
      </c>
      <c r="AE355" s="52">
        <v>0</v>
      </c>
      <c r="AF355" s="52">
        <v>0</v>
      </c>
      <c r="AG355" s="52">
        <v>0</v>
      </c>
      <c r="AH355" s="52">
        <v>0</v>
      </c>
      <c r="AI355" s="52">
        <v>0</v>
      </c>
      <c r="AJ355" s="52">
        <v>0</v>
      </c>
      <c r="AK355" s="52">
        <v>0</v>
      </c>
      <c r="AL355" s="52">
        <v>0</v>
      </c>
      <c r="AM355" s="52">
        <v>0</v>
      </c>
      <c r="AN355" s="52">
        <v>0</v>
      </c>
      <c r="AO355" s="52">
        <v>0</v>
      </c>
      <c r="AP355" s="52">
        <v>0</v>
      </c>
      <c r="AQ355" s="52">
        <v>0</v>
      </c>
      <c r="AR355" s="52">
        <v>0</v>
      </c>
      <c r="AS355" s="52">
        <v>0</v>
      </c>
      <c r="AT355" s="52">
        <v>0</v>
      </c>
      <c r="AU355" s="52">
        <v>0</v>
      </c>
      <c r="AV355" s="52">
        <v>0</v>
      </c>
      <c r="AW355" s="52">
        <v>0</v>
      </c>
      <c r="AX355" s="52">
        <v>0</v>
      </c>
      <c r="AY355" s="52">
        <v>0</v>
      </c>
      <c r="AZ355" s="52">
        <v>0</v>
      </c>
      <c r="BA355" s="52">
        <v>0</v>
      </c>
      <c r="BB355" s="52">
        <v>0</v>
      </c>
      <c r="BC355" s="52">
        <v>0</v>
      </c>
      <c r="BD355" s="52">
        <v>0</v>
      </c>
      <c r="BE355" s="52">
        <v>0</v>
      </c>
      <c r="BF355" s="52">
        <v>0</v>
      </c>
      <c r="BG355" s="52">
        <v>0</v>
      </c>
      <c r="BH355" s="52">
        <v>0</v>
      </c>
      <c r="BI355" s="52">
        <v>0</v>
      </c>
      <c r="BJ355" s="52">
        <v>0</v>
      </c>
      <c r="BK355" s="52">
        <v>0</v>
      </c>
      <c r="BL355" s="52">
        <v>0</v>
      </c>
      <c r="BM355" s="52">
        <v>0</v>
      </c>
      <c r="BN355" s="52">
        <v>0</v>
      </c>
      <c r="BO355" s="52">
        <v>0</v>
      </c>
      <c r="BP355" s="52">
        <v>0</v>
      </c>
      <c r="BQ355" s="52">
        <v>0</v>
      </c>
      <c r="BR355" s="52">
        <v>0</v>
      </c>
      <c r="BS355" s="52">
        <v>0</v>
      </c>
      <c r="BT355" s="52">
        <v>0</v>
      </c>
      <c r="BU355" s="52">
        <v>0</v>
      </c>
      <c r="BV355" s="52">
        <v>0</v>
      </c>
      <c r="BW355" s="52">
        <v>0</v>
      </c>
      <c r="BX355" s="52">
        <v>0</v>
      </c>
      <c r="BY355" s="52">
        <v>0</v>
      </c>
      <c r="BZ355" s="52">
        <v>0</v>
      </c>
      <c r="CA355" s="52">
        <v>0</v>
      </c>
      <c r="CB355" s="52">
        <v>0</v>
      </c>
      <c r="CC355" s="52">
        <v>0</v>
      </c>
      <c r="CD355" s="52">
        <v>0</v>
      </c>
      <c r="CE355" s="52">
        <v>0</v>
      </c>
      <c r="CF355" s="52">
        <v>0</v>
      </c>
      <c r="CG355" s="52">
        <v>0</v>
      </c>
      <c r="CH355" s="52">
        <v>0</v>
      </c>
      <c r="CI355" s="52">
        <v>0</v>
      </c>
      <c r="CJ355" s="52">
        <v>0</v>
      </c>
      <c r="CK355" s="52">
        <v>0</v>
      </c>
      <c r="CL355" s="52">
        <v>0</v>
      </c>
      <c r="CM355" s="52">
        <v>0</v>
      </c>
      <c r="CN355" s="52">
        <v>0</v>
      </c>
      <c r="CO355" s="52">
        <v>0</v>
      </c>
      <c r="CP355" s="52">
        <v>0</v>
      </c>
      <c r="CQ355" s="52">
        <v>0</v>
      </c>
      <c r="CR355" s="52">
        <v>0</v>
      </c>
      <c r="CS355" s="52">
        <v>0</v>
      </c>
      <c r="CT355" s="52">
        <v>0</v>
      </c>
      <c r="CU355" s="52">
        <v>0</v>
      </c>
      <c r="CV355" s="52">
        <v>0</v>
      </c>
      <c r="CW355" s="52">
        <v>0</v>
      </c>
      <c r="CX355" s="52">
        <v>0</v>
      </c>
      <c r="CY355" s="52">
        <v>0</v>
      </c>
      <c r="CZ355" s="52">
        <v>0</v>
      </c>
      <c r="DA355" s="52">
        <v>0</v>
      </c>
      <c r="DB355" s="52">
        <v>0</v>
      </c>
      <c r="DC355" s="52">
        <v>0</v>
      </c>
      <c r="DD355" s="52">
        <v>0</v>
      </c>
      <c r="DE355" s="52">
        <v>0</v>
      </c>
      <c r="DF355" s="52">
        <v>0</v>
      </c>
      <c r="DG355" s="52">
        <v>0</v>
      </c>
      <c r="DH355" s="52">
        <v>0</v>
      </c>
      <c r="DI355" s="52">
        <v>0</v>
      </c>
      <c r="DJ355" s="52">
        <v>0</v>
      </c>
      <c r="DK355" s="52">
        <v>0</v>
      </c>
      <c r="DL355" s="52">
        <v>0</v>
      </c>
      <c r="DM355" s="52">
        <v>0</v>
      </c>
      <c r="DN355" s="52">
        <v>0</v>
      </c>
      <c r="DO355" s="52">
        <v>0</v>
      </c>
      <c r="DP355" s="52">
        <v>0</v>
      </c>
      <c r="DQ355" s="52">
        <v>0</v>
      </c>
      <c r="DR355" s="52">
        <v>0</v>
      </c>
      <c r="DS355" s="52">
        <v>0</v>
      </c>
      <c r="DT355" s="52">
        <v>0</v>
      </c>
      <c r="DU355" s="52">
        <v>0</v>
      </c>
      <c r="DV355" s="52">
        <v>0</v>
      </c>
      <c r="DW355" s="52">
        <v>0</v>
      </c>
      <c r="DX355" s="52">
        <v>0</v>
      </c>
      <c r="DY355" s="52">
        <v>0</v>
      </c>
      <c r="DZ355" s="52">
        <v>0</v>
      </c>
      <c r="EA355" s="52">
        <v>0</v>
      </c>
      <c r="EB355" s="52">
        <v>0</v>
      </c>
      <c r="EC355" s="52">
        <v>0</v>
      </c>
      <c r="ED355" s="52">
        <v>0</v>
      </c>
      <c r="EE355" s="52">
        <v>0</v>
      </c>
      <c r="EF355" s="52">
        <v>0</v>
      </c>
      <c r="EG355" s="52">
        <v>0</v>
      </c>
      <c r="EH355" s="52">
        <v>0</v>
      </c>
      <c r="EI355" s="52">
        <v>0</v>
      </c>
      <c r="EJ355" s="52">
        <v>0</v>
      </c>
      <c r="EK355" s="52">
        <v>0</v>
      </c>
      <c r="EL355" s="52">
        <v>0</v>
      </c>
      <c r="EM355" s="52">
        <v>0</v>
      </c>
      <c r="EN355" s="52">
        <v>0</v>
      </c>
      <c r="EO355" s="52">
        <v>0</v>
      </c>
      <c r="EP355" s="52">
        <v>0</v>
      </c>
      <c r="EQ355" s="52">
        <v>0</v>
      </c>
      <c r="ER355" s="52">
        <v>0</v>
      </c>
      <c r="ES355" s="52">
        <v>0</v>
      </c>
      <c r="ET355" s="52">
        <v>0</v>
      </c>
      <c r="EU355" s="52">
        <v>0</v>
      </c>
      <c r="EV355" s="52">
        <v>0</v>
      </c>
      <c r="EW355" s="52">
        <v>59.61224</v>
      </c>
      <c r="EX355" s="52">
        <v>58.532310000000003</v>
      </c>
      <c r="EY355" s="52">
        <v>57.595239999999997</v>
      </c>
      <c r="EZ355" s="52">
        <v>56.758499999999998</v>
      </c>
      <c r="FA355" s="52">
        <v>56.113950000000003</v>
      </c>
      <c r="FB355" s="52">
        <v>55.56973</v>
      </c>
      <c r="FC355" s="52">
        <v>55.61224</v>
      </c>
      <c r="FD355" s="52">
        <v>57.906460000000003</v>
      </c>
      <c r="FE355" s="52">
        <v>61.404760000000003</v>
      </c>
      <c r="FF355" s="52">
        <v>65.534009999999995</v>
      </c>
      <c r="FG355" s="52">
        <v>70.438770000000005</v>
      </c>
      <c r="FH355" s="52">
        <v>75.380949999999999</v>
      </c>
      <c r="FI355" s="52">
        <v>79.938770000000005</v>
      </c>
      <c r="FJ355" s="52">
        <v>83.076530000000005</v>
      </c>
      <c r="FK355" s="52">
        <v>84.773809999999997</v>
      </c>
      <c r="FL355" s="52">
        <v>85.229590000000002</v>
      </c>
      <c r="FM355" s="52">
        <v>84.535709999999995</v>
      </c>
      <c r="FN355" s="52">
        <v>82.586730000000003</v>
      </c>
      <c r="FO355" s="52">
        <v>79.261899999999997</v>
      </c>
      <c r="FP355" s="52">
        <v>74.642859999999999</v>
      </c>
      <c r="FQ355" s="52">
        <v>69.295919999999995</v>
      </c>
      <c r="FR355" s="52">
        <v>65.323130000000006</v>
      </c>
      <c r="FS355" s="52">
        <v>62.93197</v>
      </c>
      <c r="FT355" s="52">
        <v>61.226190000000003</v>
      </c>
      <c r="FU355" s="52">
        <v>17</v>
      </c>
      <c r="FV355" s="52">
        <v>30.29804</v>
      </c>
      <c r="FW355" s="52">
        <v>8.407197</v>
      </c>
      <c r="FX355" s="52">
        <v>0</v>
      </c>
    </row>
    <row r="356" spans="1:180" x14ac:dyDescent="0.3">
      <c r="A356" t="s">
        <v>174</v>
      </c>
      <c r="B356" t="s">
        <v>248</v>
      </c>
      <c r="C356" t="s">
        <v>0</v>
      </c>
      <c r="D356" t="s">
        <v>244</v>
      </c>
      <c r="E356" t="s">
        <v>190</v>
      </c>
      <c r="F356" t="s">
        <v>230</v>
      </c>
      <c r="G356" t="s">
        <v>239</v>
      </c>
      <c r="H356" s="52">
        <v>89</v>
      </c>
      <c r="I356" s="52">
        <v>0</v>
      </c>
      <c r="J356" s="52">
        <v>0</v>
      </c>
      <c r="K356" s="52">
        <v>0</v>
      </c>
      <c r="L356" s="52">
        <v>0</v>
      </c>
      <c r="M356" s="52">
        <v>0</v>
      </c>
      <c r="N356" s="52">
        <v>0</v>
      </c>
      <c r="O356" s="52">
        <v>0</v>
      </c>
      <c r="P356" s="52">
        <v>0</v>
      </c>
      <c r="Q356" s="52">
        <v>0</v>
      </c>
      <c r="R356" s="52">
        <v>0</v>
      </c>
      <c r="S356" s="52">
        <v>0</v>
      </c>
      <c r="T356" s="52">
        <v>0</v>
      </c>
      <c r="U356" s="52">
        <v>0</v>
      </c>
      <c r="V356" s="52">
        <v>0</v>
      </c>
      <c r="W356" s="52">
        <v>0</v>
      </c>
      <c r="X356" s="52">
        <v>0</v>
      </c>
      <c r="Y356" s="52">
        <v>0</v>
      </c>
      <c r="Z356" s="52">
        <v>0</v>
      </c>
      <c r="AA356" s="52">
        <v>0</v>
      </c>
      <c r="AB356" s="52">
        <v>0</v>
      </c>
      <c r="AC356" s="52">
        <v>0</v>
      </c>
      <c r="AD356" s="52">
        <v>0</v>
      </c>
      <c r="AE356" s="52">
        <v>0</v>
      </c>
      <c r="AF356" s="52">
        <v>0</v>
      </c>
      <c r="AG356" s="52">
        <v>0</v>
      </c>
      <c r="AH356" s="52">
        <v>0</v>
      </c>
      <c r="AI356" s="52">
        <v>0</v>
      </c>
      <c r="AJ356" s="52">
        <v>0</v>
      </c>
      <c r="AK356" s="52">
        <v>0</v>
      </c>
      <c r="AL356" s="52">
        <v>0</v>
      </c>
      <c r="AM356" s="52">
        <v>0</v>
      </c>
      <c r="AN356" s="52">
        <v>0</v>
      </c>
      <c r="AO356" s="52">
        <v>0</v>
      </c>
      <c r="AP356" s="52">
        <v>0</v>
      </c>
      <c r="AQ356" s="52">
        <v>0</v>
      </c>
      <c r="AR356" s="52">
        <v>0</v>
      </c>
      <c r="AS356" s="52">
        <v>0</v>
      </c>
      <c r="AT356" s="52">
        <v>0</v>
      </c>
      <c r="AU356" s="52">
        <v>0</v>
      </c>
      <c r="AV356" s="52">
        <v>0</v>
      </c>
      <c r="AW356" s="52">
        <v>0</v>
      </c>
      <c r="AX356" s="52">
        <v>0</v>
      </c>
      <c r="AY356" s="52">
        <v>0</v>
      </c>
      <c r="AZ356" s="52">
        <v>0</v>
      </c>
      <c r="BA356" s="52">
        <v>0</v>
      </c>
      <c r="BB356" s="52">
        <v>0</v>
      </c>
      <c r="BC356" s="52">
        <v>0</v>
      </c>
      <c r="BD356" s="52">
        <v>0</v>
      </c>
      <c r="BE356" s="52">
        <v>0</v>
      </c>
      <c r="BF356" s="52">
        <v>0</v>
      </c>
      <c r="BG356" s="52">
        <v>0</v>
      </c>
      <c r="BH356" s="52">
        <v>0</v>
      </c>
      <c r="BI356" s="52">
        <v>0</v>
      </c>
      <c r="BJ356" s="52">
        <v>0</v>
      </c>
      <c r="BK356" s="52">
        <v>0</v>
      </c>
      <c r="BL356" s="52">
        <v>0</v>
      </c>
      <c r="BM356" s="52">
        <v>0</v>
      </c>
      <c r="BN356" s="52">
        <v>0</v>
      </c>
      <c r="BO356" s="52">
        <v>0</v>
      </c>
      <c r="BP356" s="52">
        <v>0</v>
      </c>
      <c r="BQ356" s="52">
        <v>0</v>
      </c>
      <c r="BR356" s="52">
        <v>0</v>
      </c>
      <c r="BS356" s="52">
        <v>0</v>
      </c>
      <c r="BT356" s="52">
        <v>0</v>
      </c>
      <c r="BU356" s="52">
        <v>0</v>
      </c>
      <c r="BV356" s="52">
        <v>0</v>
      </c>
      <c r="BW356" s="52">
        <v>0</v>
      </c>
      <c r="BX356" s="52">
        <v>0</v>
      </c>
      <c r="BY356" s="52">
        <v>0</v>
      </c>
      <c r="BZ356" s="52">
        <v>0</v>
      </c>
      <c r="CA356" s="52">
        <v>0</v>
      </c>
      <c r="CB356" s="52">
        <v>0</v>
      </c>
      <c r="CC356" s="52">
        <v>0</v>
      </c>
      <c r="CD356" s="52">
        <v>0</v>
      </c>
      <c r="CE356" s="52">
        <v>0</v>
      </c>
      <c r="CF356" s="52">
        <v>0</v>
      </c>
      <c r="CG356" s="52">
        <v>0</v>
      </c>
      <c r="CH356" s="52">
        <v>0</v>
      </c>
      <c r="CI356" s="52">
        <v>0</v>
      </c>
      <c r="CJ356" s="52">
        <v>0</v>
      </c>
      <c r="CK356" s="52">
        <v>0</v>
      </c>
      <c r="CL356" s="52">
        <v>0</v>
      </c>
      <c r="CM356" s="52">
        <v>0</v>
      </c>
      <c r="CN356" s="52">
        <v>0</v>
      </c>
      <c r="CO356" s="52">
        <v>0</v>
      </c>
      <c r="CP356" s="52">
        <v>0</v>
      </c>
      <c r="CQ356" s="52">
        <v>0</v>
      </c>
      <c r="CR356" s="52">
        <v>0</v>
      </c>
      <c r="CS356" s="52">
        <v>0</v>
      </c>
      <c r="CT356" s="52">
        <v>0</v>
      </c>
      <c r="CU356" s="52">
        <v>0</v>
      </c>
      <c r="CV356" s="52">
        <v>0</v>
      </c>
      <c r="CW356" s="52">
        <v>0</v>
      </c>
      <c r="CX356" s="52">
        <v>0</v>
      </c>
      <c r="CY356" s="52">
        <v>0</v>
      </c>
      <c r="CZ356" s="52">
        <v>0</v>
      </c>
      <c r="DA356" s="52">
        <v>0</v>
      </c>
      <c r="DB356" s="52">
        <v>0</v>
      </c>
      <c r="DC356" s="52">
        <v>0</v>
      </c>
      <c r="DD356" s="52">
        <v>0</v>
      </c>
      <c r="DE356" s="52">
        <v>0</v>
      </c>
      <c r="DF356" s="52">
        <v>0</v>
      </c>
      <c r="DG356" s="52">
        <v>0</v>
      </c>
      <c r="DH356" s="52">
        <v>0</v>
      </c>
      <c r="DI356" s="52">
        <v>0</v>
      </c>
      <c r="DJ356" s="52">
        <v>0</v>
      </c>
      <c r="DK356" s="52">
        <v>0</v>
      </c>
      <c r="DL356" s="52">
        <v>0</v>
      </c>
      <c r="DM356" s="52">
        <v>0</v>
      </c>
      <c r="DN356" s="52">
        <v>0</v>
      </c>
      <c r="DO356" s="52">
        <v>0</v>
      </c>
      <c r="DP356" s="52">
        <v>0</v>
      </c>
      <c r="DQ356" s="52">
        <v>0</v>
      </c>
      <c r="DR356" s="52">
        <v>0</v>
      </c>
      <c r="DS356" s="52">
        <v>0</v>
      </c>
      <c r="DT356" s="52">
        <v>0</v>
      </c>
      <c r="DU356" s="52">
        <v>0</v>
      </c>
      <c r="DV356" s="52">
        <v>0</v>
      </c>
      <c r="DW356" s="52">
        <v>0</v>
      </c>
      <c r="DX356" s="52">
        <v>0</v>
      </c>
      <c r="DY356" s="52">
        <v>0</v>
      </c>
      <c r="DZ356" s="52">
        <v>0</v>
      </c>
      <c r="EA356" s="52">
        <v>0</v>
      </c>
      <c r="EB356" s="52">
        <v>0</v>
      </c>
      <c r="EC356" s="52">
        <v>0</v>
      </c>
      <c r="ED356" s="52">
        <v>0</v>
      </c>
      <c r="EE356" s="52">
        <v>0</v>
      </c>
      <c r="EF356" s="52">
        <v>0</v>
      </c>
      <c r="EG356" s="52">
        <v>0</v>
      </c>
      <c r="EH356" s="52">
        <v>0</v>
      </c>
      <c r="EI356" s="52">
        <v>0</v>
      </c>
      <c r="EJ356" s="52">
        <v>0</v>
      </c>
      <c r="EK356" s="52">
        <v>0</v>
      </c>
      <c r="EL356" s="52">
        <v>0</v>
      </c>
      <c r="EM356" s="52">
        <v>0</v>
      </c>
      <c r="EN356" s="52">
        <v>0</v>
      </c>
      <c r="EO356" s="52">
        <v>0</v>
      </c>
      <c r="EP356" s="52">
        <v>0</v>
      </c>
      <c r="EQ356" s="52">
        <v>0</v>
      </c>
      <c r="ER356" s="52">
        <v>0</v>
      </c>
      <c r="ES356" s="52">
        <v>0</v>
      </c>
      <c r="ET356" s="52">
        <v>0</v>
      </c>
      <c r="EU356" s="52">
        <v>0</v>
      </c>
      <c r="EV356" s="52">
        <v>0</v>
      </c>
      <c r="EW356" s="52">
        <v>57.47222</v>
      </c>
      <c r="EX356" s="52">
        <v>56.492060000000002</v>
      </c>
      <c r="EY356" s="52">
        <v>55.547620000000002</v>
      </c>
      <c r="EZ356" s="52">
        <v>54.980159999999998</v>
      </c>
      <c r="FA356" s="52">
        <v>54.587299999999999</v>
      </c>
      <c r="FB356" s="52">
        <v>54.218249999999998</v>
      </c>
      <c r="FC356" s="52">
        <v>53.857140000000001</v>
      </c>
      <c r="FD356" s="52">
        <v>54.496029999999998</v>
      </c>
      <c r="FE356" s="52">
        <v>57.404760000000003</v>
      </c>
      <c r="FF356" s="52">
        <v>61.48413</v>
      </c>
      <c r="FG356" s="52">
        <v>66.591269999999994</v>
      </c>
      <c r="FH356" s="52">
        <v>71.888890000000004</v>
      </c>
      <c r="FI356" s="52">
        <v>76.837299999999999</v>
      </c>
      <c r="FJ356" s="52">
        <v>80.876980000000003</v>
      </c>
      <c r="FK356" s="52">
        <v>83.222219999999993</v>
      </c>
      <c r="FL356" s="52">
        <v>83.341269999999994</v>
      </c>
      <c r="FM356" s="52">
        <v>82.214290000000005</v>
      </c>
      <c r="FN356" s="52">
        <v>79.757930000000002</v>
      </c>
      <c r="FO356" s="52">
        <v>75.670630000000003</v>
      </c>
      <c r="FP356" s="52">
        <v>71.031750000000002</v>
      </c>
      <c r="FQ356" s="52">
        <v>67.039680000000004</v>
      </c>
      <c r="FR356" s="52">
        <v>63.69444</v>
      </c>
      <c r="FS356" s="52">
        <v>61.615079999999999</v>
      </c>
      <c r="FT356" s="52">
        <v>59.98809</v>
      </c>
      <c r="FU356" s="52">
        <v>17</v>
      </c>
      <c r="FV356" s="52">
        <v>30.14659</v>
      </c>
      <c r="FW356" s="52">
        <v>6.9211640000000001</v>
      </c>
      <c r="FX356" s="52">
        <v>0</v>
      </c>
    </row>
    <row r="357" spans="1:180" x14ac:dyDescent="0.3">
      <c r="A357" t="s">
        <v>174</v>
      </c>
      <c r="B357" t="s">
        <v>248</v>
      </c>
      <c r="C357" t="s">
        <v>0</v>
      </c>
      <c r="D357" t="s">
        <v>244</v>
      </c>
      <c r="E357" t="s">
        <v>188</v>
      </c>
      <c r="F357" t="s">
        <v>230</v>
      </c>
      <c r="G357" t="s">
        <v>239</v>
      </c>
      <c r="H357" s="52">
        <v>89</v>
      </c>
      <c r="I357" s="52">
        <v>0</v>
      </c>
      <c r="J357" s="52">
        <v>0</v>
      </c>
      <c r="K357" s="52">
        <v>0</v>
      </c>
      <c r="L357" s="52">
        <v>0</v>
      </c>
      <c r="M357" s="52">
        <v>0</v>
      </c>
      <c r="N357" s="52">
        <v>0</v>
      </c>
      <c r="O357" s="52">
        <v>0</v>
      </c>
      <c r="P357" s="52">
        <v>0</v>
      </c>
      <c r="Q357" s="52">
        <v>0</v>
      </c>
      <c r="R357" s="52">
        <v>0</v>
      </c>
      <c r="S357" s="52">
        <v>0</v>
      </c>
      <c r="T357" s="52">
        <v>0</v>
      </c>
      <c r="U357" s="52">
        <v>0</v>
      </c>
      <c r="V357" s="52">
        <v>0</v>
      </c>
      <c r="W357" s="52">
        <v>0</v>
      </c>
      <c r="X357" s="52">
        <v>0</v>
      </c>
      <c r="Y357" s="52">
        <v>0</v>
      </c>
      <c r="Z357" s="52">
        <v>0</v>
      </c>
      <c r="AA357" s="52">
        <v>0</v>
      </c>
      <c r="AB357" s="52">
        <v>0</v>
      </c>
      <c r="AC357" s="52">
        <v>0</v>
      </c>
      <c r="AD357" s="52">
        <v>0</v>
      </c>
      <c r="AE357" s="52">
        <v>0</v>
      </c>
      <c r="AF357" s="52">
        <v>0</v>
      </c>
      <c r="AG357" s="52">
        <v>0</v>
      </c>
      <c r="AH357" s="52">
        <v>0</v>
      </c>
      <c r="AI357" s="52">
        <v>0</v>
      </c>
      <c r="AJ357" s="52">
        <v>0</v>
      </c>
      <c r="AK357" s="52">
        <v>0</v>
      </c>
      <c r="AL357" s="52">
        <v>0</v>
      </c>
      <c r="AM357" s="52">
        <v>0</v>
      </c>
      <c r="AN357" s="52">
        <v>0</v>
      </c>
      <c r="AO357" s="52">
        <v>0</v>
      </c>
      <c r="AP357" s="52">
        <v>0</v>
      </c>
      <c r="AQ357" s="52">
        <v>0</v>
      </c>
      <c r="AR357" s="52">
        <v>0</v>
      </c>
      <c r="AS357" s="52">
        <v>0</v>
      </c>
      <c r="AT357" s="52">
        <v>0</v>
      </c>
      <c r="AU357" s="52">
        <v>0</v>
      </c>
      <c r="AV357" s="52">
        <v>0</v>
      </c>
      <c r="AW357" s="52">
        <v>0</v>
      </c>
      <c r="AX357" s="52">
        <v>0</v>
      </c>
      <c r="AY357" s="52">
        <v>0</v>
      </c>
      <c r="AZ357" s="52">
        <v>0</v>
      </c>
      <c r="BA357" s="52">
        <v>0</v>
      </c>
      <c r="BB357" s="52">
        <v>0</v>
      </c>
      <c r="BC357" s="52">
        <v>0</v>
      </c>
      <c r="BD357" s="52">
        <v>0</v>
      </c>
      <c r="BE357" s="52">
        <v>0</v>
      </c>
      <c r="BF357" s="52">
        <v>0</v>
      </c>
      <c r="BG357" s="52">
        <v>0</v>
      </c>
      <c r="BH357" s="52">
        <v>0</v>
      </c>
      <c r="BI357" s="52">
        <v>0</v>
      </c>
      <c r="BJ357" s="52">
        <v>0</v>
      </c>
      <c r="BK357" s="52">
        <v>0</v>
      </c>
      <c r="BL357" s="52">
        <v>0</v>
      </c>
      <c r="BM357" s="52">
        <v>0</v>
      </c>
      <c r="BN357" s="52">
        <v>0</v>
      </c>
      <c r="BO357" s="52">
        <v>0</v>
      </c>
      <c r="BP357" s="52">
        <v>0</v>
      </c>
      <c r="BQ357" s="52">
        <v>0</v>
      </c>
      <c r="BR357" s="52">
        <v>0</v>
      </c>
      <c r="BS357" s="52">
        <v>0</v>
      </c>
      <c r="BT357" s="52">
        <v>0</v>
      </c>
      <c r="BU357" s="52">
        <v>0</v>
      </c>
      <c r="BV357" s="52">
        <v>0</v>
      </c>
      <c r="BW357" s="52">
        <v>0</v>
      </c>
      <c r="BX357" s="52">
        <v>0</v>
      </c>
      <c r="BY357" s="52">
        <v>0</v>
      </c>
      <c r="BZ357" s="52">
        <v>0</v>
      </c>
      <c r="CA357" s="52">
        <v>0</v>
      </c>
      <c r="CB357" s="52">
        <v>0</v>
      </c>
      <c r="CC357" s="52">
        <v>0</v>
      </c>
      <c r="CD357" s="52">
        <v>0</v>
      </c>
      <c r="CE357" s="52">
        <v>0</v>
      </c>
      <c r="CF357" s="52">
        <v>0</v>
      </c>
      <c r="CG357" s="52">
        <v>0</v>
      </c>
      <c r="CH357" s="52">
        <v>0</v>
      </c>
      <c r="CI357" s="52">
        <v>0</v>
      </c>
      <c r="CJ357" s="52">
        <v>0</v>
      </c>
      <c r="CK357" s="52">
        <v>0</v>
      </c>
      <c r="CL357" s="52">
        <v>0</v>
      </c>
      <c r="CM357" s="52">
        <v>0</v>
      </c>
      <c r="CN357" s="52">
        <v>0</v>
      </c>
      <c r="CO357" s="52">
        <v>0</v>
      </c>
      <c r="CP357" s="52">
        <v>0</v>
      </c>
      <c r="CQ357" s="52">
        <v>0</v>
      </c>
      <c r="CR357" s="52">
        <v>0</v>
      </c>
      <c r="CS357" s="52">
        <v>0</v>
      </c>
      <c r="CT357" s="52">
        <v>0</v>
      </c>
      <c r="CU357" s="52">
        <v>0</v>
      </c>
      <c r="CV357" s="52">
        <v>0</v>
      </c>
      <c r="CW357" s="52">
        <v>0</v>
      </c>
      <c r="CX357" s="52">
        <v>0</v>
      </c>
      <c r="CY357" s="52">
        <v>0</v>
      </c>
      <c r="CZ357" s="52">
        <v>0</v>
      </c>
      <c r="DA357" s="52">
        <v>0</v>
      </c>
      <c r="DB357" s="52">
        <v>0</v>
      </c>
      <c r="DC357" s="52">
        <v>0</v>
      </c>
      <c r="DD357" s="52">
        <v>0</v>
      </c>
      <c r="DE357" s="52">
        <v>0</v>
      </c>
      <c r="DF357" s="52">
        <v>0</v>
      </c>
      <c r="DG357" s="52">
        <v>0</v>
      </c>
      <c r="DH357" s="52">
        <v>0</v>
      </c>
      <c r="DI357" s="52">
        <v>0</v>
      </c>
      <c r="DJ357" s="52">
        <v>0</v>
      </c>
      <c r="DK357" s="52">
        <v>0</v>
      </c>
      <c r="DL357" s="52">
        <v>0</v>
      </c>
      <c r="DM357" s="52">
        <v>0</v>
      </c>
      <c r="DN357" s="52">
        <v>0</v>
      </c>
      <c r="DO357" s="52">
        <v>0</v>
      </c>
      <c r="DP357" s="52">
        <v>0</v>
      </c>
      <c r="DQ357" s="52">
        <v>0</v>
      </c>
      <c r="DR357" s="52">
        <v>0</v>
      </c>
      <c r="DS357" s="52">
        <v>0</v>
      </c>
      <c r="DT357" s="52">
        <v>0</v>
      </c>
      <c r="DU357" s="52">
        <v>0</v>
      </c>
      <c r="DV357" s="52">
        <v>0</v>
      </c>
      <c r="DW357" s="52">
        <v>0</v>
      </c>
      <c r="DX357" s="52">
        <v>0</v>
      </c>
      <c r="DY357" s="52">
        <v>0</v>
      </c>
      <c r="DZ357" s="52">
        <v>0</v>
      </c>
      <c r="EA357" s="52">
        <v>0</v>
      </c>
      <c r="EB357" s="52">
        <v>0</v>
      </c>
      <c r="EC357" s="52">
        <v>0</v>
      </c>
      <c r="ED357" s="52">
        <v>0</v>
      </c>
      <c r="EE357" s="52">
        <v>0</v>
      </c>
      <c r="EF357" s="52">
        <v>0</v>
      </c>
      <c r="EG357" s="52">
        <v>0</v>
      </c>
      <c r="EH357" s="52">
        <v>0</v>
      </c>
      <c r="EI357" s="52">
        <v>0</v>
      </c>
      <c r="EJ357" s="52">
        <v>0</v>
      </c>
      <c r="EK357" s="52">
        <v>0</v>
      </c>
      <c r="EL357" s="52">
        <v>0</v>
      </c>
      <c r="EM357" s="52">
        <v>0</v>
      </c>
      <c r="EN357" s="52">
        <v>0</v>
      </c>
      <c r="EO357" s="52">
        <v>0</v>
      </c>
      <c r="EP357" s="52">
        <v>0</v>
      </c>
      <c r="EQ357" s="52">
        <v>0</v>
      </c>
      <c r="ER357" s="52">
        <v>0</v>
      </c>
      <c r="ES357" s="52">
        <v>0</v>
      </c>
      <c r="ET357" s="52">
        <v>0</v>
      </c>
      <c r="EU357" s="52">
        <v>0</v>
      </c>
      <c r="EV357" s="52">
        <v>0</v>
      </c>
      <c r="EW357" s="52">
        <v>60.31071</v>
      </c>
      <c r="EX357" s="52">
        <v>58.985709999999997</v>
      </c>
      <c r="EY357" s="52">
        <v>57.721429999999998</v>
      </c>
      <c r="EZ357" s="52">
        <v>56.85</v>
      </c>
      <c r="FA357" s="52">
        <v>56.1</v>
      </c>
      <c r="FB357" s="52">
        <v>55.31429</v>
      </c>
      <c r="FC357" s="52">
        <v>55.5</v>
      </c>
      <c r="FD357" s="52">
        <v>57.55</v>
      </c>
      <c r="FE357" s="52">
        <v>61.232140000000001</v>
      </c>
      <c r="FF357" s="52">
        <v>65.971429999999998</v>
      </c>
      <c r="FG357" s="52">
        <v>71.046419999999998</v>
      </c>
      <c r="FH357" s="52">
        <v>76.353570000000005</v>
      </c>
      <c r="FI357" s="52">
        <v>80.946430000000007</v>
      </c>
      <c r="FJ357" s="52">
        <v>84.339290000000005</v>
      </c>
      <c r="FK357" s="52">
        <v>85.946430000000007</v>
      </c>
      <c r="FL357" s="52">
        <v>85.971429999999998</v>
      </c>
      <c r="FM357" s="52">
        <v>84.710719999999995</v>
      </c>
      <c r="FN357" s="52">
        <v>82.635710000000003</v>
      </c>
      <c r="FO357" s="52">
        <v>79.385710000000003</v>
      </c>
      <c r="FP357" s="52">
        <v>74.93571</v>
      </c>
      <c r="FQ357" s="52">
        <v>69.592860000000002</v>
      </c>
      <c r="FR357" s="52">
        <v>65.849999999999994</v>
      </c>
      <c r="FS357" s="52">
        <v>63.467860000000002</v>
      </c>
      <c r="FT357" s="52">
        <v>61.43571</v>
      </c>
      <c r="FU357" s="52">
        <v>17</v>
      </c>
      <c r="FV357" s="52">
        <v>30.29804</v>
      </c>
      <c r="FW357" s="52">
        <v>8.407197</v>
      </c>
      <c r="FX357" s="52">
        <v>0</v>
      </c>
    </row>
    <row r="358" spans="1:180" x14ac:dyDescent="0.3">
      <c r="A358" t="s">
        <v>174</v>
      </c>
      <c r="B358" t="s">
        <v>248</v>
      </c>
      <c r="C358" t="s">
        <v>0</v>
      </c>
      <c r="D358" t="s">
        <v>224</v>
      </c>
      <c r="E358" t="s">
        <v>189</v>
      </c>
      <c r="F358" t="s">
        <v>230</v>
      </c>
      <c r="G358" t="s">
        <v>239</v>
      </c>
      <c r="H358" s="52">
        <v>89</v>
      </c>
      <c r="I358" s="52">
        <v>0</v>
      </c>
      <c r="J358" s="52">
        <v>0</v>
      </c>
      <c r="K358" s="52">
        <v>0</v>
      </c>
      <c r="L358" s="52">
        <v>0</v>
      </c>
      <c r="M358" s="52">
        <v>0</v>
      </c>
      <c r="N358" s="52">
        <v>0</v>
      </c>
      <c r="O358" s="52">
        <v>0</v>
      </c>
      <c r="P358" s="52">
        <v>0</v>
      </c>
      <c r="Q358" s="52">
        <v>0</v>
      </c>
      <c r="R358" s="52">
        <v>0</v>
      </c>
      <c r="S358" s="52">
        <v>0</v>
      </c>
      <c r="T358" s="52">
        <v>0</v>
      </c>
      <c r="U358" s="52">
        <v>0</v>
      </c>
      <c r="V358" s="52">
        <v>0</v>
      </c>
      <c r="W358" s="52">
        <v>0</v>
      </c>
      <c r="X358" s="52">
        <v>0</v>
      </c>
      <c r="Y358" s="52">
        <v>0</v>
      </c>
      <c r="Z358" s="52">
        <v>0</v>
      </c>
      <c r="AA358" s="52">
        <v>0</v>
      </c>
      <c r="AB358" s="52">
        <v>0</v>
      </c>
      <c r="AC358" s="52">
        <v>0</v>
      </c>
      <c r="AD358" s="52">
        <v>0</v>
      </c>
      <c r="AE358" s="52">
        <v>0</v>
      </c>
      <c r="AF358" s="52">
        <v>0</v>
      </c>
      <c r="AG358" s="52">
        <v>0</v>
      </c>
      <c r="AH358" s="52">
        <v>0</v>
      </c>
      <c r="AI358" s="52">
        <v>0</v>
      </c>
      <c r="AJ358" s="52">
        <v>0</v>
      </c>
      <c r="AK358" s="52">
        <v>0</v>
      </c>
      <c r="AL358" s="52">
        <v>0</v>
      </c>
      <c r="AM358" s="52">
        <v>0</v>
      </c>
      <c r="AN358" s="52">
        <v>0</v>
      </c>
      <c r="AO358" s="52">
        <v>0</v>
      </c>
      <c r="AP358" s="52">
        <v>0</v>
      </c>
      <c r="AQ358" s="52">
        <v>0</v>
      </c>
      <c r="AR358" s="52">
        <v>0</v>
      </c>
      <c r="AS358" s="52">
        <v>0</v>
      </c>
      <c r="AT358" s="52">
        <v>0</v>
      </c>
      <c r="AU358" s="52">
        <v>0</v>
      </c>
      <c r="AV358" s="52">
        <v>0</v>
      </c>
      <c r="AW358" s="52">
        <v>0</v>
      </c>
      <c r="AX358" s="52">
        <v>0</v>
      </c>
      <c r="AY358" s="52">
        <v>0</v>
      </c>
      <c r="AZ358" s="52">
        <v>0</v>
      </c>
      <c r="BA358" s="52">
        <v>0</v>
      </c>
      <c r="BB358" s="52">
        <v>0</v>
      </c>
      <c r="BC358" s="52">
        <v>0</v>
      </c>
      <c r="BD358" s="52">
        <v>0</v>
      </c>
      <c r="BE358" s="52">
        <v>0</v>
      </c>
      <c r="BF358" s="52">
        <v>0</v>
      </c>
      <c r="BG358" s="52">
        <v>0</v>
      </c>
      <c r="BH358" s="52">
        <v>0</v>
      </c>
      <c r="BI358" s="52">
        <v>0</v>
      </c>
      <c r="BJ358" s="52">
        <v>0</v>
      </c>
      <c r="BK358" s="52">
        <v>0</v>
      </c>
      <c r="BL358" s="52">
        <v>0</v>
      </c>
      <c r="BM358" s="52">
        <v>0</v>
      </c>
      <c r="BN358" s="52">
        <v>0</v>
      </c>
      <c r="BO358" s="52">
        <v>0</v>
      </c>
      <c r="BP358" s="52">
        <v>0</v>
      </c>
      <c r="BQ358" s="52">
        <v>0</v>
      </c>
      <c r="BR358" s="52">
        <v>0</v>
      </c>
      <c r="BS358" s="52">
        <v>0</v>
      </c>
      <c r="BT358" s="52">
        <v>0</v>
      </c>
      <c r="BU358" s="52">
        <v>0</v>
      </c>
      <c r="BV358" s="52">
        <v>0</v>
      </c>
      <c r="BW358" s="52">
        <v>0</v>
      </c>
      <c r="BX358" s="52">
        <v>0</v>
      </c>
      <c r="BY358" s="52">
        <v>0</v>
      </c>
      <c r="BZ358" s="52">
        <v>0</v>
      </c>
      <c r="CA358" s="52">
        <v>0</v>
      </c>
      <c r="CB358" s="52">
        <v>0</v>
      </c>
      <c r="CC358" s="52">
        <v>0</v>
      </c>
      <c r="CD358" s="52">
        <v>0</v>
      </c>
      <c r="CE358" s="52">
        <v>0</v>
      </c>
      <c r="CF358" s="52">
        <v>0</v>
      </c>
      <c r="CG358" s="52">
        <v>0</v>
      </c>
      <c r="CH358" s="52">
        <v>0</v>
      </c>
      <c r="CI358" s="52">
        <v>0</v>
      </c>
      <c r="CJ358" s="52">
        <v>0</v>
      </c>
      <c r="CK358" s="52">
        <v>0</v>
      </c>
      <c r="CL358" s="52">
        <v>0</v>
      </c>
      <c r="CM358" s="52">
        <v>0</v>
      </c>
      <c r="CN358" s="52">
        <v>0</v>
      </c>
      <c r="CO358" s="52">
        <v>0</v>
      </c>
      <c r="CP358" s="52">
        <v>0</v>
      </c>
      <c r="CQ358" s="52">
        <v>0</v>
      </c>
      <c r="CR358" s="52">
        <v>0</v>
      </c>
      <c r="CS358" s="52">
        <v>0</v>
      </c>
      <c r="CT358" s="52">
        <v>0</v>
      </c>
      <c r="CU358" s="52">
        <v>0</v>
      </c>
      <c r="CV358" s="52">
        <v>0</v>
      </c>
      <c r="CW358" s="52">
        <v>0</v>
      </c>
      <c r="CX358" s="52">
        <v>0</v>
      </c>
      <c r="CY358" s="52">
        <v>0</v>
      </c>
      <c r="CZ358" s="52">
        <v>0</v>
      </c>
      <c r="DA358" s="52">
        <v>0</v>
      </c>
      <c r="DB358" s="52">
        <v>0</v>
      </c>
      <c r="DC358" s="52">
        <v>0</v>
      </c>
      <c r="DD358" s="52">
        <v>0</v>
      </c>
      <c r="DE358" s="52">
        <v>0</v>
      </c>
      <c r="DF358" s="52">
        <v>0</v>
      </c>
      <c r="DG358" s="52">
        <v>0</v>
      </c>
      <c r="DH358" s="52">
        <v>0</v>
      </c>
      <c r="DI358" s="52">
        <v>0</v>
      </c>
      <c r="DJ358" s="52">
        <v>0</v>
      </c>
      <c r="DK358" s="52">
        <v>0</v>
      </c>
      <c r="DL358" s="52">
        <v>0</v>
      </c>
      <c r="DM358" s="52">
        <v>0</v>
      </c>
      <c r="DN358" s="52">
        <v>0</v>
      </c>
      <c r="DO358" s="52">
        <v>0</v>
      </c>
      <c r="DP358" s="52">
        <v>0</v>
      </c>
      <c r="DQ358" s="52">
        <v>0</v>
      </c>
      <c r="DR358" s="52">
        <v>0</v>
      </c>
      <c r="DS358" s="52">
        <v>0</v>
      </c>
      <c r="DT358" s="52">
        <v>0</v>
      </c>
      <c r="DU358" s="52">
        <v>0</v>
      </c>
      <c r="DV358" s="52">
        <v>0</v>
      </c>
      <c r="DW358" s="52">
        <v>0</v>
      </c>
      <c r="DX358" s="52">
        <v>0</v>
      </c>
      <c r="DY358" s="52">
        <v>0</v>
      </c>
      <c r="DZ358" s="52">
        <v>0</v>
      </c>
      <c r="EA358" s="52">
        <v>0</v>
      </c>
      <c r="EB358" s="52">
        <v>0</v>
      </c>
      <c r="EC358" s="52">
        <v>0</v>
      </c>
      <c r="ED358" s="52">
        <v>0</v>
      </c>
      <c r="EE358" s="52">
        <v>0</v>
      </c>
      <c r="EF358" s="52">
        <v>0</v>
      </c>
      <c r="EG358" s="52">
        <v>0</v>
      </c>
      <c r="EH358" s="52">
        <v>0</v>
      </c>
      <c r="EI358" s="52">
        <v>0</v>
      </c>
      <c r="EJ358" s="52">
        <v>0</v>
      </c>
      <c r="EK358" s="52">
        <v>0</v>
      </c>
      <c r="EL358" s="52">
        <v>0</v>
      </c>
      <c r="EM358" s="52">
        <v>0</v>
      </c>
      <c r="EN358" s="52">
        <v>0</v>
      </c>
      <c r="EO358" s="52">
        <v>0</v>
      </c>
      <c r="EP358" s="52">
        <v>0</v>
      </c>
      <c r="EQ358" s="52">
        <v>0</v>
      </c>
      <c r="ER358" s="52">
        <v>0</v>
      </c>
      <c r="ES358" s="52">
        <v>0</v>
      </c>
      <c r="ET358" s="52">
        <v>0</v>
      </c>
      <c r="EU358" s="52">
        <v>0</v>
      </c>
      <c r="EV358" s="52">
        <v>0</v>
      </c>
      <c r="EW358" s="52">
        <v>59.7776</v>
      </c>
      <c r="EX358" s="52">
        <v>58.728900000000003</v>
      </c>
      <c r="EY358" s="52">
        <v>57.824680000000001</v>
      </c>
      <c r="EZ358" s="52">
        <v>56.959420000000001</v>
      </c>
      <c r="FA358" s="52">
        <v>56.2224</v>
      </c>
      <c r="FB358" s="52">
        <v>55.818179999999998</v>
      </c>
      <c r="FC358" s="52">
        <v>55.603900000000003</v>
      </c>
      <c r="FD358" s="52">
        <v>56.946429999999999</v>
      </c>
      <c r="FE358" s="52">
        <v>60.100650000000002</v>
      </c>
      <c r="FF358" s="52">
        <v>64.038960000000003</v>
      </c>
      <c r="FG358" s="52">
        <v>68.967529999999996</v>
      </c>
      <c r="FH358" s="52">
        <v>74.16883</v>
      </c>
      <c r="FI358" s="52">
        <v>78.850650000000002</v>
      </c>
      <c r="FJ358" s="52">
        <v>82.53734</v>
      </c>
      <c r="FK358" s="52">
        <v>84.517859999999999</v>
      </c>
      <c r="FL358" s="52">
        <v>84.785709999999995</v>
      </c>
      <c r="FM358" s="52">
        <v>83.938310000000001</v>
      </c>
      <c r="FN358" s="52">
        <v>81.660709999999995</v>
      </c>
      <c r="FO358" s="52">
        <v>78.313310000000001</v>
      </c>
      <c r="FP358" s="52">
        <v>73.451300000000003</v>
      </c>
      <c r="FQ358" s="52">
        <v>68.725650000000002</v>
      </c>
      <c r="FR358" s="52">
        <v>65.639610000000005</v>
      </c>
      <c r="FS358" s="52">
        <v>63.370130000000003</v>
      </c>
      <c r="FT358" s="52">
        <v>61.504869999999997</v>
      </c>
      <c r="FU358" s="52">
        <v>17</v>
      </c>
      <c r="FV358" s="52">
        <v>30.465669999999999</v>
      </c>
      <c r="FW358" s="52">
        <v>9.8063649999999996</v>
      </c>
      <c r="FX358" s="52">
        <v>0</v>
      </c>
    </row>
    <row r="359" spans="1:180" x14ac:dyDescent="0.3">
      <c r="A359" t="s">
        <v>174</v>
      </c>
      <c r="B359" t="s">
        <v>248</v>
      </c>
      <c r="C359" t="s">
        <v>0</v>
      </c>
      <c r="D359" t="s">
        <v>224</v>
      </c>
      <c r="E359" t="s">
        <v>190</v>
      </c>
      <c r="F359" t="s">
        <v>230</v>
      </c>
      <c r="G359" t="s">
        <v>239</v>
      </c>
      <c r="H359" s="52">
        <v>89</v>
      </c>
      <c r="I359" s="52">
        <v>0</v>
      </c>
      <c r="J359" s="52">
        <v>0</v>
      </c>
      <c r="K359" s="52">
        <v>0</v>
      </c>
      <c r="L359" s="52">
        <v>0</v>
      </c>
      <c r="M359" s="52">
        <v>0</v>
      </c>
      <c r="N359" s="52">
        <v>0</v>
      </c>
      <c r="O359" s="52">
        <v>0</v>
      </c>
      <c r="P359" s="52">
        <v>0</v>
      </c>
      <c r="Q359" s="52">
        <v>0</v>
      </c>
      <c r="R359" s="52">
        <v>0</v>
      </c>
      <c r="S359" s="52">
        <v>0</v>
      </c>
      <c r="T359" s="52">
        <v>0</v>
      </c>
      <c r="U359" s="52">
        <v>0</v>
      </c>
      <c r="V359" s="52">
        <v>0</v>
      </c>
      <c r="W359" s="52">
        <v>0</v>
      </c>
      <c r="X359" s="52">
        <v>0</v>
      </c>
      <c r="Y359" s="52">
        <v>0</v>
      </c>
      <c r="Z359" s="52">
        <v>0</v>
      </c>
      <c r="AA359" s="52">
        <v>0</v>
      </c>
      <c r="AB359" s="52">
        <v>0</v>
      </c>
      <c r="AC359" s="52">
        <v>0</v>
      </c>
      <c r="AD359" s="52">
        <v>0</v>
      </c>
      <c r="AE359" s="52">
        <v>0</v>
      </c>
      <c r="AF359" s="52">
        <v>0</v>
      </c>
      <c r="AG359" s="52">
        <v>0</v>
      </c>
      <c r="AH359" s="52">
        <v>0</v>
      </c>
      <c r="AI359" s="52">
        <v>0</v>
      </c>
      <c r="AJ359" s="52">
        <v>0</v>
      </c>
      <c r="AK359" s="52">
        <v>0</v>
      </c>
      <c r="AL359" s="52">
        <v>0</v>
      </c>
      <c r="AM359" s="52">
        <v>0</v>
      </c>
      <c r="AN359" s="52">
        <v>0</v>
      </c>
      <c r="AO359" s="52">
        <v>0</v>
      </c>
      <c r="AP359" s="52">
        <v>0</v>
      </c>
      <c r="AQ359" s="52">
        <v>0</v>
      </c>
      <c r="AR359" s="52">
        <v>0</v>
      </c>
      <c r="AS359" s="52">
        <v>0</v>
      </c>
      <c r="AT359" s="52">
        <v>0</v>
      </c>
      <c r="AU359" s="52">
        <v>0</v>
      </c>
      <c r="AV359" s="52">
        <v>0</v>
      </c>
      <c r="AW359" s="52">
        <v>0</v>
      </c>
      <c r="AX359" s="52">
        <v>0</v>
      </c>
      <c r="AY359" s="52">
        <v>0</v>
      </c>
      <c r="AZ359" s="52">
        <v>0</v>
      </c>
      <c r="BA359" s="52">
        <v>0</v>
      </c>
      <c r="BB359" s="52">
        <v>0</v>
      </c>
      <c r="BC359" s="52">
        <v>0</v>
      </c>
      <c r="BD359" s="52">
        <v>0</v>
      </c>
      <c r="BE359" s="52">
        <v>0</v>
      </c>
      <c r="BF359" s="52">
        <v>0</v>
      </c>
      <c r="BG359" s="52">
        <v>0</v>
      </c>
      <c r="BH359" s="52">
        <v>0</v>
      </c>
      <c r="BI359" s="52">
        <v>0</v>
      </c>
      <c r="BJ359" s="52">
        <v>0</v>
      </c>
      <c r="BK359" s="52">
        <v>0</v>
      </c>
      <c r="BL359" s="52">
        <v>0</v>
      </c>
      <c r="BM359" s="52">
        <v>0</v>
      </c>
      <c r="BN359" s="52">
        <v>0</v>
      </c>
      <c r="BO359" s="52">
        <v>0</v>
      </c>
      <c r="BP359" s="52">
        <v>0</v>
      </c>
      <c r="BQ359" s="52">
        <v>0</v>
      </c>
      <c r="BR359" s="52">
        <v>0</v>
      </c>
      <c r="BS359" s="52">
        <v>0</v>
      </c>
      <c r="BT359" s="52">
        <v>0</v>
      </c>
      <c r="BU359" s="52">
        <v>0</v>
      </c>
      <c r="BV359" s="52">
        <v>0</v>
      </c>
      <c r="BW359" s="52">
        <v>0</v>
      </c>
      <c r="BX359" s="52">
        <v>0</v>
      </c>
      <c r="BY359" s="52">
        <v>0</v>
      </c>
      <c r="BZ359" s="52">
        <v>0</v>
      </c>
      <c r="CA359" s="52">
        <v>0</v>
      </c>
      <c r="CB359" s="52">
        <v>0</v>
      </c>
      <c r="CC359" s="52">
        <v>0</v>
      </c>
      <c r="CD359" s="52">
        <v>0</v>
      </c>
      <c r="CE359" s="52">
        <v>0</v>
      </c>
      <c r="CF359" s="52">
        <v>0</v>
      </c>
      <c r="CG359" s="52">
        <v>0</v>
      </c>
      <c r="CH359" s="52">
        <v>0</v>
      </c>
      <c r="CI359" s="52">
        <v>0</v>
      </c>
      <c r="CJ359" s="52">
        <v>0</v>
      </c>
      <c r="CK359" s="52">
        <v>0</v>
      </c>
      <c r="CL359" s="52">
        <v>0</v>
      </c>
      <c r="CM359" s="52">
        <v>0</v>
      </c>
      <c r="CN359" s="52">
        <v>0</v>
      </c>
      <c r="CO359" s="52">
        <v>0</v>
      </c>
      <c r="CP359" s="52">
        <v>0</v>
      </c>
      <c r="CQ359" s="52">
        <v>0</v>
      </c>
      <c r="CR359" s="52">
        <v>0</v>
      </c>
      <c r="CS359" s="52">
        <v>0</v>
      </c>
      <c r="CT359" s="52">
        <v>0</v>
      </c>
      <c r="CU359" s="52">
        <v>0</v>
      </c>
      <c r="CV359" s="52">
        <v>0</v>
      </c>
      <c r="CW359" s="52">
        <v>0</v>
      </c>
      <c r="CX359" s="52">
        <v>0</v>
      </c>
      <c r="CY359" s="52">
        <v>0</v>
      </c>
      <c r="CZ359" s="52">
        <v>0</v>
      </c>
      <c r="DA359" s="52">
        <v>0</v>
      </c>
      <c r="DB359" s="52">
        <v>0</v>
      </c>
      <c r="DC359" s="52">
        <v>0</v>
      </c>
      <c r="DD359" s="52">
        <v>0</v>
      </c>
      <c r="DE359" s="52">
        <v>0</v>
      </c>
      <c r="DF359" s="52">
        <v>0</v>
      </c>
      <c r="DG359" s="52">
        <v>0</v>
      </c>
      <c r="DH359" s="52">
        <v>0</v>
      </c>
      <c r="DI359" s="52">
        <v>0</v>
      </c>
      <c r="DJ359" s="52">
        <v>0</v>
      </c>
      <c r="DK359" s="52">
        <v>0</v>
      </c>
      <c r="DL359" s="52">
        <v>0</v>
      </c>
      <c r="DM359" s="52">
        <v>0</v>
      </c>
      <c r="DN359" s="52">
        <v>0</v>
      </c>
      <c r="DO359" s="52">
        <v>0</v>
      </c>
      <c r="DP359" s="52">
        <v>0</v>
      </c>
      <c r="DQ359" s="52">
        <v>0</v>
      </c>
      <c r="DR359" s="52">
        <v>0</v>
      </c>
      <c r="DS359" s="52">
        <v>0</v>
      </c>
      <c r="DT359" s="52">
        <v>0</v>
      </c>
      <c r="DU359" s="52">
        <v>0</v>
      </c>
      <c r="DV359" s="52">
        <v>0</v>
      </c>
      <c r="DW359" s="52">
        <v>0</v>
      </c>
      <c r="DX359" s="52">
        <v>0</v>
      </c>
      <c r="DY359" s="52">
        <v>0</v>
      </c>
      <c r="DZ359" s="52">
        <v>0</v>
      </c>
      <c r="EA359" s="52">
        <v>0</v>
      </c>
      <c r="EB359" s="52">
        <v>0</v>
      </c>
      <c r="EC359" s="52">
        <v>0</v>
      </c>
      <c r="ED359" s="52">
        <v>0</v>
      </c>
      <c r="EE359" s="52">
        <v>0</v>
      </c>
      <c r="EF359" s="52">
        <v>0</v>
      </c>
      <c r="EG359" s="52">
        <v>0</v>
      </c>
      <c r="EH359" s="52">
        <v>0</v>
      </c>
      <c r="EI359" s="52">
        <v>0</v>
      </c>
      <c r="EJ359" s="52">
        <v>0</v>
      </c>
      <c r="EK359" s="52">
        <v>0</v>
      </c>
      <c r="EL359" s="52">
        <v>0</v>
      </c>
      <c r="EM359" s="52">
        <v>0</v>
      </c>
      <c r="EN359" s="52">
        <v>0</v>
      </c>
      <c r="EO359" s="52">
        <v>0</v>
      </c>
      <c r="EP359" s="52">
        <v>0</v>
      </c>
      <c r="EQ359" s="52">
        <v>0</v>
      </c>
      <c r="ER359" s="52">
        <v>0</v>
      </c>
      <c r="ES359" s="52">
        <v>0</v>
      </c>
      <c r="ET359" s="52">
        <v>0</v>
      </c>
      <c r="EU359" s="52">
        <v>0</v>
      </c>
      <c r="EV359" s="52">
        <v>0</v>
      </c>
      <c r="EW359" s="52">
        <v>58.537410000000001</v>
      </c>
      <c r="EX359" s="52">
        <v>57.19558</v>
      </c>
      <c r="EY359" s="52">
        <v>56.12585</v>
      </c>
      <c r="EZ359" s="52">
        <v>55.36224</v>
      </c>
      <c r="FA359" s="52">
        <v>54.726190000000003</v>
      </c>
      <c r="FB359" s="52">
        <v>54.146259999999998</v>
      </c>
      <c r="FC359" s="52">
        <v>53.649659999999997</v>
      </c>
      <c r="FD359" s="52">
        <v>54.508499999999998</v>
      </c>
      <c r="FE359" s="52">
        <v>58.343539999999997</v>
      </c>
      <c r="FF359" s="52">
        <v>62.850340000000003</v>
      </c>
      <c r="FG359" s="52">
        <v>67.714290000000005</v>
      </c>
      <c r="FH359" s="52">
        <v>72.88776</v>
      </c>
      <c r="FI359" s="52">
        <v>77.455780000000004</v>
      </c>
      <c r="FJ359" s="52">
        <v>81.260199999999998</v>
      </c>
      <c r="FK359" s="52">
        <v>83.403059999999996</v>
      </c>
      <c r="FL359" s="52">
        <v>83.367350000000002</v>
      </c>
      <c r="FM359" s="52">
        <v>81.411569999999998</v>
      </c>
      <c r="FN359" s="52">
        <v>78.353740000000002</v>
      </c>
      <c r="FO359" s="52">
        <v>74.079930000000004</v>
      </c>
      <c r="FP359" s="52">
        <v>69.476190000000003</v>
      </c>
      <c r="FQ359" s="52">
        <v>66.052719999999994</v>
      </c>
      <c r="FR359" s="52">
        <v>63.26191</v>
      </c>
      <c r="FS359" s="52">
        <v>61.040819999999997</v>
      </c>
      <c r="FT359" s="52">
        <v>59.477890000000002</v>
      </c>
      <c r="FU359" s="52">
        <v>17</v>
      </c>
      <c r="FV359" s="52">
        <v>30.14659</v>
      </c>
      <c r="FW359" s="52">
        <v>6.9211640000000001</v>
      </c>
      <c r="FX359" s="52">
        <v>0</v>
      </c>
    </row>
    <row r="360" spans="1:180" x14ac:dyDescent="0.3">
      <c r="A360" t="s">
        <v>174</v>
      </c>
      <c r="B360" t="s">
        <v>248</v>
      </c>
      <c r="C360" t="s">
        <v>0</v>
      </c>
      <c r="D360" t="s">
        <v>224</v>
      </c>
      <c r="E360" t="s">
        <v>187</v>
      </c>
      <c r="F360" t="s">
        <v>230</v>
      </c>
      <c r="G360" t="s">
        <v>239</v>
      </c>
      <c r="H360" s="52">
        <v>89</v>
      </c>
      <c r="I360" s="52">
        <v>0</v>
      </c>
      <c r="J360" s="52">
        <v>0</v>
      </c>
      <c r="K360" s="52">
        <v>0</v>
      </c>
      <c r="L360" s="52">
        <v>0</v>
      </c>
      <c r="M360" s="52">
        <v>0</v>
      </c>
      <c r="N360" s="52">
        <v>0</v>
      </c>
      <c r="O360" s="52">
        <v>0</v>
      </c>
      <c r="P360" s="52">
        <v>0</v>
      </c>
      <c r="Q360" s="52">
        <v>0</v>
      </c>
      <c r="R360" s="52">
        <v>0</v>
      </c>
      <c r="S360" s="52">
        <v>0</v>
      </c>
      <c r="T360" s="52">
        <v>0</v>
      </c>
      <c r="U360" s="52">
        <v>0</v>
      </c>
      <c r="V360" s="52">
        <v>0</v>
      </c>
      <c r="W360" s="52">
        <v>0</v>
      </c>
      <c r="X360" s="52">
        <v>0</v>
      </c>
      <c r="Y360" s="52">
        <v>0</v>
      </c>
      <c r="Z360" s="52">
        <v>0</v>
      </c>
      <c r="AA360" s="52">
        <v>0</v>
      </c>
      <c r="AB360" s="52">
        <v>0</v>
      </c>
      <c r="AC360" s="52">
        <v>0</v>
      </c>
      <c r="AD360" s="52">
        <v>0</v>
      </c>
      <c r="AE360" s="52">
        <v>0</v>
      </c>
      <c r="AF360" s="52">
        <v>0</v>
      </c>
      <c r="AG360" s="52">
        <v>0</v>
      </c>
      <c r="AH360" s="52">
        <v>0</v>
      </c>
      <c r="AI360" s="52">
        <v>0</v>
      </c>
      <c r="AJ360" s="52">
        <v>0</v>
      </c>
      <c r="AK360" s="52">
        <v>0</v>
      </c>
      <c r="AL360" s="52">
        <v>0</v>
      </c>
      <c r="AM360" s="52">
        <v>0</v>
      </c>
      <c r="AN360" s="52">
        <v>0</v>
      </c>
      <c r="AO360" s="52">
        <v>0</v>
      </c>
      <c r="AP360" s="52">
        <v>0</v>
      </c>
      <c r="AQ360" s="52">
        <v>0</v>
      </c>
      <c r="AR360" s="52">
        <v>0</v>
      </c>
      <c r="AS360" s="52">
        <v>0</v>
      </c>
      <c r="AT360" s="52">
        <v>0</v>
      </c>
      <c r="AU360" s="52">
        <v>0</v>
      </c>
      <c r="AV360" s="52">
        <v>0</v>
      </c>
      <c r="AW360" s="52">
        <v>0</v>
      </c>
      <c r="AX360" s="52">
        <v>0</v>
      </c>
      <c r="AY360" s="52">
        <v>0</v>
      </c>
      <c r="AZ360" s="52">
        <v>0</v>
      </c>
      <c r="BA360" s="52">
        <v>0</v>
      </c>
      <c r="BB360" s="52">
        <v>0</v>
      </c>
      <c r="BC360" s="52">
        <v>0</v>
      </c>
      <c r="BD360" s="52">
        <v>0</v>
      </c>
      <c r="BE360" s="52">
        <v>0</v>
      </c>
      <c r="BF360" s="52">
        <v>0</v>
      </c>
      <c r="BG360" s="52">
        <v>0</v>
      </c>
      <c r="BH360" s="52">
        <v>0</v>
      </c>
      <c r="BI360" s="52">
        <v>0</v>
      </c>
      <c r="BJ360" s="52">
        <v>0</v>
      </c>
      <c r="BK360" s="52">
        <v>0</v>
      </c>
      <c r="BL360" s="52">
        <v>0</v>
      </c>
      <c r="BM360" s="52">
        <v>0</v>
      </c>
      <c r="BN360" s="52">
        <v>0</v>
      </c>
      <c r="BO360" s="52">
        <v>0</v>
      </c>
      <c r="BP360" s="52">
        <v>0</v>
      </c>
      <c r="BQ360" s="52">
        <v>0</v>
      </c>
      <c r="BR360" s="52">
        <v>0</v>
      </c>
      <c r="BS360" s="52">
        <v>0</v>
      </c>
      <c r="BT360" s="52">
        <v>0</v>
      </c>
      <c r="BU360" s="52">
        <v>0</v>
      </c>
      <c r="BV360" s="52">
        <v>0</v>
      </c>
      <c r="BW360" s="52">
        <v>0</v>
      </c>
      <c r="BX360" s="52">
        <v>0</v>
      </c>
      <c r="BY360" s="52">
        <v>0</v>
      </c>
      <c r="BZ360" s="52">
        <v>0</v>
      </c>
      <c r="CA360" s="52">
        <v>0</v>
      </c>
      <c r="CB360" s="52">
        <v>0</v>
      </c>
      <c r="CC360" s="52">
        <v>0</v>
      </c>
      <c r="CD360" s="52">
        <v>0</v>
      </c>
      <c r="CE360" s="52">
        <v>0</v>
      </c>
      <c r="CF360" s="52">
        <v>0</v>
      </c>
      <c r="CG360" s="52">
        <v>0</v>
      </c>
      <c r="CH360" s="52">
        <v>0</v>
      </c>
      <c r="CI360" s="52">
        <v>0</v>
      </c>
      <c r="CJ360" s="52">
        <v>0</v>
      </c>
      <c r="CK360" s="52">
        <v>0</v>
      </c>
      <c r="CL360" s="52">
        <v>0</v>
      </c>
      <c r="CM360" s="52">
        <v>0</v>
      </c>
      <c r="CN360" s="52">
        <v>0</v>
      </c>
      <c r="CO360" s="52">
        <v>0</v>
      </c>
      <c r="CP360" s="52">
        <v>0</v>
      </c>
      <c r="CQ360" s="52">
        <v>0</v>
      </c>
      <c r="CR360" s="52">
        <v>0</v>
      </c>
      <c r="CS360" s="52">
        <v>0</v>
      </c>
      <c r="CT360" s="52">
        <v>0</v>
      </c>
      <c r="CU360" s="52">
        <v>0</v>
      </c>
      <c r="CV360" s="52">
        <v>0</v>
      </c>
      <c r="CW360" s="52">
        <v>0</v>
      </c>
      <c r="CX360" s="52">
        <v>0</v>
      </c>
      <c r="CY360" s="52">
        <v>0</v>
      </c>
      <c r="CZ360" s="52">
        <v>0</v>
      </c>
      <c r="DA360" s="52">
        <v>0</v>
      </c>
      <c r="DB360" s="52">
        <v>0</v>
      </c>
      <c r="DC360" s="52">
        <v>0</v>
      </c>
      <c r="DD360" s="52">
        <v>0</v>
      </c>
      <c r="DE360" s="52">
        <v>0</v>
      </c>
      <c r="DF360" s="52">
        <v>0</v>
      </c>
      <c r="DG360" s="52">
        <v>0</v>
      </c>
      <c r="DH360" s="52">
        <v>0</v>
      </c>
      <c r="DI360" s="52">
        <v>0</v>
      </c>
      <c r="DJ360" s="52">
        <v>0</v>
      </c>
      <c r="DK360" s="52">
        <v>0</v>
      </c>
      <c r="DL360" s="52">
        <v>0</v>
      </c>
      <c r="DM360" s="52">
        <v>0</v>
      </c>
      <c r="DN360" s="52">
        <v>0</v>
      </c>
      <c r="DO360" s="52">
        <v>0</v>
      </c>
      <c r="DP360" s="52">
        <v>0</v>
      </c>
      <c r="DQ360" s="52">
        <v>0</v>
      </c>
      <c r="DR360" s="52">
        <v>0</v>
      </c>
      <c r="DS360" s="52">
        <v>0</v>
      </c>
      <c r="DT360" s="52">
        <v>0</v>
      </c>
      <c r="DU360" s="52">
        <v>0</v>
      </c>
      <c r="DV360" s="52">
        <v>0</v>
      </c>
      <c r="DW360" s="52">
        <v>0</v>
      </c>
      <c r="DX360" s="52">
        <v>0</v>
      </c>
      <c r="DY360" s="52">
        <v>0</v>
      </c>
      <c r="DZ360" s="52">
        <v>0</v>
      </c>
      <c r="EA360" s="52">
        <v>0</v>
      </c>
      <c r="EB360" s="52">
        <v>0</v>
      </c>
      <c r="EC360" s="52">
        <v>0</v>
      </c>
      <c r="ED360" s="52">
        <v>0</v>
      </c>
      <c r="EE360" s="52">
        <v>0</v>
      </c>
      <c r="EF360" s="52">
        <v>0</v>
      </c>
      <c r="EG360" s="52">
        <v>0</v>
      </c>
      <c r="EH360" s="52">
        <v>0</v>
      </c>
      <c r="EI360" s="52">
        <v>0</v>
      </c>
      <c r="EJ360" s="52">
        <v>0</v>
      </c>
      <c r="EK360" s="52">
        <v>0</v>
      </c>
      <c r="EL360" s="52">
        <v>0</v>
      </c>
      <c r="EM360" s="52">
        <v>0</v>
      </c>
      <c r="EN360" s="52">
        <v>0</v>
      </c>
      <c r="EO360" s="52">
        <v>0</v>
      </c>
      <c r="EP360" s="52">
        <v>0</v>
      </c>
      <c r="EQ360" s="52">
        <v>0</v>
      </c>
      <c r="ER360" s="52">
        <v>0</v>
      </c>
      <c r="ES360" s="52">
        <v>0</v>
      </c>
      <c r="ET360" s="52">
        <v>0</v>
      </c>
      <c r="EU360" s="52">
        <v>0</v>
      </c>
      <c r="EV360" s="52">
        <v>0</v>
      </c>
      <c r="EW360" s="52">
        <v>59.428570000000001</v>
      </c>
      <c r="EX360" s="52">
        <v>58.20617</v>
      </c>
      <c r="EY360" s="52">
        <v>57.128250000000001</v>
      </c>
      <c r="EZ360" s="52">
        <v>56.157470000000004</v>
      </c>
      <c r="FA360" s="52">
        <v>55.329540000000001</v>
      </c>
      <c r="FB360" s="52">
        <v>54.634740000000001</v>
      </c>
      <c r="FC360" s="52">
        <v>55.313310000000001</v>
      </c>
      <c r="FD360" s="52">
        <v>58.415579999999999</v>
      </c>
      <c r="FE360" s="52">
        <v>62.077919999999999</v>
      </c>
      <c r="FF360" s="52">
        <v>66.016239999999996</v>
      </c>
      <c r="FG360" s="52">
        <v>70.051950000000005</v>
      </c>
      <c r="FH360" s="52">
        <v>74.050319999999999</v>
      </c>
      <c r="FI360" s="52">
        <v>77.344149999999999</v>
      </c>
      <c r="FJ360" s="52">
        <v>79.431820000000002</v>
      </c>
      <c r="FK360" s="52">
        <v>80.241879999999995</v>
      </c>
      <c r="FL360" s="52">
        <v>80.181820000000002</v>
      </c>
      <c r="FM360" s="52">
        <v>78.910709999999995</v>
      </c>
      <c r="FN360" s="52">
        <v>77.217529999999996</v>
      </c>
      <c r="FO360" s="52">
        <v>74.715909999999994</v>
      </c>
      <c r="FP360" s="52">
        <v>71.261359999999996</v>
      </c>
      <c r="FQ360" s="52">
        <v>67.211039999999997</v>
      </c>
      <c r="FR360" s="52">
        <v>64.126630000000006</v>
      </c>
      <c r="FS360" s="52">
        <v>62.20617</v>
      </c>
      <c r="FT360" s="52">
        <v>60.702919999999999</v>
      </c>
      <c r="FU360" s="52">
        <v>17</v>
      </c>
      <c r="FV360" s="52">
        <v>25.067640000000001</v>
      </c>
      <c r="FW360" s="52">
        <v>6.9166210000000001</v>
      </c>
      <c r="FX360" s="52">
        <v>0</v>
      </c>
    </row>
    <row r="361" spans="1:180" x14ac:dyDescent="0.3">
      <c r="A361" t="s">
        <v>174</v>
      </c>
      <c r="B361" t="s">
        <v>248</v>
      </c>
      <c r="C361" t="s">
        <v>0</v>
      </c>
      <c r="D361" t="s">
        <v>244</v>
      </c>
      <c r="E361" t="s">
        <v>189</v>
      </c>
      <c r="F361" t="s">
        <v>230</v>
      </c>
      <c r="G361" t="s">
        <v>239</v>
      </c>
      <c r="H361" s="52">
        <v>89</v>
      </c>
      <c r="I361" s="52">
        <v>0</v>
      </c>
      <c r="J361" s="52">
        <v>0</v>
      </c>
      <c r="K361" s="52">
        <v>0</v>
      </c>
      <c r="L361" s="52">
        <v>0</v>
      </c>
      <c r="M361" s="52">
        <v>0</v>
      </c>
      <c r="N361" s="52">
        <v>0</v>
      </c>
      <c r="O361" s="52">
        <v>0</v>
      </c>
      <c r="P361" s="52">
        <v>0</v>
      </c>
      <c r="Q361" s="52">
        <v>0</v>
      </c>
      <c r="R361" s="52">
        <v>0</v>
      </c>
      <c r="S361" s="52">
        <v>0</v>
      </c>
      <c r="T361" s="52">
        <v>0</v>
      </c>
      <c r="U361" s="52">
        <v>0</v>
      </c>
      <c r="V361" s="52">
        <v>0</v>
      </c>
      <c r="W361" s="52">
        <v>0</v>
      </c>
      <c r="X361" s="52">
        <v>0</v>
      </c>
      <c r="Y361" s="52">
        <v>0</v>
      </c>
      <c r="Z361" s="52">
        <v>0</v>
      </c>
      <c r="AA361" s="52">
        <v>0</v>
      </c>
      <c r="AB361" s="52">
        <v>0</v>
      </c>
      <c r="AC361" s="52">
        <v>0</v>
      </c>
      <c r="AD361" s="52">
        <v>0</v>
      </c>
      <c r="AE361" s="52">
        <v>0</v>
      </c>
      <c r="AF361" s="52">
        <v>0</v>
      </c>
      <c r="AG361" s="52">
        <v>0</v>
      </c>
      <c r="AH361" s="52">
        <v>0</v>
      </c>
      <c r="AI361" s="52">
        <v>0</v>
      </c>
      <c r="AJ361" s="52">
        <v>0</v>
      </c>
      <c r="AK361" s="52">
        <v>0</v>
      </c>
      <c r="AL361" s="52">
        <v>0</v>
      </c>
      <c r="AM361" s="52">
        <v>0</v>
      </c>
      <c r="AN361" s="52">
        <v>0</v>
      </c>
      <c r="AO361" s="52">
        <v>0</v>
      </c>
      <c r="AP361" s="52">
        <v>0</v>
      </c>
      <c r="AQ361" s="52">
        <v>0</v>
      </c>
      <c r="AR361" s="52">
        <v>0</v>
      </c>
      <c r="AS361" s="52">
        <v>0</v>
      </c>
      <c r="AT361" s="52">
        <v>0</v>
      </c>
      <c r="AU361" s="52">
        <v>0</v>
      </c>
      <c r="AV361" s="52">
        <v>0</v>
      </c>
      <c r="AW361" s="52">
        <v>0</v>
      </c>
      <c r="AX361" s="52">
        <v>0</v>
      </c>
      <c r="AY361" s="52">
        <v>0</v>
      </c>
      <c r="AZ361" s="52">
        <v>0</v>
      </c>
      <c r="BA361" s="52">
        <v>0</v>
      </c>
      <c r="BB361" s="52">
        <v>0</v>
      </c>
      <c r="BC361" s="52">
        <v>0</v>
      </c>
      <c r="BD361" s="52">
        <v>0</v>
      </c>
      <c r="BE361" s="52">
        <v>0</v>
      </c>
      <c r="BF361" s="52">
        <v>0</v>
      </c>
      <c r="BG361" s="52">
        <v>0</v>
      </c>
      <c r="BH361" s="52">
        <v>0</v>
      </c>
      <c r="BI361" s="52">
        <v>0</v>
      </c>
      <c r="BJ361" s="52">
        <v>0</v>
      </c>
      <c r="BK361" s="52">
        <v>0</v>
      </c>
      <c r="BL361" s="52">
        <v>0</v>
      </c>
      <c r="BM361" s="52">
        <v>0</v>
      </c>
      <c r="BN361" s="52">
        <v>0</v>
      </c>
      <c r="BO361" s="52">
        <v>0</v>
      </c>
      <c r="BP361" s="52">
        <v>0</v>
      </c>
      <c r="BQ361" s="52">
        <v>0</v>
      </c>
      <c r="BR361" s="52">
        <v>0</v>
      </c>
      <c r="BS361" s="52">
        <v>0</v>
      </c>
      <c r="BT361" s="52">
        <v>0</v>
      </c>
      <c r="BU361" s="52">
        <v>0</v>
      </c>
      <c r="BV361" s="52">
        <v>0</v>
      </c>
      <c r="BW361" s="52">
        <v>0</v>
      </c>
      <c r="BX361" s="52">
        <v>0</v>
      </c>
      <c r="BY361" s="52">
        <v>0</v>
      </c>
      <c r="BZ361" s="52">
        <v>0</v>
      </c>
      <c r="CA361" s="52">
        <v>0</v>
      </c>
      <c r="CB361" s="52">
        <v>0</v>
      </c>
      <c r="CC361" s="52">
        <v>0</v>
      </c>
      <c r="CD361" s="52">
        <v>0</v>
      </c>
      <c r="CE361" s="52">
        <v>0</v>
      </c>
      <c r="CF361" s="52">
        <v>0</v>
      </c>
      <c r="CG361" s="52">
        <v>0</v>
      </c>
      <c r="CH361" s="52">
        <v>0</v>
      </c>
      <c r="CI361" s="52">
        <v>0</v>
      </c>
      <c r="CJ361" s="52">
        <v>0</v>
      </c>
      <c r="CK361" s="52">
        <v>0</v>
      </c>
      <c r="CL361" s="52">
        <v>0</v>
      </c>
      <c r="CM361" s="52">
        <v>0</v>
      </c>
      <c r="CN361" s="52">
        <v>0</v>
      </c>
      <c r="CO361" s="52">
        <v>0</v>
      </c>
      <c r="CP361" s="52">
        <v>0</v>
      </c>
      <c r="CQ361" s="52">
        <v>0</v>
      </c>
      <c r="CR361" s="52">
        <v>0</v>
      </c>
      <c r="CS361" s="52">
        <v>0</v>
      </c>
      <c r="CT361" s="52">
        <v>0</v>
      </c>
      <c r="CU361" s="52">
        <v>0</v>
      </c>
      <c r="CV361" s="52">
        <v>0</v>
      </c>
      <c r="CW361" s="52">
        <v>0</v>
      </c>
      <c r="CX361" s="52">
        <v>0</v>
      </c>
      <c r="CY361" s="52">
        <v>0</v>
      </c>
      <c r="CZ361" s="52">
        <v>0</v>
      </c>
      <c r="DA361" s="52">
        <v>0</v>
      </c>
      <c r="DB361" s="52">
        <v>0</v>
      </c>
      <c r="DC361" s="52">
        <v>0</v>
      </c>
      <c r="DD361" s="52">
        <v>0</v>
      </c>
      <c r="DE361" s="52">
        <v>0</v>
      </c>
      <c r="DF361" s="52">
        <v>0</v>
      </c>
      <c r="DG361" s="52">
        <v>0</v>
      </c>
      <c r="DH361" s="52">
        <v>0</v>
      </c>
      <c r="DI361" s="52">
        <v>0</v>
      </c>
      <c r="DJ361" s="52">
        <v>0</v>
      </c>
      <c r="DK361" s="52">
        <v>0</v>
      </c>
      <c r="DL361" s="52">
        <v>0</v>
      </c>
      <c r="DM361" s="52">
        <v>0</v>
      </c>
      <c r="DN361" s="52">
        <v>0</v>
      </c>
      <c r="DO361" s="52">
        <v>0</v>
      </c>
      <c r="DP361" s="52">
        <v>0</v>
      </c>
      <c r="DQ361" s="52">
        <v>0</v>
      </c>
      <c r="DR361" s="52">
        <v>0</v>
      </c>
      <c r="DS361" s="52">
        <v>0</v>
      </c>
      <c r="DT361" s="52">
        <v>0</v>
      </c>
      <c r="DU361" s="52">
        <v>0</v>
      </c>
      <c r="DV361" s="52">
        <v>0</v>
      </c>
      <c r="DW361" s="52">
        <v>0</v>
      </c>
      <c r="DX361" s="52">
        <v>0</v>
      </c>
      <c r="DY361" s="52">
        <v>0</v>
      </c>
      <c r="DZ361" s="52">
        <v>0</v>
      </c>
      <c r="EA361" s="52">
        <v>0</v>
      </c>
      <c r="EB361" s="52">
        <v>0</v>
      </c>
      <c r="EC361" s="52">
        <v>0</v>
      </c>
      <c r="ED361" s="52">
        <v>0</v>
      </c>
      <c r="EE361" s="52">
        <v>0</v>
      </c>
      <c r="EF361" s="52">
        <v>0</v>
      </c>
      <c r="EG361" s="52">
        <v>0</v>
      </c>
      <c r="EH361" s="52">
        <v>0</v>
      </c>
      <c r="EI361" s="52">
        <v>0</v>
      </c>
      <c r="EJ361" s="52">
        <v>0</v>
      </c>
      <c r="EK361" s="52">
        <v>0</v>
      </c>
      <c r="EL361" s="52">
        <v>0</v>
      </c>
      <c r="EM361" s="52">
        <v>0</v>
      </c>
      <c r="EN361" s="52">
        <v>0</v>
      </c>
      <c r="EO361" s="52">
        <v>0</v>
      </c>
      <c r="EP361" s="52">
        <v>0</v>
      </c>
      <c r="EQ361" s="52">
        <v>0</v>
      </c>
      <c r="ER361" s="52">
        <v>0</v>
      </c>
      <c r="ES361" s="52">
        <v>0</v>
      </c>
      <c r="ET361" s="52">
        <v>0</v>
      </c>
      <c r="EU361" s="52">
        <v>0</v>
      </c>
      <c r="EV361" s="52">
        <v>0</v>
      </c>
      <c r="EW361" s="52">
        <v>61.873019999999997</v>
      </c>
      <c r="EX361" s="52">
        <v>60.615079999999999</v>
      </c>
      <c r="EY361" s="52">
        <v>59.496029999999998</v>
      </c>
      <c r="EZ361" s="52">
        <v>58.579360000000001</v>
      </c>
      <c r="FA361" s="52">
        <v>57.964289999999998</v>
      </c>
      <c r="FB361" s="52">
        <v>57.420639999999999</v>
      </c>
      <c r="FC361" s="52">
        <v>56.920639999999999</v>
      </c>
      <c r="FD361" s="52">
        <v>58.25</v>
      </c>
      <c r="FE361" s="52">
        <v>61.353180000000002</v>
      </c>
      <c r="FF361" s="52">
        <v>65.341269999999994</v>
      </c>
      <c r="FG361" s="52">
        <v>70.226190000000003</v>
      </c>
      <c r="FH361" s="52">
        <v>75.476190000000003</v>
      </c>
      <c r="FI361" s="52">
        <v>80.273809999999997</v>
      </c>
      <c r="FJ361" s="52">
        <v>83.849209999999999</v>
      </c>
      <c r="FK361" s="52">
        <v>85.615080000000006</v>
      </c>
      <c r="FL361" s="52">
        <v>85.757930000000002</v>
      </c>
      <c r="FM361" s="52">
        <v>84.329369999999997</v>
      </c>
      <c r="FN361" s="52">
        <v>81.916659999999993</v>
      </c>
      <c r="FO361" s="52">
        <v>78.753969999999995</v>
      </c>
      <c r="FP361" s="52">
        <v>74.103170000000006</v>
      </c>
      <c r="FQ361" s="52">
        <v>69.567459999999997</v>
      </c>
      <c r="FR361" s="52">
        <v>66.281750000000002</v>
      </c>
      <c r="FS361" s="52">
        <v>63.718249999999998</v>
      </c>
      <c r="FT361" s="52">
        <v>61.97222</v>
      </c>
      <c r="FU361" s="52">
        <v>17</v>
      </c>
      <c r="FV361" s="52">
        <v>30.465669999999999</v>
      </c>
      <c r="FW361" s="52">
        <v>9.8063649999999996</v>
      </c>
      <c r="FX361" s="52">
        <v>0</v>
      </c>
    </row>
    <row r="362" spans="1:180" x14ac:dyDescent="0.3">
      <c r="A362" t="s">
        <v>174</v>
      </c>
      <c r="B362" t="s">
        <v>248</v>
      </c>
      <c r="C362" t="s">
        <v>0</v>
      </c>
      <c r="D362" t="s">
        <v>244</v>
      </c>
      <c r="E362" t="s">
        <v>187</v>
      </c>
      <c r="F362" t="s">
        <v>230</v>
      </c>
      <c r="G362" t="s">
        <v>239</v>
      </c>
      <c r="H362" s="52">
        <v>89</v>
      </c>
      <c r="I362" s="52">
        <v>0</v>
      </c>
      <c r="J362" s="52">
        <v>0</v>
      </c>
      <c r="K362" s="52">
        <v>0</v>
      </c>
      <c r="L362" s="52">
        <v>0</v>
      </c>
      <c r="M362" s="52">
        <v>0</v>
      </c>
      <c r="N362" s="52">
        <v>0</v>
      </c>
      <c r="O362" s="52">
        <v>0</v>
      </c>
      <c r="P362" s="52">
        <v>0</v>
      </c>
      <c r="Q362" s="52">
        <v>0</v>
      </c>
      <c r="R362" s="52">
        <v>0</v>
      </c>
      <c r="S362" s="52">
        <v>0</v>
      </c>
      <c r="T362" s="52">
        <v>0</v>
      </c>
      <c r="U362" s="52">
        <v>0</v>
      </c>
      <c r="V362" s="52">
        <v>0</v>
      </c>
      <c r="W362" s="52">
        <v>0</v>
      </c>
      <c r="X362" s="52">
        <v>0</v>
      </c>
      <c r="Y362" s="52">
        <v>0</v>
      </c>
      <c r="Z362" s="52">
        <v>0</v>
      </c>
      <c r="AA362" s="52">
        <v>0</v>
      </c>
      <c r="AB362" s="52">
        <v>0</v>
      </c>
      <c r="AC362" s="52">
        <v>0</v>
      </c>
      <c r="AD362" s="52">
        <v>0</v>
      </c>
      <c r="AE362" s="52">
        <v>0</v>
      </c>
      <c r="AF362" s="52">
        <v>0</v>
      </c>
      <c r="AG362" s="52">
        <v>0</v>
      </c>
      <c r="AH362" s="52">
        <v>0</v>
      </c>
      <c r="AI362" s="52">
        <v>0</v>
      </c>
      <c r="AJ362" s="52">
        <v>0</v>
      </c>
      <c r="AK362" s="52">
        <v>0</v>
      </c>
      <c r="AL362" s="52">
        <v>0</v>
      </c>
      <c r="AM362" s="52">
        <v>0</v>
      </c>
      <c r="AN362" s="52">
        <v>0</v>
      </c>
      <c r="AO362" s="52">
        <v>0</v>
      </c>
      <c r="AP362" s="52">
        <v>0</v>
      </c>
      <c r="AQ362" s="52">
        <v>0</v>
      </c>
      <c r="AR362" s="52">
        <v>0</v>
      </c>
      <c r="AS362" s="52">
        <v>0</v>
      </c>
      <c r="AT362" s="52">
        <v>0</v>
      </c>
      <c r="AU362" s="52">
        <v>0</v>
      </c>
      <c r="AV362" s="52">
        <v>0</v>
      </c>
      <c r="AW362" s="52">
        <v>0</v>
      </c>
      <c r="AX362" s="52">
        <v>0</v>
      </c>
      <c r="AY362" s="52">
        <v>0</v>
      </c>
      <c r="AZ362" s="52">
        <v>0</v>
      </c>
      <c r="BA362" s="52">
        <v>0</v>
      </c>
      <c r="BB362" s="52">
        <v>0</v>
      </c>
      <c r="BC362" s="52">
        <v>0</v>
      </c>
      <c r="BD362" s="52">
        <v>0</v>
      </c>
      <c r="BE362" s="52">
        <v>0</v>
      </c>
      <c r="BF362" s="52">
        <v>0</v>
      </c>
      <c r="BG362" s="52">
        <v>0</v>
      </c>
      <c r="BH362" s="52">
        <v>0</v>
      </c>
      <c r="BI362" s="52">
        <v>0</v>
      </c>
      <c r="BJ362" s="52">
        <v>0</v>
      </c>
      <c r="BK362" s="52">
        <v>0</v>
      </c>
      <c r="BL362" s="52">
        <v>0</v>
      </c>
      <c r="BM362" s="52">
        <v>0</v>
      </c>
      <c r="BN362" s="52">
        <v>0</v>
      </c>
      <c r="BO362" s="52">
        <v>0</v>
      </c>
      <c r="BP362" s="52">
        <v>0</v>
      </c>
      <c r="BQ362" s="52">
        <v>0</v>
      </c>
      <c r="BR362" s="52">
        <v>0</v>
      </c>
      <c r="BS362" s="52">
        <v>0</v>
      </c>
      <c r="BT362" s="52">
        <v>0</v>
      </c>
      <c r="BU362" s="52">
        <v>0</v>
      </c>
      <c r="BV362" s="52">
        <v>0</v>
      </c>
      <c r="BW362" s="52">
        <v>0</v>
      </c>
      <c r="BX362" s="52">
        <v>0</v>
      </c>
      <c r="BY362" s="52">
        <v>0</v>
      </c>
      <c r="BZ362" s="52">
        <v>0</v>
      </c>
      <c r="CA362" s="52">
        <v>0</v>
      </c>
      <c r="CB362" s="52">
        <v>0</v>
      </c>
      <c r="CC362" s="52">
        <v>0</v>
      </c>
      <c r="CD362" s="52">
        <v>0</v>
      </c>
      <c r="CE362" s="52">
        <v>0</v>
      </c>
      <c r="CF362" s="52">
        <v>0</v>
      </c>
      <c r="CG362" s="52">
        <v>0</v>
      </c>
      <c r="CH362" s="52">
        <v>0</v>
      </c>
      <c r="CI362" s="52">
        <v>0</v>
      </c>
      <c r="CJ362" s="52">
        <v>0</v>
      </c>
      <c r="CK362" s="52">
        <v>0</v>
      </c>
      <c r="CL362" s="52">
        <v>0</v>
      </c>
      <c r="CM362" s="52">
        <v>0</v>
      </c>
      <c r="CN362" s="52">
        <v>0</v>
      </c>
      <c r="CO362" s="52">
        <v>0</v>
      </c>
      <c r="CP362" s="52">
        <v>0</v>
      </c>
      <c r="CQ362" s="52">
        <v>0</v>
      </c>
      <c r="CR362" s="52">
        <v>0</v>
      </c>
      <c r="CS362" s="52">
        <v>0</v>
      </c>
      <c r="CT362" s="52">
        <v>0</v>
      </c>
      <c r="CU362" s="52">
        <v>0</v>
      </c>
      <c r="CV362" s="52">
        <v>0</v>
      </c>
      <c r="CW362" s="52">
        <v>0</v>
      </c>
      <c r="CX362" s="52">
        <v>0</v>
      </c>
      <c r="CY362" s="52">
        <v>0</v>
      </c>
      <c r="CZ362" s="52">
        <v>0</v>
      </c>
      <c r="DA362" s="52">
        <v>0</v>
      </c>
      <c r="DB362" s="52">
        <v>0</v>
      </c>
      <c r="DC362" s="52">
        <v>0</v>
      </c>
      <c r="DD362" s="52">
        <v>0</v>
      </c>
      <c r="DE362" s="52">
        <v>0</v>
      </c>
      <c r="DF362" s="52">
        <v>0</v>
      </c>
      <c r="DG362" s="52">
        <v>0</v>
      </c>
      <c r="DH362" s="52">
        <v>0</v>
      </c>
      <c r="DI362" s="52">
        <v>0</v>
      </c>
      <c r="DJ362" s="52">
        <v>0</v>
      </c>
      <c r="DK362" s="52">
        <v>0</v>
      </c>
      <c r="DL362" s="52">
        <v>0</v>
      </c>
      <c r="DM362" s="52">
        <v>0</v>
      </c>
      <c r="DN362" s="52">
        <v>0</v>
      </c>
      <c r="DO362" s="52">
        <v>0</v>
      </c>
      <c r="DP362" s="52">
        <v>0</v>
      </c>
      <c r="DQ362" s="52">
        <v>0</v>
      </c>
      <c r="DR362" s="52">
        <v>0</v>
      </c>
      <c r="DS362" s="52">
        <v>0</v>
      </c>
      <c r="DT362" s="52">
        <v>0</v>
      </c>
      <c r="DU362" s="52">
        <v>0</v>
      </c>
      <c r="DV362" s="52">
        <v>0</v>
      </c>
      <c r="DW362" s="52">
        <v>0</v>
      </c>
      <c r="DX362" s="52">
        <v>0</v>
      </c>
      <c r="DY362" s="52">
        <v>0</v>
      </c>
      <c r="DZ362" s="52">
        <v>0</v>
      </c>
      <c r="EA362" s="52">
        <v>0</v>
      </c>
      <c r="EB362" s="52">
        <v>0</v>
      </c>
      <c r="EC362" s="52">
        <v>0</v>
      </c>
      <c r="ED362" s="52">
        <v>0</v>
      </c>
      <c r="EE362" s="52">
        <v>0</v>
      </c>
      <c r="EF362" s="52">
        <v>0</v>
      </c>
      <c r="EG362" s="52">
        <v>0</v>
      </c>
      <c r="EH362" s="52">
        <v>0</v>
      </c>
      <c r="EI362" s="52">
        <v>0</v>
      </c>
      <c r="EJ362" s="52">
        <v>0</v>
      </c>
      <c r="EK362" s="52">
        <v>0</v>
      </c>
      <c r="EL362" s="52">
        <v>0</v>
      </c>
      <c r="EM362" s="52">
        <v>0</v>
      </c>
      <c r="EN362" s="52">
        <v>0</v>
      </c>
      <c r="EO362" s="52">
        <v>0</v>
      </c>
      <c r="EP362" s="52">
        <v>0</v>
      </c>
      <c r="EQ362" s="52">
        <v>0</v>
      </c>
      <c r="ER362" s="52">
        <v>0</v>
      </c>
      <c r="ES362" s="52">
        <v>0</v>
      </c>
      <c r="ET362" s="52">
        <v>0</v>
      </c>
      <c r="EU362" s="52">
        <v>0</v>
      </c>
      <c r="EV362" s="52">
        <v>0</v>
      </c>
      <c r="EW362" s="52">
        <v>60.821429999999999</v>
      </c>
      <c r="EX362" s="52">
        <v>59.834820000000001</v>
      </c>
      <c r="EY362" s="52">
        <v>58.830359999999999</v>
      </c>
      <c r="EZ362" s="52">
        <v>57.955359999999999</v>
      </c>
      <c r="FA362" s="52">
        <v>57.102679999999999</v>
      </c>
      <c r="FB362" s="52">
        <v>56.65625</v>
      </c>
      <c r="FC362" s="52">
        <v>56.933039999999998</v>
      </c>
      <c r="FD362" s="52">
        <v>59.834820000000001</v>
      </c>
      <c r="FE362" s="52">
        <v>63.75</v>
      </c>
      <c r="FF362" s="52">
        <v>68.008930000000007</v>
      </c>
      <c r="FG362" s="52">
        <v>72.205359999999999</v>
      </c>
      <c r="FH362" s="52">
        <v>76.424109999999999</v>
      </c>
      <c r="FI362" s="52">
        <v>79.709819999999993</v>
      </c>
      <c r="FJ362" s="52">
        <v>82.174109999999999</v>
      </c>
      <c r="FK362" s="52">
        <v>83.477680000000007</v>
      </c>
      <c r="FL362" s="52">
        <v>83.53125</v>
      </c>
      <c r="FM362" s="52">
        <v>82.522319999999993</v>
      </c>
      <c r="FN362" s="52">
        <v>80.665180000000007</v>
      </c>
      <c r="FO362" s="52">
        <v>77.763390000000001</v>
      </c>
      <c r="FP362" s="52">
        <v>73.84375</v>
      </c>
      <c r="FQ362" s="52">
        <v>69.196430000000007</v>
      </c>
      <c r="FR362" s="52">
        <v>65.892859999999999</v>
      </c>
      <c r="FS362" s="52">
        <v>63.857140000000001</v>
      </c>
      <c r="FT362" s="52">
        <v>62.433039999999998</v>
      </c>
      <c r="FU362" s="52">
        <v>17</v>
      </c>
      <c r="FV362" s="52">
        <v>25.067640000000001</v>
      </c>
      <c r="FW362" s="52">
        <v>6.9166210000000001</v>
      </c>
      <c r="FX362" s="52">
        <v>0</v>
      </c>
    </row>
    <row r="363" spans="1:180" x14ac:dyDescent="0.3">
      <c r="A363" t="s">
        <v>174</v>
      </c>
      <c r="B363" t="s">
        <v>248</v>
      </c>
      <c r="C363" t="s">
        <v>0</v>
      </c>
      <c r="D363" t="s">
        <v>224</v>
      </c>
      <c r="E363" t="s">
        <v>190</v>
      </c>
      <c r="F363" t="s">
        <v>231</v>
      </c>
      <c r="G363" t="s">
        <v>239</v>
      </c>
      <c r="H363" s="52">
        <v>177</v>
      </c>
      <c r="I363" s="52">
        <v>0.27453208000000001</v>
      </c>
      <c r="J363" s="52">
        <v>0.25740838999999999</v>
      </c>
      <c r="K363" s="52">
        <v>0.24604597</v>
      </c>
      <c r="L363" s="52">
        <v>0.24040167000000001</v>
      </c>
      <c r="M363" s="52">
        <v>0.26083925000000002</v>
      </c>
      <c r="N363" s="52">
        <v>0.30202955999999997</v>
      </c>
      <c r="O363" s="52">
        <v>0.34788474000000003</v>
      </c>
      <c r="P363" s="52">
        <v>0.39187689999999997</v>
      </c>
      <c r="Q363" s="52">
        <v>0.35055446000000001</v>
      </c>
      <c r="R363" s="52">
        <v>0.24909833000000001</v>
      </c>
      <c r="S363" s="52">
        <v>0.18300841000000001</v>
      </c>
      <c r="T363" s="52">
        <v>0.16365392000000001</v>
      </c>
      <c r="U363" s="52">
        <v>0.15329469000000001</v>
      </c>
      <c r="V363" s="52">
        <v>0.16245012</v>
      </c>
      <c r="W363" s="52">
        <v>0.18207867999999999</v>
      </c>
      <c r="X363" s="52">
        <v>0.14562922</v>
      </c>
      <c r="Y363" s="52">
        <v>0.17219970000000001</v>
      </c>
      <c r="Z363" s="52">
        <v>0.23810814999999999</v>
      </c>
      <c r="AA363" s="52">
        <v>0.34022840999999998</v>
      </c>
      <c r="AB363" s="52">
        <v>0.35569598000000002</v>
      </c>
      <c r="AC363" s="52">
        <v>0.29943267000000001</v>
      </c>
      <c r="AD363" s="52">
        <v>0.30960470000000001</v>
      </c>
      <c r="AE363" s="52">
        <v>0.29539047000000002</v>
      </c>
      <c r="AF363" s="52">
        <v>0.2769491</v>
      </c>
      <c r="AG363" s="52">
        <v>-6.6017889999999996E-2</v>
      </c>
      <c r="AH363" s="52">
        <v>-7.6143489999999994E-2</v>
      </c>
      <c r="AI363" s="52">
        <v>-8.6600789999999997E-2</v>
      </c>
      <c r="AJ363" s="52">
        <v>-9.5788120000000004E-2</v>
      </c>
      <c r="AK363" s="52">
        <v>-8.4058309999999997E-2</v>
      </c>
      <c r="AL363" s="52">
        <v>-9.13157E-2</v>
      </c>
      <c r="AM363" s="52">
        <v>-9.1893459999999996E-2</v>
      </c>
      <c r="AN363" s="52">
        <v>-0.11870427</v>
      </c>
      <c r="AO363" s="52">
        <v>-7.3118420000000003E-2</v>
      </c>
      <c r="AP363" s="52">
        <v>-7.7127130000000002E-2</v>
      </c>
      <c r="AQ363" s="52">
        <v>-8.4236459999999999E-2</v>
      </c>
      <c r="AR363" s="52">
        <v>-7.5714459999999997E-2</v>
      </c>
      <c r="AS363" s="52">
        <v>-9.3759980000000007E-2</v>
      </c>
      <c r="AT363" s="52">
        <v>-9.0372540000000001E-2</v>
      </c>
      <c r="AU363" s="52">
        <v>-0.11158807</v>
      </c>
      <c r="AV363" s="52">
        <v>-0.19039977999999999</v>
      </c>
      <c r="AW363" s="52">
        <v>-0.18125774</v>
      </c>
      <c r="AX363" s="52">
        <v>-0.13794902000000001</v>
      </c>
      <c r="AY363" s="52">
        <v>-6.8650740000000002E-2</v>
      </c>
      <c r="AZ363" s="52">
        <v>-8.7351910000000005E-2</v>
      </c>
      <c r="BA363" s="52">
        <v>-0.11642263</v>
      </c>
      <c r="BB363" s="52">
        <v>-7.9332940000000005E-2</v>
      </c>
      <c r="BC363" s="52">
        <v>-7.5407699999999994E-2</v>
      </c>
      <c r="BD363" s="52">
        <v>-7.3294109999999996E-2</v>
      </c>
      <c r="BE363" s="52">
        <v>-4.071839E-2</v>
      </c>
      <c r="BF363" s="52">
        <v>-5.3550340000000002E-2</v>
      </c>
      <c r="BG363" s="52">
        <v>-6.3461879999999998E-2</v>
      </c>
      <c r="BH363" s="52">
        <v>-7.0507669999999995E-2</v>
      </c>
      <c r="BI363" s="52">
        <v>-5.8473579999999997E-2</v>
      </c>
      <c r="BJ363" s="52">
        <v>-6.1755350000000001E-2</v>
      </c>
      <c r="BK363" s="52">
        <v>-6.5326350000000005E-2</v>
      </c>
      <c r="BL363" s="52">
        <v>-8.6894330000000006E-2</v>
      </c>
      <c r="BM363" s="52">
        <v>-3.3620369999999997E-2</v>
      </c>
      <c r="BN363" s="52">
        <v>-3.6456269999999999E-2</v>
      </c>
      <c r="BO363" s="52">
        <v>-4.4908190000000001E-2</v>
      </c>
      <c r="BP363" s="52">
        <v>-3.3947310000000001E-2</v>
      </c>
      <c r="BQ363" s="52">
        <v>-4.9792650000000001E-2</v>
      </c>
      <c r="BR363" s="52">
        <v>-4.6423369999999999E-2</v>
      </c>
      <c r="BS363" s="52">
        <v>-6.5420779999999998E-2</v>
      </c>
      <c r="BT363" s="52">
        <v>-0.13919498999999999</v>
      </c>
      <c r="BU363" s="52">
        <v>-0.13735689000000001</v>
      </c>
      <c r="BV363" s="52">
        <v>-0.10052568000000001</v>
      </c>
      <c r="BW363" s="52">
        <v>-3.2283579999999999E-2</v>
      </c>
      <c r="BX363" s="52">
        <v>-5.171883E-2</v>
      </c>
      <c r="BY363" s="52">
        <v>-8.3454879999999995E-2</v>
      </c>
      <c r="BZ363" s="52">
        <v>-4.9767800000000001E-2</v>
      </c>
      <c r="CA363" s="52">
        <v>-4.872249E-2</v>
      </c>
      <c r="CB363" s="52">
        <v>-4.7638119999999999E-2</v>
      </c>
      <c r="CC363" s="52">
        <v>-2.3196060000000001E-2</v>
      </c>
      <c r="CD363" s="52">
        <v>-3.7902390000000001E-2</v>
      </c>
      <c r="CE363" s="52">
        <v>-4.7435959999999999E-2</v>
      </c>
      <c r="CF363" s="52">
        <v>-5.2998509999999999E-2</v>
      </c>
      <c r="CG363" s="52">
        <v>-4.075368E-2</v>
      </c>
      <c r="CH363" s="52">
        <v>-4.1281940000000003E-2</v>
      </c>
      <c r="CI363" s="52">
        <v>-4.6926059999999999E-2</v>
      </c>
      <c r="CJ363" s="52">
        <v>-6.486285E-2</v>
      </c>
      <c r="CK363" s="52">
        <v>-6.2641499999999996E-3</v>
      </c>
      <c r="CL363" s="52">
        <v>-8.28774E-3</v>
      </c>
      <c r="CM363" s="52">
        <v>-1.7669560000000001E-2</v>
      </c>
      <c r="CN363" s="52">
        <v>-5.0195099999999996E-3</v>
      </c>
      <c r="CO363" s="52">
        <v>-1.9341000000000001E-2</v>
      </c>
      <c r="CP363" s="52">
        <v>-1.59843E-2</v>
      </c>
      <c r="CQ363" s="52">
        <v>-3.344544E-2</v>
      </c>
      <c r="CR363" s="52">
        <v>-0.10373069</v>
      </c>
      <c r="CS363" s="52">
        <v>-0.10695130999999999</v>
      </c>
      <c r="CT363" s="52">
        <v>-7.4606370000000005E-2</v>
      </c>
      <c r="CU363" s="52">
        <v>-7.0958100000000001E-3</v>
      </c>
      <c r="CV363" s="52">
        <v>-2.7039460000000001E-2</v>
      </c>
      <c r="CW363" s="52">
        <v>-6.062153E-2</v>
      </c>
      <c r="CX363" s="52">
        <v>-2.9291080000000001E-2</v>
      </c>
      <c r="CY363" s="52">
        <v>-3.0240380000000001E-2</v>
      </c>
      <c r="CZ363" s="52">
        <v>-2.9868860000000001E-2</v>
      </c>
      <c r="DA363" s="52">
        <v>-5.6737000000000003E-3</v>
      </c>
      <c r="DB363" s="52">
        <v>-2.225444E-2</v>
      </c>
      <c r="DC363" s="52">
        <v>-3.1410029999999999E-2</v>
      </c>
      <c r="DD363" s="52">
        <v>-3.5489350000000003E-2</v>
      </c>
      <c r="DE363" s="52">
        <v>-2.3033769999999999E-2</v>
      </c>
      <c r="DF363" s="52">
        <v>-2.0808529999999999E-2</v>
      </c>
      <c r="DG363" s="52">
        <v>-2.8525760000000001E-2</v>
      </c>
      <c r="DH363" s="52">
        <v>-4.2831380000000002E-2</v>
      </c>
      <c r="DI363" s="52">
        <v>2.1092079999999999E-2</v>
      </c>
      <c r="DJ363" s="52">
        <v>1.9880780000000001E-2</v>
      </c>
      <c r="DK363" s="52">
        <v>9.5690800000000006E-3</v>
      </c>
      <c r="DL363" s="52">
        <v>2.3908269999999999E-2</v>
      </c>
      <c r="DM363" s="52">
        <v>1.111064E-2</v>
      </c>
      <c r="DN363" s="52">
        <v>1.4454760000000001E-2</v>
      </c>
      <c r="DO363" s="52">
        <v>-1.4700900000000001E-3</v>
      </c>
      <c r="DP363" s="52">
        <v>-6.8266419999999994E-2</v>
      </c>
      <c r="DQ363" s="52">
        <v>-7.6545740000000001E-2</v>
      </c>
      <c r="DR363" s="52">
        <v>-4.8687069999999999E-2</v>
      </c>
      <c r="DS363" s="52">
        <v>1.8091969999999999E-2</v>
      </c>
      <c r="DT363" s="52">
        <v>-2.3600800000000001E-3</v>
      </c>
      <c r="DU363" s="52">
        <v>-3.778815E-2</v>
      </c>
      <c r="DV363" s="52">
        <v>-8.8143500000000003E-3</v>
      </c>
      <c r="DW363" s="52">
        <v>-1.1758269999999999E-2</v>
      </c>
      <c r="DX363" s="52">
        <v>-1.209961E-2</v>
      </c>
      <c r="DY363" s="52">
        <v>1.9625779999999999E-2</v>
      </c>
      <c r="DZ363" s="52">
        <v>3.3870999999999999E-4</v>
      </c>
      <c r="EA363" s="52">
        <v>-8.2711399999999997E-3</v>
      </c>
      <c r="EB363" s="52">
        <v>-1.020888E-2</v>
      </c>
      <c r="EC363" s="52">
        <v>2.5509600000000001E-3</v>
      </c>
      <c r="ED363" s="52">
        <v>8.7518200000000004E-3</v>
      </c>
      <c r="EE363" s="52">
        <v>-1.9586500000000001E-3</v>
      </c>
      <c r="EF363" s="52">
        <v>-1.102144E-2</v>
      </c>
      <c r="EG363" s="52">
        <v>6.0590129999999999E-2</v>
      </c>
      <c r="EH363" s="52">
        <v>6.0551649999999999E-2</v>
      </c>
      <c r="EI363" s="52">
        <v>4.8897349999999999E-2</v>
      </c>
      <c r="EJ363" s="52">
        <v>6.5675430000000007E-2</v>
      </c>
      <c r="EK363" s="52">
        <v>5.5077969999999997E-2</v>
      </c>
      <c r="EL363" s="52">
        <v>5.840393E-2</v>
      </c>
      <c r="EM363" s="52">
        <v>4.4697210000000001E-2</v>
      </c>
      <c r="EN363" s="52">
        <v>-1.7061610000000001E-2</v>
      </c>
      <c r="EO363" s="52">
        <v>-3.2644909999999999E-2</v>
      </c>
      <c r="EP363" s="52">
        <v>-1.126371E-2</v>
      </c>
      <c r="EQ363" s="52">
        <v>5.4459130000000001E-2</v>
      </c>
      <c r="ER363" s="52">
        <v>3.3273009999999999E-2</v>
      </c>
      <c r="ES363" s="52">
        <v>-4.8204199999999997E-3</v>
      </c>
      <c r="ET363" s="52">
        <v>2.0750790000000002E-2</v>
      </c>
      <c r="EU363" s="52">
        <v>1.492694E-2</v>
      </c>
      <c r="EV363" s="52">
        <v>1.355638E-2</v>
      </c>
      <c r="EW363" s="52">
        <v>66.069689999999994</v>
      </c>
      <c r="EX363" s="52">
        <v>64.641109999999998</v>
      </c>
      <c r="EY363" s="52">
        <v>63.386180000000003</v>
      </c>
      <c r="EZ363" s="52">
        <v>62.198599999999999</v>
      </c>
      <c r="FA363" s="52">
        <v>61.265970000000003</v>
      </c>
      <c r="FB363" s="52">
        <v>60.36121</v>
      </c>
      <c r="FC363" s="52">
        <v>59.71893</v>
      </c>
      <c r="FD363" s="52">
        <v>61.207320000000003</v>
      </c>
      <c r="FE363" s="52">
        <v>65.253200000000007</v>
      </c>
      <c r="FF363" s="52">
        <v>69.805459999999997</v>
      </c>
      <c r="FG363" s="52">
        <v>74.716030000000003</v>
      </c>
      <c r="FH363" s="52">
        <v>79.217190000000002</v>
      </c>
      <c r="FI363" s="52">
        <v>82.779330000000002</v>
      </c>
      <c r="FJ363" s="52">
        <v>85.378050000000002</v>
      </c>
      <c r="FK363" s="52">
        <v>86.768299999999996</v>
      </c>
      <c r="FL363" s="52">
        <v>86.946569999999994</v>
      </c>
      <c r="FM363" s="52">
        <v>86.338560000000001</v>
      </c>
      <c r="FN363" s="52">
        <v>84.387339999999995</v>
      </c>
      <c r="FO363" s="52">
        <v>80.964579999999998</v>
      </c>
      <c r="FP363" s="52">
        <v>76.829269999999994</v>
      </c>
      <c r="FQ363" s="52">
        <v>73.765389999999996</v>
      </c>
      <c r="FR363" s="52">
        <v>71.184089999999998</v>
      </c>
      <c r="FS363" s="52">
        <v>69.014520000000005</v>
      </c>
      <c r="FT363" s="52">
        <v>67.187579999999997</v>
      </c>
      <c r="FU363" s="52">
        <v>44</v>
      </c>
      <c r="FV363" s="52">
        <v>81.773110000000003</v>
      </c>
      <c r="FW363" s="52">
        <v>8.827852</v>
      </c>
      <c r="FX363" s="52">
        <v>1</v>
      </c>
    </row>
    <row r="364" spans="1:180" x14ac:dyDescent="0.3">
      <c r="A364" t="s">
        <v>174</v>
      </c>
      <c r="B364" t="s">
        <v>248</v>
      </c>
      <c r="C364" t="s">
        <v>0</v>
      </c>
      <c r="D364" t="s">
        <v>244</v>
      </c>
      <c r="E364" t="s">
        <v>189</v>
      </c>
      <c r="F364" t="s">
        <v>231</v>
      </c>
      <c r="G364" t="s">
        <v>239</v>
      </c>
      <c r="H364" s="52">
        <v>177</v>
      </c>
      <c r="I364" s="52">
        <v>0.31164571000000002</v>
      </c>
      <c r="J364" s="52">
        <v>0.31051073000000001</v>
      </c>
      <c r="K364" s="52">
        <v>0.28697254</v>
      </c>
      <c r="L364" s="52">
        <v>0.25058085000000002</v>
      </c>
      <c r="M364" s="52">
        <v>0.25632178999999999</v>
      </c>
      <c r="N364" s="52">
        <v>0.27270274999999999</v>
      </c>
      <c r="O364" s="52">
        <v>0.26806094000000003</v>
      </c>
      <c r="P364" s="52">
        <v>0.20856379</v>
      </c>
      <c r="Q364" s="52">
        <v>0.14307172000000001</v>
      </c>
      <c r="R364" s="52">
        <v>0.13335669999999999</v>
      </c>
      <c r="S364" s="52">
        <v>0.1160578</v>
      </c>
      <c r="T364" s="52">
        <v>9.8829479999999997E-2</v>
      </c>
      <c r="U364" s="52">
        <v>0.10574248</v>
      </c>
      <c r="V364" s="52">
        <v>0.11400223</v>
      </c>
      <c r="W364" s="52">
        <v>0.15307480000000001</v>
      </c>
      <c r="X364" s="52">
        <v>0.18217290999999999</v>
      </c>
      <c r="Y364" s="52">
        <v>0.21108953</v>
      </c>
      <c r="Z364" s="52">
        <v>0.24043584000000001</v>
      </c>
      <c r="AA364" s="52">
        <v>0.31021136999999999</v>
      </c>
      <c r="AB364" s="52">
        <v>0.38558140000000002</v>
      </c>
      <c r="AC364" s="52">
        <v>0.39486905</v>
      </c>
      <c r="AD364" s="52">
        <v>0.35929979000000001</v>
      </c>
      <c r="AE364" s="52">
        <v>0.33445423000000002</v>
      </c>
      <c r="AF364" s="52">
        <v>0.31062005999999998</v>
      </c>
      <c r="AG364" s="52">
        <v>-2.5961069999999999E-2</v>
      </c>
      <c r="AH364" s="52">
        <v>-1.7159870000000001E-2</v>
      </c>
      <c r="AI364" s="52">
        <v>-4.2966409999999997E-2</v>
      </c>
      <c r="AJ364" s="52">
        <v>-9.9148050000000001E-2</v>
      </c>
      <c r="AK364" s="52">
        <v>-8.6745030000000001E-2</v>
      </c>
      <c r="AL364" s="52">
        <v>-7.7404810000000004E-2</v>
      </c>
      <c r="AM364" s="52">
        <v>-5.5521090000000002E-2</v>
      </c>
      <c r="AN364" s="52">
        <v>-8.7309129999999999E-2</v>
      </c>
      <c r="AO364" s="52">
        <v>-9.9576200000000004E-2</v>
      </c>
      <c r="AP364" s="52">
        <v>-5.4104029999999997E-2</v>
      </c>
      <c r="AQ364" s="52">
        <v>-3.3484720000000003E-2</v>
      </c>
      <c r="AR364" s="52">
        <v>-5.9316590000000002E-2</v>
      </c>
      <c r="AS364" s="52">
        <v>-5.4339730000000003E-2</v>
      </c>
      <c r="AT364" s="52">
        <v>-5.7613499999999998E-2</v>
      </c>
      <c r="AU364" s="52">
        <v>-4.460368E-2</v>
      </c>
      <c r="AV364" s="52">
        <v>-4.2685389999999997E-2</v>
      </c>
      <c r="AW364" s="52">
        <v>-5.6732730000000002E-2</v>
      </c>
      <c r="AX364" s="52">
        <v>-9.1847670000000006E-2</v>
      </c>
      <c r="AY364" s="52">
        <v>-5.2528749999999999E-2</v>
      </c>
      <c r="AZ364" s="52">
        <v>-2.9604220000000001E-2</v>
      </c>
      <c r="BA364" s="52">
        <v>-3.1514050000000002E-2</v>
      </c>
      <c r="BB364" s="52">
        <v>-4.0238309999999999E-2</v>
      </c>
      <c r="BC364" s="52">
        <v>-4.7605740000000001E-2</v>
      </c>
      <c r="BD364" s="52">
        <v>-3.9559129999999998E-2</v>
      </c>
      <c r="BE364" s="52">
        <v>-8.0206099999999992E-3</v>
      </c>
      <c r="BF364" s="52">
        <v>-3.2199099999999999E-3</v>
      </c>
      <c r="BG364" s="52">
        <v>-2.708808E-2</v>
      </c>
      <c r="BH364" s="52">
        <v>-7.6047980000000001E-2</v>
      </c>
      <c r="BI364" s="52">
        <v>-6.2882980000000005E-2</v>
      </c>
      <c r="BJ364" s="52">
        <v>-5.043396E-2</v>
      </c>
      <c r="BK364" s="52">
        <v>-3.1188899999999999E-2</v>
      </c>
      <c r="BL364" s="52">
        <v>-5.6175250000000003E-2</v>
      </c>
      <c r="BM364" s="52">
        <v>-6.2799099999999997E-2</v>
      </c>
      <c r="BN364" s="52">
        <v>-2.2301499999999998E-2</v>
      </c>
      <c r="BO364" s="52">
        <v>-9.6793899999999995E-3</v>
      </c>
      <c r="BP364" s="52">
        <v>-3.5185649999999999E-2</v>
      </c>
      <c r="BQ364" s="52">
        <v>-2.5692679999999999E-2</v>
      </c>
      <c r="BR364" s="52">
        <v>-2.8089900000000001E-2</v>
      </c>
      <c r="BS364" s="52">
        <v>-1.312554E-2</v>
      </c>
      <c r="BT364" s="52">
        <v>-1.119932E-2</v>
      </c>
      <c r="BU364" s="52">
        <v>-2.64059E-2</v>
      </c>
      <c r="BV364" s="52">
        <v>-5.9561540000000003E-2</v>
      </c>
      <c r="BW364" s="52">
        <v>-2.8179570000000001E-2</v>
      </c>
      <c r="BX364" s="52">
        <v>-5.6658799999999999E-3</v>
      </c>
      <c r="BY364" s="52">
        <v>-9.8900499999999992E-3</v>
      </c>
      <c r="BZ364" s="52">
        <v>-2.020744E-2</v>
      </c>
      <c r="CA364" s="52">
        <v>-2.8927000000000001E-2</v>
      </c>
      <c r="CB364" s="52">
        <v>-2.3032819999999999E-2</v>
      </c>
      <c r="CC364" s="52">
        <v>4.4048899999999998E-3</v>
      </c>
      <c r="CD364" s="52">
        <v>6.4348499999999998E-3</v>
      </c>
      <c r="CE364" s="52">
        <v>-1.6090799999999999E-2</v>
      </c>
      <c r="CF364" s="52">
        <v>-6.0048909999999997E-2</v>
      </c>
      <c r="CG364" s="52">
        <v>-4.6356210000000002E-2</v>
      </c>
      <c r="CH364" s="52">
        <v>-3.1754009999999999E-2</v>
      </c>
      <c r="CI364" s="52">
        <v>-1.433649E-2</v>
      </c>
      <c r="CJ364" s="52">
        <v>-3.4612030000000002E-2</v>
      </c>
      <c r="CK364" s="52">
        <v>-3.7327409999999998E-2</v>
      </c>
      <c r="CL364" s="52">
        <v>-2.7517999999999998E-4</v>
      </c>
      <c r="CM364" s="52">
        <v>6.80811E-3</v>
      </c>
      <c r="CN364" s="52">
        <v>-1.8472639999999999E-2</v>
      </c>
      <c r="CO364" s="52">
        <v>-5.8518099999999998E-3</v>
      </c>
      <c r="CP364" s="52">
        <v>-7.6419599999999997E-3</v>
      </c>
      <c r="CQ364" s="52">
        <v>8.6761300000000006E-3</v>
      </c>
      <c r="CR364" s="52">
        <v>1.060784E-2</v>
      </c>
      <c r="CS364" s="52">
        <v>-5.4016300000000001E-3</v>
      </c>
      <c r="CT364" s="52">
        <v>-3.7200270000000001E-2</v>
      </c>
      <c r="CU364" s="52">
        <v>-1.131542E-2</v>
      </c>
      <c r="CV364" s="52">
        <v>1.091375E-2</v>
      </c>
      <c r="CW364" s="52">
        <v>5.0866599999999998E-3</v>
      </c>
      <c r="CX364" s="52">
        <v>-6.3341200000000004E-3</v>
      </c>
      <c r="CY364" s="52">
        <v>-1.599018E-2</v>
      </c>
      <c r="CZ364" s="52">
        <v>-1.158674E-2</v>
      </c>
      <c r="DA364" s="52">
        <v>1.6830379999999999E-2</v>
      </c>
      <c r="DB364" s="52">
        <v>1.6089619999999999E-2</v>
      </c>
      <c r="DC364" s="52">
        <v>-5.0935099999999999E-3</v>
      </c>
      <c r="DD364" s="52">
        <v>-4.4049869999999998E-2</v>
      </c>
      <c r="DE364" s="52">
        <v>-2.9829419999999999E-2</v>
      </c>
      <c r="DF364" s="52">
        <v>-1.307407E-2</v>
      </c>
      <c r="DG364" s="52">
        <v>2.5159100000000001E-3</v>
      </c>
      <c r="DH364" s="52">
        <v>-1.3048809999999999E-2</v>
      </c>
      <c r="DI364" s="52">
        <v>-1.185571E-2</v>
      </c>
      <c r="DJ364" s="52">
        <v>2.1751159999999999E-2</v>
      </c>
      <c r="DK364" s="52">
        <v>2.3295610000000001E-2</v>
      </c>
      <c r="DL364" s="52">
        <v>-1.7596300000000001E-3</v>
      </c>
      <c r="DM364" s="52">
        <v>1.3989049999999999E-2</v>
      </c>
      <c r="DN364" s="52">
        <v>1.2806E-2</v>
      </c>
      <c r="DO364" s="52">
        <v>3.0477810000000001E-2</v>
      </c>
      <c r="DP364" s="52">
        <v>3.2414980000000003E-2</v>
      </c>
      <c r="DQ364" s="52">
        <v>1.5602639999999999E-2</v>
      </c>
      <c r="DR364" s="52">
        <v>-1.483899E-2</v>
      </c>
      <c r="DS364" s="52">
        <v>5.5487599999999998E-3</v>
      </c>
      <c r="DT364" s="52">
        <v>2.749337E-2</v>
      </c>
      <c r="DU364" s="52">
        <v>2.0063370000000001E-2</v>
      </c>
      <c r="DV364" s="52">
        <v>7.5392100000000002E-3</v>
      </c>
      <c r="DW364" s="52">
        <v>-3.0533600000000002E-3</v>
      </c>
      <c r="DX364" s="52">
        <v>-1.4066E-4</v>
      </c>
      <c r="DY364" s="52">
        <v>3.4770839999999997E-2</v>
      </c>
      <c r="DZ364" s="52">
        <v>3.0029549999999999E-2</v>
      </c>
      <c r="EA364" s="52">
        <v>1.0784800000000001E-2</v>
      </c>
      <c r="EB364" s="52">
        <v>-2.0949789999999999E-2</v>
      </c>
      <c r="EC364" s="52">
        <v>-5.9673800000000004E-3</v>
      </c>
      <c r="ED364" s="52">
        <v>1.3896800000000001E-2</v>
      </c>
      <c r="EE364" s="52">
        <v>2.684812E-2</v>
      </c>
      <c r="EF364" s="52">
        <v>1.808506E-2</v>
      </c>
      <c r="EG364" s="52">
        <v>2.4921390000000002E-2</v>
      </c>
      <c r="EH364" s="52">
        <v>5.3553690000000001E-2</v>
      </c>
      <c r="EI364" s="52">
        <v>4.7100919999999998E-2</v>
      </c>
      <c r="EJ364" s="52">
        <v>2.2371309999999998E-2</v>
      </c>
      <c r="EK364" s="52">
        <v>4.2636100000000003E-2</v>
      </c>
      <c r="EL364" s="52">
        <v>4.232959E-2</v>
      </c>
      <c r="EM364" s="52">
        <v>6.1955959999999997E-2</v>
      </c>
      <c r="EN364" s="52">
        <v>6.3901050000000001E-2</v>
      </c>
      <c r="EO364" s="52">
        <v>4.5929480000000002E-2</v>
      </c>
      <c r="EP364" s="52">
        <v>1.744714E-2</v>
      </c>
      <c r="EQ364" s="52">
        <v>2.9897940000000001E-2</v>
      </c>
      <c r="ER364" s="52">
        <v>5.1431739999999997E-2</v>
      </c>
      <c r="ES364" s="52">
        <v>4.168736E-2</v>
      </c>
      <c r="ET364" s="52">
        <v>2.7570089999999998E-2</v>
      </c>
      <c r="EU364" s="52">
        <v>1.562537E-2</v>
      </c>
      <c r="EV364" s="52">
        <v>1.6385630000000002E-2</v>
      </c>
      <c r="EW364" s="52">
        <v>70.096209999999999</v>
      </c>
      <c r="EX364" s="52">
        <v>68.518969999999996</v>
      </c>
      <c r="EY364" s="52">
        <v>67.101619999999997</v>
      </c>
      <c r="EZ364" s="52">
        <v>65.952579999999998</v>
      </c>
      <c r="FA364" s="52">
        <v>64.92277</v>
      </c>
      <c r="FB364" s="52">
        <v>63.894309999999997</v>
      </c>
      <c r="FC364" s="52">
        <v>63.382109999999997</v>
      </c>
      <c r="FD364" s="52">
        <v>65.593500000000006</v>
      </c>
      <c r="FE364" s="52">
        <v>69.42277</v>
      </c>
      <c r="FF364" s="52">
        <v>73.842820000000003</v>
      </c>
      <c r="FG364" s="52">
        <v>78.802170000000004</v>
      </c>
      <c r="FH364" s="52">
        <v>83.284549999999996</v>
      </c>
      <c r="FI364" s="52">
        <v>86.608400000000003</v>
      </c>
      <c r="FJ364" s="52">
        <v>88.818430000000006</v>
      </c>
      <c r="FK364" s="52">
        <v>89.92277</v>
      </c>
      <c r="FL364" s="52">
        <v>90.414630000000002</v>
      </c>
      <c r="FM364" s="52">
        <v>90.169380000000004</v>
      </c>
      <c r="FN364" s="52">
        <v>88.524389999999997</v>
      </c>
      <c r="FO364" s="52">
        <v>85.609759999999994</v>
      </c>
      <c r="FP364" s="52">
        <v>81.754750000000001</v>
      </c>
      <c r="FQ364" s="52">
        <v>78.097560000000001</v>
      </c>
      <c r="FR364" s="52">
        <v>75.600269999999995</v>
      </c>
      <c r="FS364" s="52">
        <v>73.692409999999995</v>
      </c>
      <c r="FT364" s="52">
        <v>71.895660000000007</v>
      </c>
      <c r="FU364" s="52">
        <v>44</v>
      </c>
      <c r="FV364" s="52">
        <v>84.237499999999997</v>
      </c>
      <c r="FW364" s="52">
        <v>9.6539999999999999</v>
      </c>
      <c r="FX364" s="52">
        <v>1</v>
      </c>
    </row>
    <row r="365" spans="1:180" x14ac:dyDescent="0.3">
      <c r="A365" t="s">
        <v>174</v>
      </c>
      <c r="B365" t="s">
        <v>248</v>
      </c>
      <c r="C365" t="s">
        <v>0</v>
      </c>
      <c r="D365" t="s">
        <v>224</v>
      </c>
      <c r="E365" t="s">
        <v>189</v>
      </c>
      <c r="F365" t="s">
        <v>231</v>
      </c>
      <c r="G365" t="s">
        <v>239</v>
      </c>
      <c r="H365" s="52">
        <v>177</v>
      </c>
      <c r="I365" s="52">
        <v>0.30265396999999999</v>
      </c>
      <c r="J365" s="52">
        <v>0.28215821000000002</v>
      </c>
      <c r="K365" s="52">
        <v>0.26280109000000001</v>
      </c>
      <c r="L365" s="52">
        <v>0.25088032999999998</v>
      </c>
      <c r="M365" s="52">
        <v>0.26798175000000002</v>
      </c>
      <c r="N365" s="52">
        <v>0.31787945000000001</v>
      </c>
      <c r="O365" s="52">
        <v>0.38548531000000003</v>
      </c>
      <c r="P365" s="52">
        <v>0.41280201999999999</v>
      </c>
      <c r="Q365" s="52">
        <v>0.37788274999999999</v>
      </c>
      <c r="R365" s="52">
        <v>0.28408643</v>
      </c>
      <c r="S365" s="52">
        <v>0.24338393999999999</v>
      </c>
      <c r="T365" s="52">
        <v>0.22631810999999999</v>
      </c>
      <c r="U365" s="52">
        <v>0.22886313999999999</v>
      </c>
      <c r="V365" s="52">
        <v>0.23551324000000001</v>
      </c>
      <c r="W365" s="52">
        <v>0.25738568000000001</v>
      </c>
      <c r="X365" s="52">
        <v>0.27448955000000003</v>
      </c>
      <c r="Y365" s="52">
        <v>0.27847193999999997</v>
      </c>
      <c r="Z365" s="52">
        <v>0.29150042999999998</v>
      </c>
      <c r="AA365" s="52">
        <v>0.34202116999999999</v>
      </c>
      <c r="AB365" s="52">
        <v>0.39593355000000002</v>
      </c>
      <c r="AC365" s="52">
        <v>0.37835127000000002</v>
      </c>
      <c r="AD365" s="52">
        <v>0.35337091999999998</v>
      </c>
      <c r="AE365" s="52">
        <v>0.32488913000000003</v>
      </c>
      <c r="AF365" s="52">
        <v>0.30219627999999998</v>
      </c>
      <c r="AG365" s="52">
        <v>-7.2604499999999999E-3</v>
      </c>
      <c r="AH365" s="52">
        <v>-3.4909669999999997E-2</v>
      </c>
      <c r="AI365" s="52">
        <v>-5.6393970000000002E-2</v>
      </c>
      <c r="AJ365" s="52">
        <v>-8.3033670000000004E-2</v>
      </c>
      <c r="AK365" s="52">
        <v>-7.6658190000000001E-2</v>
      </c>
      <c r="AL365" s="52">
        <v>-7.3214580000000001E-2</v>
      </c>
      <c r="AM365" s="52">
        <v>-4.5331839999999998E-2</v>
      </c>
      <c r="AN365" s="52">
        <v>-8.4152309999999994E-2</v>
      </c>
      <c r="AO365" s="52">
        <v>-6.4127290000000003E-2</v>
      </c>
      <c r="AP365" s="52">
        <v>-5.932171E-2</v>
      </c>
      <c r="AQ365" s="52">
        <v>-5.2989130000000002E-2</v>
      </c>
      <c r="AR365" s="52">
        <v>-4.6542199999999999E-2</v>
      </c>
      <c r="AS365" s="52">
        <v>-4.353651E-2</v>
      </c>
      <c r="AT365" s="52">
        <v>-5.20148E-2</v>
      </c>
      <c r="AU365" s="52">
        <v>-6.5387500000000001E-2</v>
      </c>
      <c r="AV365" s="52">
        <v>-7.0810230000000002E-2</v>
      </c>
      <c r="AW365" s="52">
        <v>-6.241555E-2</v>
      </c>
      <c r="AX365" s="52">
        <v>-6.9000549999999994E-2</v>
      </c>
      <c r="AY365" s="52">
        <v>-1.135388E-2</v>
      </c>
      <c r="AZ365" s="52">
        <v>-1.54667E-2</v>
      </c>
      <c r="BA365" s="52">
        <v>-4.0741840000000001E-2</v>
      </c>
      <c r="BB365" s="52">
        <v>-3.32012E-2</v>
      </c>
      <c r="BC365" s="52">
        <v>-4.9045579999999998E-2</v>
      </c>
      <c r="BD365" s="52">
        <v>-5.1622510000000003E-2</v>
      </c>
      <c r="BE365" s="52">
        <v>3.7301999999999999E-3</v>
      </c>
      <c r="BF365" s="52">
        <v>-2.312765E-2</v>
      </c>
      <c r="BG365" s="52">
        <v>-4.174448E-2</v>
      </c>
      <c r="BH365" s="52">
        <v>-6.4059500000000005E-2</v>
      </c>
      <c r="BI365" s="52">
        <v>-5.6782100000000002E-2</v>
      </c>
      <c r="BJ365" s="52">
        <v>-5.0407100000000003E-2</v>
      </c>
      <c r="BK365" s="52">
        <v>-2.2182629999999998E-2</v>
      </c>
      <c r="BL365" s="52">
        <v>-5.6301219999999999E-2</v>
      </c>
      <c r="BM365" s="52">
        <v>-3.09287E-2</v>
      </c>
      <c r="BN365" s="52">
        <v>-2.7471519999999999E-2</v>
      </c>
      <c r="BO365" s="52">
        <v>-2.063367E-2</v>
      </c>
      <c r="BP365" s="52">
        <v>-1.196646E-2</v>
      </c>
      <c r="BQ365" s="52">
        <v>-5.2387800000000002E-3</v>
      </c>
      <c r="BR365" s="52">
        <v>-1.1455099999999999E-2</v>
      </c>
      <c r="BS365" s="52">
        <v>-2.3313730000000001E-2</v>
      </c>
      <c r="BT365" s="52">
        <v>-2.956744E-2</v>
      </c>
      <c r="BU365" s="52">
        <v>-2.5597160000000001E-2</v>
      </c>
      <c r="BV365" s="52">
        <v>-3.8498989999999997E-2</v>
      </c>
      <c r="BW365" s="52">
        <v>1.139889E-2</v>
      </c>
      <c r="BX365" s="52">
        <v>7.8941600000000008E-3</v>
      </c>
      <c r="BY365" s="52">
        <v>-1.850682E-2</v>
      </c>
      <c r="BZ365" s="52">
        <v>-1.5588110000000001E-2</v>
      </c>
      <c r="CA365" s="52">
        <v>-3.1750760000000003E-2</v>
      </c>
      <c r="CB365" s="52">
        <v>-3.4018300000000001E-2</v>
      </c>
      <c r="CC365" s="52">
        <v>1.134228E-2</v>
      </c>
      <c r="CD365" s="52">
        <v>-1.496747E-2</v>
      </c>
      <c r="CE365" s="52">
        <v>-3.1598290000000001E-2</v>
      </c>
      <c r="CF365" s="52">
        <v>-5.0918049999999999E-2</v>
      </c>
      <c r="CG365" s="52">
        <v>-4.3015959999999999E-2</v>
      </c>
      <c r="CH365" s="52">
        <v>-3.4610700000000001E-2</v>
      </c>
      <c r="CI365" s="52">
        <v>-6.14958E-3</v>
      </c>
      <c r="CJ365" s="52">
        <v>-3.7011660000000002E-2</v>
      </c>
      <c r="CK365" s="52">
        <v>-7.9354400000000002E-3</v>
      </c>
      <c r="CL365" s="52">
        <v>-5.4121600000000001E-3</v>
      </c>
      <c r="CM365" s="52">
        <v>1.7756099999999999E-3</v>
      </c>
      <c r="CN365" s="52">
        <v>1.1980620000000001E-2</v>
      </c>
      <c r="CO365" s="52">
        <v>2.128613E-2</v>
      </c>
      <c r="CP365" s="52">
        <v>1.6636390000000001E-2</v>
      </c>
      <c r="CQ365" s="52">
        <v>5.8264199999999997E-3</v>
      </c>
      <c r="CR365" s="52">
        <v>-1.0028299999999999E-3</v>
      </c>
      <c r="CS365" s="52">
        <v>-9.6849999999999996E-5</v>
      </c>
      <c r="CT365" s="52">
        <v>-1.7373699999999999E-2</v>
      </c>
      <c r="CU365" s="52">
        <v>2.715739E-2</v>
      </c>
      <c r="CV365" s="52">
        <v>2.4073819999999999E-2</v>
      </c>
      <c r="CW365" s="52">
        <v>-3.10692E-3</v>
      </c>
      <c r="CX365" s="52">
        <v>-3.3893399999999998E-3</v>
      </c>
      <c r="CY365" s="52">
        <v>-1.9772399999999999E-2</v>
      </c>
      <c r="CZ365" s="52">
        <v>-2.1825689999999998E-2</v>
      </c>
      <c r="DA365" s="52">
        <v>1.895438E-2</v>
      </c>
      <c r="DB365" s="52">
        <v>-6.8072799999999998E-3</v>
      </c>
      <c r="DC365" s="52">
        <v>-2.1452100000000002E-2</v>
      </c>
      <c r="DD365" s="52">
        <v>-3.77766E-2</v>
      </c>
      <c r="DE365" s="52">
        <v>-2.9249830000000001E-2</v>
      </c>
      <c r="DF365" s="52">
        <v>-1.8814299999999999E-2</v>
      </c>
      <c r="DG365" s="52">
        <v>9.88349E-3</v>
      </c>
      <c r="DH365" s="52">
        <v>-1.7722069999999999E-2</v>
      </c>
      <c r="DI365" s="52">
        <v>1.505781E-2</v>
      </c>
      <c r="DJ365" s="52">
        <v>1.6647189999999999E-2</v>
      </c>
      <c r="DK365" s="52">
        <v>2.418491E-2</v>
      </c>
      <c r="DL365" s="52">
        <v>3.5927670000000002E-2</v>
      </c>
      <c r="DM365" s="52">
        <v>4.7811010000000001E-2</v>
      </c>
      <c r="DN365" s="52">
        <v>4.4727900000000001E-2</v>
      </c>
      <c r="DO365" s="52">
        <v>3.4966579999999997E-2</v>
      </c>
      <c r="DP365" s="52">
        <v>2.7561800000000001E-2</v>
      </c>
      <c r="DQ365" s="52">
        <v>2.5403450000000001E-2</v>
      </c>
      <c r="DR365" s="52">
        <v>3.75159E-3</v>
      </c>
      <c r="DS365" s="52">
        <v>4.29159E-2</v>
      </c>
      <c r="DT365" s="52">
        <v>4.0253480000000001E-2</v>
      </c>
      <c r="DU365" s="52">
        <v>1.229299E-2</v>
      </c>
      <c r="DV365" s="52">
        <v>8.80943E-3</v>
      </c>
      <c r="DW365" s="52">
        <v>-7.7940500000000003E-3</v>
      </c>
      <c r="DX365" s="52">
        <v>-9.6330700000000005E-3</v>
      </c>
      <c r="DY365" s="52">
        <v>2.9945019999999999E-2</v>
      </c>
      <c r="DZ365" s="52">
        <v>4.9747400000000001E-3</v>
      </c>
      <c r="EA365" s="52">
        <v>-6.8026099999999997E-3</v>
      </c>
      <c r="EB365" s="52">
        <v>-1.8802429999999998E-2</v>
      </c>
      <c r="EC365" s="52">
        <v>-9.3737300000000003E-3</v>
      </c>
      <c r="ED365" s="52">
        <v>3.9931699999999999E-3</v>
      </c>
      <c r="EE365" s="52">
        <v>3.3032680000000002E-2</v>
      </c>
      <c r="EF365" s="52">
        <v>1.0129020000000001E-2</v>
      </c>
      <c r="EG365" s="52">
        <v>4.825641E-2</v>
      </c>
      <c r="EH365" s="52">
        <v>4.849738E-2</v>
      </c>
      <c r="EI365" s="52">
        <v>5.654037E-2</v>
      </c>
      <c r="EJ365" s="52">
        <v>7.0503440000000001E-2</v>
      </c>
      <c r="EK365" s="52">
        <v>8.6108749999999998E-2</v>
      </c>
      <c r="EL365" s="52">
        <v>8.5287569999999993E-2</v>
      </c>
      <c r="EM365" s="52">
        <v>7.7040349999999994E-2</v>
      </c>
      <c r="EN365" s="52">
        <v>6.8804569999999995E-2</v>
      </c>
      <c r="EO365" s="52">
        <v>6.222184E-2</v>
      </c>
      <c r="EP365" s="52">
        <v>3.4253159999999998E-2</v>
      </c>
      <c r="EQ365" s="52">
        <v>6.5668660000000004E-2</v>
      </c>
      <c r="ER365" s="52">
        <v>6.361435E-2</v>
      </c>
      <c r="ES365" s="52">
        <v>3.4528009999999998E-2</v>
      </c>
      <c r="ET365" s="52">
        <v>2.642251E-2</v>
      </c>
      <c r="EU365" s="52">
        <v>9.5007800000000003E-3</v>
      </c>
      <c r="EV365" s="52">
        <v>7.9711199999999999E-3</v>
      </c>
      <c r="EW365" s="52">
        <v>69.517740000000003</v>
      </c>
      <c r="EX365" s="52">
        <v>67.94623</v>
      </c>
      <c r="EY365" s="52">
        <v>66.640799999999999</v>
      </c>
      <c r="EZ365" s="52">
        <v>65.458979999999997</v>
      </c>
      <c r="FA365" s="52">
        <v>64.260530000000003</v>
      </c>
      <c r="FB365" s="52">
        <v>63.378599999999999</v>
      </c>
      <c r="FC365" s="52">
        <v>62.929600000000001</v>
      </c>
      <c r="FD365" s="52">
        <v>65.017740000000003</v>
      </c>
      <c r="FE365" s="52">
        <v>68.474500000000006</v>
      </c>
      <c r="FF365" s="52">
        <v>72.583150000000003</v>
      </c>
      <c r="FG365" s="52">
        <v>77.249440000000007</v>
      </c>
      <c r="FH365" s="52">
        <v>81.758319999999998</v>
      </c>
      <c r="FI365" s="52">
        <v>85.297120000000007</v>
      </c>
      <c r="FJ365" s="52">
        <v>87.906880000000001</v>
      </c>
      <c r="FK365" s="52">
        <v>89.38082</v>
      </c>
      <c r="FL365" s="52">
        <v>89.944559999999996</v>
      </c>
      <c r="FM365" s="52">
        <v>89.621399999999994</v>
      </c>
      <c r="FN365" s="52">
        <v>88.032150000000001</v>
      </c>
      <c r="FO365" s="52">
        <v>85.173500000000004</v>
      </c>
      <c r="FP365" s="52">
        <v>81.282150000000001</v>
      </c>
      <c r="FQ365" s="52">
        <v>77.596450000000004</v>
      </c>
      <c r="FR365" s="52">
        <v>75.10754</v>
      </c>
      <c r="FS365" s="52">
        <v>73.024950000000004</v>
      </c>
      <c r="FT365" s="52">
        <v>71.074839999999995</v>
      </c>
      <c r="FU365" s="52">
        <v>44</v>
      </c>
      <c r="FV365" s="52">
        <v>84.237499999999997</v>
      </c>
      <c r="FW365" s="52">
        <v>9.6539999999999999</v>
      </c>
      <c r="FX365" s="52">
        <v>1</v>
      </c>
    </row>
    <row r="366" spans="1:180" x14ac:dyDescent="0.3">
      <c r="A366" t="s">
        <v>174</v>
      </c>
      <c r="B366" t="s">
        <v>248</v>
      </c>
      <c r="C366" t="s">
        <v>0</v>
      </c>
      <c r="D366" t="s">
        <v>244</v>
      </c>
      <c r="E366" t="s">
        <v>187</v>
      </c>
      <c r="F366" t="s">
        <v>231</v>
      </c>
      <c r="G366" t="s">
        <v>239</v>
      </c>
      <c r="H366" s="52">
        <v>177</v>
      </c>
      <c r="I366" s="52">
        <v>0.33494903999999998</v>
      </c>
      <c r="J366" s="52">
        <v>0.31540130999999999</v>
      </c>
      <c r="K366" s="52">
        <v>0.28607482000000001</v>
      </c>
      <c r="L366" s="52">
        <v>0.26318649</v>
      </c>
      <c r="M366" s="52">
        <v>0.28581620000000002</v>
      </c>
      <c r="N366" s="52">
        <v>0.27348493000000001</v>
      </c>
      <c r="O366" s="52">
        <v>0.22524599000000001</v>
      </c>
      <c r="P366" s="52">
        <v>0.14252756</v>
      </c>
      <c r="Q366" s="52">
        <v>0.13207468</v>
      </c>
      <c r="R366" s="52">
        <v>0.12631438</v>
      </c>
      <c r="S366" s="52">
        <v>0.13234256999999999</v>
      </c>
      <c r="T366" s="52">
        <v>0.13077621</v>
      </c>
      <c r="U366" s="52">
        <v>0.13102707999999999</v>
      </c>
      <c r="V366" s="52">
        <v>0.1486722</v>
      </c>
      <c r="W366" s="52">
        <v>0.16440611999999999</v>
      </c>
      <c r="X366" s="52">
        <v>0.18316573999999999</v>
      </c>
      <c r="Y366" s="52">
        <v>0.22552335000000001</v>
      </c>
      <c r="Z366" s="52">
        <v>0.27903749</v>
      </c>
      <c r="AA366" s="52">
        <v>0.32048144000000001</v>
      </c>
      <c r="AB366" s="52">
        <v>0.38532056999999997</v>
      </c>
      <c r="AC366" s="52">
        <v>0.38359711000000002</v>
      </c>
      <c r="AD366" s="52">
        <v>0.36025392000000001</v>
      </c>
      <c r="AE366" s="52">
        <v>0.33388417999999997</v>
      </c>
      <c r="AF366" s="52">
        <v>0.30291086</v>
      </c>
      <c r="AG366" s="52">
        <v>5.5870599999999996E-3</v>
      </c>
      <c r="AH366" s="52">
        <v>-1.6111509999999999E-2</v>
      </c>
      <c r="AI366" s="52">
        <v>-4.7328719999999998E-2</v>
      </c>
      <c r="AJ366" s="52">
        <v>-6.5872990000000006E-2</v>
      </c>
      <c r="AK366" s="52">
        <v>-4.4945730000000003E-2</v>
      </c>
      <c r="AL366" s="52">
        <v>-4.9161589999999998E-2</v>
      </c>
      <c r="AM366" s="52">
        <v>-5.609534E-2</v>
      </c>
      <c r="AN366" s="52">
        <v>-8.9166369999999995E-2</v>
      </c>
      <c r="AO366" s="52">
        <v>-4.4317580000000002E-2</v>
      </c>
      <c r="AP366" s="52">
        <v>-2.8393649999999999E-2</v>
      </c>
      <c r="AQ366" s="52">
        <v>-1.0016010000000001E-2</v>
      </c>
      <c r="AR366" s="52">
        <v>-9.7501299999999992E-3</v>
      </c>
      <c r="AS366" s="52">
        <v>-1.218755E-2</v>
      </c>
      <c r="AT366" s="52">
        <v>-7.5582000000000002E-3</v>
      </c>
      <c r="AU366" s="52">
        <v>-6.1878000000000002E-3</v>
      </c>
      <c r="AV366" s="52">
        <v>-8.5813E-3</v>
      </c>
      <c r="AW366" s="52">
        <v>-7.66762E-3</v>
      </c>
      <c r="AX366" s="52">
        <v>7.1705400000000004E-3</v>
      </c>
      <c r="AY366" s="52">
        <v>-1.7783630000000002E-2</v>
      </c>
      <c r="AZ366" s="52">
        <v>-2.5305709999999999E-2</v>
      </c>
      <c r="BA366" s="52">
        <v>-3.5451999999999997E-2</v>
      </c>
      <c r="BB366" s="52">
        <v>-4.2445539999999997E-2</v>
      </c>
      <c r="BC366" s="52">
        <v>-4.5873480000000001E-2</v>
      </c>
      <c r="BD366" s="52">
        <v>-4.8339920000000001E-2</v>
      </c>
      <c r="BE366" s="52">
        <v>3.0907319999999999E-2</v>
      </c>
      <c r="BF366" s="52">
        <v>8.2224599999999991E-3</v>
      </c>
      <c r="BG366" s="52">
        <v>-2.1427709999999999E-2</v>
      </c>
      <c r="BH366" s="52">
        <v>-4.0202420000000003E-2</v>
      </c>
      <c r="BI366" s="52">
        <v>-1.6869800000000001E-2</v>
      </c>
      <c r="BJ366" s="52">
        <v>-1.9602729999999999E-2</v>
      </c>
      <c r="BK366" s="52">
        <v>-2.6183499999999998E-2</v>
      </c>
      <c r="BL366" s="52">
        <v>-6.4421569999999997E-2</v>
      </c>
      <c r="BM366" s="52">
        <v>-2.559254E-2</v>
      </c>
      <c r="BN366" s="52">
        <v>-7.6602099999999998E-3</v>
      </c>
      <c r="BO366" s="52">
        <v>1.5519679999999999E-2</v>
      </c>
      <c r="BP366" s="52">
        <v>1.8604519999999999E-2</v>
      </c>
      <c r="BQ366" s="52">
        <v>2.0656500000000001E-2</v>
      </c>
      <c r="BR366" s="52">
        <v>2.9120819999999999E-2</v>
      </c>
      <c r="BS366" s="52">
        <v>3.2901470000000002E-2</v>
      </c>
      <c r="BT366" s="52">
        <v>2.823757E-2</v>
      </c>
      <c r="BU366" s="52">
        <v>3.0043940000000002E-2</v>
      </c>
      <c r="BV366" s="52">
        <v>4.1299370000000002E-2</v>
      </c>
      <c r="BW366" s="52">
        <v>1.38773E-2</v>
      </c>
      <c r="BX366" s="52">
        <v>8.6496200000000002E-3</v>
      </c>
      <c r="BY366" s="52">
        <v>-4.9677899999999997E-3</v>
      </c>
      <c r="BZ366" s="52">
        <v>-1.191329E-2</v>
      </c>
      <c r="CA366" s="52">
        <v>-2.0126189999999999E-2</v>
      </c>
      <c r="CB366" s="52">
        <v>-2.4346079999999999E-2</v>
      </c>
      <c r="CC366" s="52">
        <v>4.8444050000000002E-2</v>
      </c>
      <c r="CD366" s="52">
        <v>2.5076089999999999E-2</v>
      </c>
      <c r="CE366" s="52">
        <v>-3.48876E-3</v>
      </c>
      <c r="CF366" s="52">
        <v>-2.242303E-2</v>
      </c>
      <c r="CG366" s="52">
        <v>2.57551E-3</v>
      </c>
      <c r="CH366" s="52">
        <v>8.6963999999999997E-4</v>
      </c>
      <c r="CI366" s="52">
        <v>-5.46665E-3</v>
      </c>
      <c r="CJ366" s="52">
        <v>-4.7283409999999998E-2</v>
      </c>
      <c r="CK366" s="52">
        <v>-1.262362E-2</v>
      </c>
      <c r="CL366" s="52">
        <v>6.6997200000000002E-3</v>
      </c>
      <c r="CM366" s="52">
        <v>3.3205619999999998E-2</v>
      </c>
      <c r="CN366" s="52">
        <v>3.8242869999999998E-2</v>
      </c>
      <c r="CO366" s="52">
        <v>4.3404209999999999E-2</v>
      </c>
      <c r="CP366" s="52">
        <v>5.4524599999999999E-2</v>
      </c>
      <c r="CQ366" s="52">
        <v>5.9974560000000003E-2</v>
      </c>
      <c r="CR366" s="52">
        <v>5.3738210000000002E-2</v>
      </c>
      <c r="CS366" s="52">
        <v>5.6162839999999999E-2</v>
      </c>
      <c r="CT366" s="52">
        <v>6.4936889999999997E-2</v>
      </c>
      <c r="CU366" s="52">
        <v>3.5805539999999997E-2</v>
      </c>
      <c r="CV366" s="52">
        <v>3.2166989999999999E-2</v>
      </c>
      <c r="CW366" s="52">
        <v>1.61455E-2</v>
      </c>
      <c r="CX366" s="52">
        <v>9.2332600000000001E-3</v>
      </c>
      <c r="CY366" s="52">
        <v>-2.2936900000000001E-3</v>
      </c>
      <c r="CZ366" s="52">
        <v>-7.7280300000000003E-3</v>
      </c>
      <c r="DA366" s="52">
        <v>6.5980789999999997E-2</v>
      </c>
      <c r="DB366" s="52">
        <v>4.1929719999999997E-2</v>
      </c>
      <c r="DC366" s="52">
        <v>1.445021E-2</v>
      </c>
      <c r="DD366" s="52">
        <v>-4.6436699999999999E-3</v>
      </c>
      <c r="DE366" s="52">
        <v>2.202082E-2</v>
      </c>
      <c r="DF366" s="52">
        <v>2.1342010000000002E-2</v>
      </c>
      <c r="DG366" s="52">
        <v>1.52502E-2</v>
      </c>
      <c r="DH366" s="52">
        <v>-3.014524E-2</v>
      </c>
      <c r="DI366" s="52">
        <v>3.4527000000000001E-4</v>
      </c>
      <c r="DJ366" s="52">
        <v>2.1059640000000001E-2</v>
      </c>
      <c r="DK366" s="52">
        <v>5.0891569999999997E-2</v>
      </c>
      <c r="DL366" s="52">
        <v>5.7881210000000002E-2</v>
      </c>
      <c r="DM366" s="52">
        <v>6.6151890000000005E-2</v>
      </c>
      <c r="DN366" s="52">
        <v>7.9928390000000002E-2</v>
      </c>
      <c r="DO366" s="52">
        <v>8.7047659999999999E-2</v>
      </c>
      <c r="DP366" s="52">
        <v>7.923885E-2</v>
      </c>
      <c r="DQ366" s="52">
        <v>8.2281759999999995E-2</v>
      </c>
      <c r="DR366" s="52">
        <v>8.8574410000000006E-2</v>
      </c>
      <c r="DS366" s="52">
        <v>5.773379E-2</v>
      </c>
      <c r="DT366" s="52">
        <v>5.5684360000000002E-2</v>
      </c>
      <c r="DU366" s="52">
        <v>3.7258779999999998E-2</v>
      </c>
      <c r="DV366" s="52">
        <v>3.0379799999999998E-2</v>
      </c>
      <c r="DW366" s="52">
        <v>1.553879E-2</v>
      </c>
      <c r="DX366" s="52">
        <v>8.8900400000000001E-3</v>
      </c>
      <c r="DY366" s="52">
        <v>9.1301019999999997E-2</v>
      </c>
      <c r="DZ366" s="52">
        <v>6.6263680000000005E-2</v>
      </c>
      <c r="EA366" s="52">
        <v>4.035122E-2</v>
      </c>
      <c r="EB366" s="52">
        <v>2.1026909999999999E-2</v>
      </c>
      <c r="EC366" s="52">
        <v>5.0096729999999999E-2</v>
      </c>
      <c r="ED366" s="52">
        <v>5.0900859999999999E-2</v>
      </c>
      <c r="EE366" s="52">
        <v>4.5162050000000002E-2</v>
      </c>
      <c r="EF366" s="52">
        <v>-5.4004500000000002E-3</v>
      </c>
      <c r="EG366" s="52">
        <v>1.9070320000000002E-2</v>
      </c>
      <c r="EH366" s="52">
        <v>4.1793080000000003E-2</v>
      </c>
      <c r="EI366" s="52">
        <v>7.6427270000000005E-2</v>
      </c>
      <c r="EJ366" s="52">
        <v>8.6235870000000006E-2</v>
      </c>
      <c r="EK366" s="52">
        <v>9.8995940000000004E-2</v>
      </c>
      <c r="EL366" s="52">
        <v>0.11660740999999999</v>
      </c>
      <c r="EM366" s="52">
        <v>0.12613693000000001</v>
      </c>
      <c r="EN366" s="52">
        <v>0.11605770999999999</v>
      </c>
      <c r="EO366" s="52">
        <v>0.11999333</v>
      </c>
      <c r="EP366" s="52">
        <v>0.12270323</v>
      </c>
      <c r="EQ366" s="52">
        <v>8.9394719999999997E-2</v>
      </c>
      <c r="ER366" s="52">
        <v>8.9639700000000003E-2</v>
      </c>
      <c r="ES366" s="52">
        <v>6.7742999999999998E-2</v>
      </c>
      <c r="ET366" s="52">
        <v>6.0912050000000002E-2</v>
      </c>
      <c r="EU366" s="52">
        <v>4.1286080000000003E-2</v>
      </c>
      <c r="EV366" s="52">
        <v>3.2883870000000003E-2</v>
      </c>
      <c r="EW366" s="52">
        <v>70.251530000000002</v>
      </c>
      <c r="EX366" s="52">
        <v>68.682929999999999</v>
      </c>
      <c r="EY366" s="52">
        <v>66.900919999999999</v>
      </c>
      <c r="EZ366" s="52">
        <v>65.481700000000004</v>
      </c>
      <c r="FA366" s="52">
        <v>64.28201</v>
      </c>
      <c r="FB366" s="52">
        <v>63.221040000000002</v>
      </c>
      <c r="FC366" s="52">
        <v>63.960369999999998</v>
      </c>
      <c r="FD366" s="52">
        <v>67.1875</v>
      </c>
      <c r="FE366" s="52">
        <v>70.839939999999999</v>
      </c>
      <c r="FF366" s="52">
        <v>75.112809999999996</v>
      </c>
      <c r="FG366" s="52">
        <v>79.301829999999995</v>
      </c>
      <c r="FH366" s="52">
        <v>83.045730000000006</v>
      </c>
      <c r="FI366" s="52">
        <v>86.036580000000001</v>
      </c>
      <c r="FJ366" s="52">
        <v>88.015240000000006</v>
      </c>
      <c r="FK366" s="52">
        <v>89.341459999999998</v>
      </c>
      <c r="FL366" s="52">
        <v>89.981700000000004</v>
      </c>
      <c r="FM366" s="52">
        <v>89.701220000000006</v>
      </c>
      <c r="FN366" s="52">
        <v>88.631100000000004</v>
      </c>
      <c r="FO366" s="52">
        <v>86.446650000000005</v>
      </c>
      <c r="FP366" s="52">
        <v>83.25</v>
      </c>
      <c r="FQ366" s="52">
        <v>78.926829999999995</v>
      </c>
      <c r="FR366" s="52">
        <v>75.891769999999994</v>
      </c>
      <c r="FS366" s="52">
        <v>73.603660000000005</v>
      </c>
      <c r="FT366" s="52">
        <v>71.513720000000006</v>
      </c>
      <c r="FU366" s="52">
        <v>44</v>
      </c>
      <c r="FV366" s="52">
        <v>72.949510000000004</v>
      </c>
      <c r="FW366" s="52">
        <v>9.5460510000000003</v>
      </c>
      <c r="FX366" s="52">
        <v>1</v>
      </c>
    </row>
    <row r="367" spans="1:180" x14ac:dyDescent="0.3">
      <c r="A367" t="s">
        <v>174</v>
      </c>
      <c r="B367" t="s">
        <v>248</v>
      </c>
      <c r="C367" t="s">
        <v>0</v>
      </c>
      <c r="D367" t="s">
        <v>244</v>
      </c>
      <c r="E367" t="s">
        <v>190</v>
      </c>
      <c r="F367" t="s">
        <v>231</v>
      </c>
      <c r="G367" t="s">
        <v>239</v>
      </c>
      <c r="H367" s="52">
        <v>177</v>
      </c>
      <c r="I367" s="52">
        <v>0.28719752999999998</v>
      </c>
      <c r="J367" s="52">
        <v>0.26158543000000001</v>
      </c>
      <c r="K367" s="52">
        <v>0.24856786</v>
      </c>
      <c r="L367" s="52">
        <v>0.23685397</v>
      </c>
      <c r="M367" s="52">
        <v>0.24357899</v>
      </c>
      <c r="N367" s="52">
        <v>0.26559856999999998</v>
      </c>
      <c r="O367" s="52">
        <v>0.29128939999999998</v>
      </c>
      <c r="P367" s="52">
        <v>0.19258897</v>
      </c>
      <c r="Q367" s="52">
        <v>0.13911123</v>
      </c>
      <c r="R367" s="52">
        <v>0.10010083</v>
      </c>
      <c r="S367" s="52">
        <v>3.3521189999999999E-2</v>
      </c>
      <c r="T367" s="52">
        <v>4.994734E-2</v>
      </c>
      <c r="U367" s="52">
        <v>4.2311420000000002E-2</v>
      </c>
      <c r="V367" s="52">
        <v>5.398435E-2</v>
      </c>
      <c r="W367" s="52">
        <v>8.0600480000000002E-2</v>
      </c>
      <c r="X367" s="52">
        <v>9.4472760000000003E-2</v>
      </c>
      <c r="Y367" s="52">
        <v>0.13994659000000001</v>
      </c>
      <c r="Z367" s="52">
        <v>0.14816351</v>
      </c>
      <c r="AA367" s="52">
        <v>0.28337410000000002</v>
      </c>
      <c r="AB367" s="52">
        <v>0.33911632000000003</v>
      </c>
      <c r="AC367" s="52">
        <v>0.29415955999999999</v>
      </c>
      <c r="AD367" s="52">
        <v>0.27273721000000001</v>
      </c>
      <c r="AE367" s="52">
        <v>0.26919815000000002</v>
      </c>
      <c r="AF367" s="52">
        <v>0.25293147999999999</v>
      </c>
      <c r="AG367" s="52">
        <v>-5.5954499999999997E-2</v>
      </c>
      <c r="AH367" s="52">
        <v>-7.6338539999999996E-2</v>
      </c>
      <c r="AI367" s="52">
        <v>-9.1279379999999993E-2</v>
      </c>
      <c r="AJ367" s="52">
        <v>-9.8925830000000006E-2</v>
      </c>
      <c r="AK367" s="52">
        <v>-8.7710440000000001E-2</v>
      </c>
      <c r="AL367" s="52">
        <v>-7.6826370000000005E-2</v>
      </c>
      <c r="AM367" s="52">
        <v>-4.2958589999999998E-2</v>
      </c>
      <c r="AN367" s="52">
        <v>-0.10171086999999999</v>
      </c>
      <c r="AO367" s="52">
        <v>-8.0160679999999998E-2</v>
      </c>
      <c r="AP367" s="52">
        <v>-5.658502E-2</v>
      </c>
      <c r="AQ367" s="52">
        <v>-9.4212069999999995E-2</v>
      </c>
      <c r="AR367" s="52">
        <v>-7.1819869999999994E-2</v>
      </c>
      <c r="AS367" s="52">
        <v>-9.3529070000000006E-2</v>
      </c>
      <c r="AT367" s="52">
        <v>-8.5179359999999996E-2</v>
      </c>
      <c r="AU367" s="52">
        <v>-7.3329930000000001E-2</v>
      </c>
      <c r="AV367" s="52">
        <v>-8.7994359999999994E-2</v>
      </c>
      <c r="AW367" s="52">
        <v>-0.10034571</v>
      </c>
      <c r="AX367" s="52">
        <v>-0.16457350000000001</v>
      </c>
      <c r="AY367" s="52">
        <v>-0.10374409</v>
      </c>
      <c r="AZ367" s="52">
        <v>-8.5987019999999997E-2</v>
      </c>
      <c r="BA367" s="52">
        <v>-0.12305909</v>
      </c>
      <c r="BB367" s="52">
        <v>-0.12302475</v>
      </c>
      <c r="BC367" s="52">
        <v>-0.12470893</v>
      </c>
      <c r="BD367" s="52">
        <v>-0.12380828000000001</v>
      </c>
      <c r="BE367" s="52">
        <v>-2.6829269999999999E-2</v>
      </c>
      <c r="BF367" s="52">
        <v>-4.680169E-2</v>
      </c>
      <c r="BG367" s="52">
        <v>-6.1806510000000002E-2</v>
      </c>
      <c r="BH367" s="52">
        <v>-6.7305699999999996E-2</v>
      </c>
      <c r="BI367" s="52">
        <v>-5.864929E-2</v>
      </c>
      <c r="BJ367" s="52">
        <v>-4.7480000000000001E-2</v>
      </c>
      <c r="BK367" s="52">
        <v>-1.6979540000000001E-2</v>
      </c>
      <c r="BL367" s="52">
        <v>-6.8608920000000004E-2</v>
      </c>
      <c r="BM367" s="52">
        <v>-4.2701070000000001E-2</v>
      </c>
      <c r="BN367" s="52">
        <v>-2.4593960000000002E-2</v>
      </c>
      <c r="BO367" s="52">
        <v>-6.7594950000000001E-2</v>
      </c>
      <c r="BP367" s="52">
        <v>-4.7329639999999999E-2</v>
      </c>
      <c r="BQ367" s="52">
        <v>-6.650085E-2</v>
      </c>
      <c r="BR367" s="52">
        <v>-5.6103550000000002E-2</v>
      </c>
      <c r="BS367" s="52">
        <v>-4.5076570000000003E-2</v>
      </c>
      <c r="BT367" s="52">
        <v>-5.9049890000000001E-2</v>
      </c>
      <c r="BU367" s="52">
        <v>-6.8332439999999994E-2</v>
      </c>
      <c r="BV367" s="52">
        <v>-0.12632747</v>
      </c>
      <c r="BW367" s="52">
        <v>-7.0358740000000003E-2</v>
      </c>
      <c r="BX367" s="52">
        <v>-5.1362499999999998E-2</v>
      </c>
      <c r="BY367" s="52">
        <v>-8.4834880000000001E-2</v>
      </c>
      <c r="BZ367" s="52">
        <v>-8.6431949999999994E-2</v>
      </c>
      <c r="CA367" s="52">
        <v>-8.818057E-2</v>
      </c>
      <c r="CB367" s="52">
        <v>-8.8154529999999995E-2</v>
      </c>
      <c r="CC367" s="52">
        <v>-6.65724E-3</v>
      </c>
      <c r="CD367" s="52">
        <v>-2.634456E-2</v>
      </c>
      <c r="CE367" s="52">
        <v>-4.1393680000000002E-2</v>
      </c>
      <c r="CF367" s="52">
        <v>-4.5405689999999999E-2</v>
      </c>
      <c r="CG367" s="52">
        <v>-3.8521630000000001E-2</v>
      </c>
      <c r="CH367" s="52">
        <v>-2.7154810000000001E-2</v>
      </c>
      <c r="CI367" s="52">
        <v>1.01348E-3</v>
      </c>
      <c r="CJ367" s="52">
        <v>-4.568258E-2</v>
      </c>
      <c r="CK367" s="52">
        <v>-1.675664E-2</v>
      </c>
      <c r="CL367" s="52">
        <v>-2.43706E-3</v>
      </c>
      <c r="CM367" s="52">
        <v>-4.9160019999999999E-2</v>
      </c>
      <c r="CN367" s="52">
        <v>-3.036778E-2</v>
      </c>
      <c r="CO367" s="52">
        <v>-4.7781190000000001E-2</v>
      </c>
      <c r="CP367" s="52">
        <v>-3.5965759999999999E-2</v>
      </c>
      <c r="CQ367" s="52">
        <v>-2.5508389999999999E-2</v>
      </c>
      <c r="CR367" s="52">
        <v>-3.9003049999999997E-2</v>
      </c>
      <c r="CS367" s="52">
        <v>-4.6160180000000002E-2</v>
      </c>
      <c r="CT367" s="52">
        <v>-9.9838389999999999E-2</v>
      </c>
      <c r="CU367" s="52">
        <v>-4.7236149999999998E-2</v>
      </c>
      <c r="CV367" s="52">
        <v>-2.738165E-2</v>
      </c>
      <c r="CW367" s="52">
        <v>-5.8360919999999997E-2</v>
      </c>
      <c r="CX367" s="52">
        <v>-6.1087900000000001E-2</v>
      </c>
      <c r="CY367" s="52">
        <v>-6.2881140000000002E-2</v>
      </c>
      <c r="CZ367" s="52">
        <v>-6.3460849999999999E-2</v>
      </c>
      <c r="DA367" s="52">
        <v>1.35148E-2</v>
      </c>
      <c r="DB367" s="52">
        <v>-5.88741E-3</v>
      </c>
      <c r="DC367" s="52">
        <v>-2.0980849999999999E-2</v>
      </c>
      <c r="DD367" s="52">
        <v>-2.3505669999999999E-2</v>
      </c>
      <c r="DE367" s="52">
        <v>-1.8393960000000001E-2</v>
      </c>
      <c r="DF367" s="52">
        <v>-6.8296199999999998E-3</v>
      </c>
      <c r="DG367" s="52">
        <v>1.9006510000000001E-2</v>
      </c>
      <c r="DH367" s="52">
        <v>-2.2756249999999999E-2</v>
      </c>
      <c r="DI367" s="52">
        <v>9.1877699999999996E-3</v>
      </c>
      <c r="DJ367" s="52">
        <v>1.9719850000000001E-2</v>
      </c>
      <c r="DK367" s="52">
        <v>-3.072509E-2</v>
      </c>
      <c r="DL367" s="52">
        <v>-1.340593E-2</v>
      </c>
      <c r="DM367" s="52">
        <v>-2.906154E-2</v>
      </c>
      <c r="DN367" s="52">
        <v>-1.5827959999999999E-2</v>
      </c>
      <c r="DO367" s="52">
        <v>-5.9402099999999996E-3</v>
      </c>
      <c r="DP367" s="52">
        <v>-1.8956190000000001E-2</v>
      </c>
      <c r="DQ367" s="52">
        <v>-2.3987910000000001E-2</v>
      </c>
      <c r="DR367" s="52">
        <v>-7.3349300000000006E-2</v>
      </c>
      <c r="DS367" s="52">
        <v>-2.4113539999999999E-2</v>
      </c>
      <c r="DT367" s="52">
        <v>-3.4008100000000002E-3</v>
      </c>
      <c r="DU367" s="52">
        <v>-3.1886959999999999E-2</v>
      </c>
      <c r="DV367" s="52">
        <v>-3.5743860000000002E-2</v>
      </c>
      <c r="DW367" s="52">
        <v>-3.7581719999999999E-2</v>
      </c>
      <c r="DX367" s="52">
        <v>-3.8767179999999998E-2</v>
      </c>
      <c r="DY367" s="52">
        <v>4.2640009999999999E-2</v>
      </c>
      <c r="DZ367" s="52">
        <v>2.3649449999999999E-2</v>
      </c>
      <c r="EA367" s="52">
        <v>8.4920199999999994E-3</v>
      </c>
      <c r="EB367" s="52">
        <v>8.1144600000000004E-3</v>
      </c>
      <c r="EC367" s="52">
        <v>1.066717E-2</v>
      </c>
      <c r="ED367" s="52">
        <v>2.251674E-2</v>
      </c>
      <c r="EE367" s="52">
        <v>4.4985560000000001E-2</v>
      </c>
      <c r="EF367" s="52">
        <v>1.0345719999999999E-2</v>
      </c>
      <c r="EG367" s="52">
        <v>4.6647380000000002E-2</v>
      </c>
      <c r="EH367" s="52">
        <v>5.1710899999999997E-2</v>
      </c>
      <c r="EI367" s="52">
        <v>-4.1079599999999999E-3</v>
      </c>
      <c r="EJ367" s="52">
        <v>1.108431E-2</v>
      </c>
      <c r="EK367" s="52">
        <v>-2.0333199999999999E-3</v>
      </c>
      <c r="EL367" s="52">
        <v>1.324783E-2</v>
      </c>
      <c r="EM367" s="52">
        <v>2.231315E-2</v>
      </c>
      <c r="EN367" s="52">
        <v>9.9882900000000004E-3</v>
      </c>
      <c r="EO367" s="52">
        <v>8.0253400000000006E-3</v>
      </c>
      <c r="EP367" s="52">
        <v>-3.5103259999999997E-2</v>
      </c>
      <c r="EQ367" s="52">
        <v>9.2718100000000001E-3</v>
      </c>
      <c r="ER367" s="52">
        <v>3.122372E-2</v>
      </c>
      <c r="ES367" s="52">
        <v>6.3372400000000001E-3</v>
      </c>
      <c r="ET367" s="52">
        <v>8.4893000000000002E-4</v>
      </c>
      <c r="EU367" s="52">
        <v>-1.0533599999999999E-3</v>
      </c>
      <c r="EV367" s="52">
        <v>-3.1134299999999999E-3</v>
      </c>
      <c r="EW367" s="52">
        <v>65.644990000000007</v>
      </c>
      <c r="EX367" s="52">
        <v>64.414630000000002</v>
      </c>
      <c r="EY367" s="52">
        <v>63.102980000000002</v>
      </c>
      <c r="EZ367" s="52">
        <v>62.035229999999999</v>
      </c>
      <c r="FA367" s="52">
        <v>61.032519999999998</v>
      </c>
      <c r="FB367" s="52">
        <v>60.097560000000001</v>
      </c>
      <c r="FC367" s="52">
        <v>59.41057</v>
      </c>
      <c r="FD367" s="52">
        <v>60.936309999999999</v>
      </c>
      <c r="FE367" s="52">
        <v>64.830619999999996</v>
      </c>
      <c r="FF367" s="52">
        <v>68.768299999999996</v>
      </c>
      <c r="FG367" s="52">
        <v>73.739840000000001</v>
      </c>
      <c r="FH367" s="52">
        <v>78.532520000000005</v>
      </c>
      <c r="FI367" s="52">
        <v>82.723579999999998</v>
      </c>
      <c r="FJ367" s="52">
        <v>85.696479999999994</v>
      </c>
      <c r="FK367" s="52">
        <v>86.990520000000004</v>
      </c>
      <c r="FL367" s="52">
        <v>87.111109999999996</v>
      </c>
      <c r="FM367" s="52">
        <v>86.432249999999996</v>
      </c>
      <c r="FN367" s="52">
        <v>84.466130000000007</v>
      </c>
      <c r="FO367" s="52">
        <v>80.886179999999996</v>
      </c>
      <c r="FP367" s="52">
        <v>76.768299999999996</v>
      </c>
      <c r="FQ367" s="52">
        <v>73.868560000000002</v>
      </c>
      <c r="FR367" s="52">
        <v>71.384829999999994</v>
      </c>
      <c r="FS367" s="52">
        <v>69.329269999999994</v>
      </c>
      <c r="FT367" s="52">
        <v>67.590779999999995</v>
      </c>
      <c r="FU367" s="52">
        <v>44</v>
      </c>
      <c r="FV367" s="52">
        <v>81.773110000000003</v>
      </c>
      <c r="FW367" s="52">
        <v>8.827852</v>
      </c>
      <c r="FX367" s="52">
        <v>1</v>
      </c>
    </row>
    <row r="368" spans="1:180" x14ac:dyDescent="0.3">
      <c r="A368" t="s">
        <v>174</v>
      </c>
      <c r="B368" t="s">
        <v>248</v>
      </c>
      <c r="C368" t="s">
        <v>0</v>
      </c>
      <c r="D368" t="s">
        <v>224</v>
      </c>
      <c r="E368" t="s">
        <v>187</v>
      </c>
      <c r="F368" t="s">
        <v>231</v>
      </c>
      <c r="G368" t="s">
        <v>239</v>
      </c>
      <c r="H368" s="52">
        <v>177</v>
      </c>
      <c r="I368" s="52">
        <v>0.29831698000000001</v>
      </c>
      <c r="J368" s="52">
        <v>0.28431751</v>
      </c>
      <c r="K368" s="52">
        <v>0.27055546000000003</v>
      </c>
      <c r="L368" s="52">
        <v>0.26346222000000002</v>
      </c>
      <c r="M368" s="52">
        <v>0.27226035999999998</v>
      </c>
      <c r="N368" s="52">
        <v>0.30540745000000002</v>
      </c>
      <c r="O368" s="52">
        <v>0.29492528000000001</v>
      </c>
      <c r="P368" s="52">
        <v>0.33536673</v>
      </c>
      <c r="Q368" s="52">
        <v>0.32876030000000001</v>
      </c>
      <c r="R368" s="52">
        <v>0.25885047999999999</v>
      </c>
      <c r="S368" s="52">
        <v>0.2308171</v>
      </c>
      <c r="T368" s="52">
        <v>0.20399969000000001</v>
      </c>
      <c r="U368" s="52">
        <v>0.20300787000000001</v>
      </c>
      <c r="V368" s="52">
        <v>0.21945935999999999</v>
      </c>
      <c r="W368" s="52">
        <v>0.24687260999999999</v>
      </c>
      <c r="X368" s="52">
        <v>0.27821448999999998</v>
      </c>
      <c r="Y368" s="52">
        <v>0.29044565</v>
      </c>
      <c r="Z368" s="52">
        <v>0.29891898</v>
      </c>
      <c r="AA368" s="52">
        <v>0.33078192000000001</v>
      </c>
      <c r="AB368" s="52">
        <v>0.38761950000000001</v>
      </c>
      <c r="AC368" s="52">
        <v>0.40483152999999999</v>
      </c>
      <c r="AD368" s="52">
        <v>0.37393454999999998</v>
      </c>
      <c r="AE368" s="52">
        <v>0.33612196</v>
      </c>
      <c r="AF368" s="52">
        <v>0.31781682999999999</v>
      </c>
      <c r="AG368" s="52">
        <v>-1.418459E-2</v>
      </c>
      <c r="AH368" s="52">
        <v>-3.2040329999999999E-2</v>
      </c>
      <c r="AI368" s="52">
        <v>-4.422359E-2</v>
      </c>
      <c r="AJ368" s="52">
        <v>-5.3125539999999999E-2</v>
      </c>
      <c r="AK368" s="52">
        <v>-5.9167560000000001E-2</v>
      </c>
      <c r="AL368" s="52">
        <v>-5.9629210000000002E-2</v>
      </c>
      <c r="AM368" s="52">
        <v>-7.5038569999999999E-2</v>
      </c>
      <c r="AN368" s="52">
        <v>-7.7435889999999993E-2</v>
      </c>
      <c r="AO368" s="52">
        <v>-4.3817269999999998E-2</v>
      </c>
      <c r="AP368" s="52">
        <v>-2.6153630000000001E-2</v>
      </c>
      <c r="AQ368" s="52">
        <v>-1.6168140000000001E-2</v>
      </c>
      <c r="AR368" s="52">
        <v>-1.8968490000000001E-2</v>
      </c>
      <c r="AS368" s="52">
        <v>-4.0397899999999997E-3</v>
      </c>
      <c r="AT368" s="52">
        <v>-1.80087E-3</v>
      </c>
      <c r="AU368" s="52">
        <v>-5.3925000000000002E-4</v>
      </c>
      <c r="AV368" s="52">
        <v>1.20745E-2</v>
      </c>
      <c r="AW368" s="52">
        <v>2.0402190000000001E-2</v>
      </c>
      <c r="AX368" s="52">
        <v>9.5008799999999997E-3</v>
      </c>
      <c r="AY368" s="52">
        <v>1.5831709999999999E-2</v>
      </c>
      <c r="AZ368" s="52">
        <v>4.8096900000000001E-3</v>
      </c>
      <c r="BA368" s="52">
        <v>-1.3867599999999999E-3</v>
      </c>
      <c r="BB368" s="52">
        <v>-1.5102559999999999E-2</v>
      </c>
      <c r="BC368" s="52">
        <v>-2.8906149999999999E-2</v>
      </c>
      <c r="BD368" s="52">
        <v>-2.34965E-2</v>
      </c>
      <c r="BE368" s="52">
        <v>1.81156E-3</v>
      </c>
      <c r="BF368" s="52">
        <v>-1.8187600000000002E-2</v>
      </c>
      <c r="BG368" s="52">
        <v>-2.8733419999999999E-2</v>
      </c>
      <c r="BH368" s="52">
        <v>-3.4449880000000002E-2</v>
      </c>
      <c r="BI368" s="52">
        <v>-4.1843789999999999E-2</v>
      </c>
      <c r="BJ368" s="52">
        <v>-3.9506630000000001E-2</v>
      </c>
      <c r="BK368" s="52">
        <v>-4.9209950000000002E-2</v>
      </c>
      <c r="BL368" s="52">
        <v>-5.2729520000000002E-2</v>
      </c>
      <c r="BM368" s="52">
        <v>-1.615198E-2</v>
      </c>
      <c r="BN368" s="52">
        <v>4.8866200000000004E-3</v>
      </c>
      <c r="BO368" s="52">
        <v>1.7763999999999999E-2</v>
      </c>
      <c r="BP368" s="52">
        <v>1.3093270000000001E-2</v>
      </c>
      <c r="BQ368" s="52">
        <v>2.8822259999999999E-2</v>
      </c>
      <c r="BR368" s="52">
        <v>3.4231039999999997E-2</v>
      </c>
      <c r="BS368" s="52">
        <v>3.6021850000000001E-2</v>
      </c>
      <c r="BT368" s="52">
        <v>4.6213299999999999E-2</v>
      </c>
      <c r="BU368" s="52">
        <v>5.164324E-2</v>
      </c>
      <c r="BV368" s="52">
        <v>3.6471129999999997E-2</v>
      </c>
      <c r="BW368" s="52">
        <v>4.915394E-2</v>
      </c>
      <c r="BX368" s="52">
        <v>4.1358550000000001E-2</v>
      </c>
      <c r="BY368" s="52">
        <v>2.7871920000000001E-2</v>
      </c>
      <c r="BZ368" s="52">
        <v>8.2851799999999996E-3</v>
      </c>
      <c r="CA368" s="52">
        <v>-8.0141399999999995E-3</v>
      </c>
      <c r="CB368" s="52">
        <v>-3.8971700000000001E-3</v>
      </c>
      <c r="CC368" s="52">
        <v>1.2890449999999999E-2</v>
      </c>
      <c r="CD368" s="52">
        <v>-8.5932400000000003E-3</v>
      </c>
      <c r="CE368" s="52">
        <v>-1.8004969999999999E-2</v>
      </c>
      <c r="CF368" s="52">
        <v>-2.1515179999999998E-2</v>
      </c>
      <c r="CG368" s="52">
        <v>-2.9845389999999999E-2</v>
      </c>
      <c r="CH368" s="52">
        <v>-2.5569769999999999E-2</v>
      </c>
      <c r="CI368" s="52">
        <v>-3.1321139999999997E-2</v>
      </c>
      <c r="CJ368" s="52">
        <v>-3.5617959999999997E-2</v>
      </c>
      <c r="CK368" s="52">
        <v>3.0089100000000001E-3</v>
      </c>
      <c r="CL368" s="52">
        <v>2.6384979999999999E-2</v>
      </c>
      <c r="CM368" s="52">
        <v>4.1265320000000001E-2</v>
      </c>
      <c r="CN368" s="52">
        <v>3.5299160000000003E-2</v>
      </c>
      <c r="CO368" s="52">
        <v>5.15824E-2</v>
      </c>
      <c r="CP368" s="52">
        <v>5.9186639999999999E-2</v>
      </c>
      <c r="CQ368" s="52">
        <v>6.1343969999999998E-2</v>
      </c>
      <c r="CR368" s="52">
        <v>6.9857719999999998E-2</v>
      </c>
      <c r="CS368" s="52">
        <v>7.3280689999999996E-2</v>
      </c>
      <c r="CT368" s="52">
        <v>5.5150650000000002E-2</v>
      </c>
      <c r="CU368" s="52">
        <v>7.2232829999999998E-2</v>
      </c>
      <c r="CV368" s="52">
        <v>6.6672179999999998E-2</v>
      </c>
      <c r="CW368" s="52">
        <v>4.8136390000000001E-2</v>
      </c>
      <c r="CX368" s="52">
        <v>2.448345E-2</v>
      </c>
      <c r="CY368" s="52">
        <v>6.4555999999999997E-3</v>
      </c>
      <c r="CZ368" s="52">
        <v>9.67726E-3</v>
      </c>
      <c r="DA368" s="52">
        <v>2.3969339999999999E-2</v>
      </c>
      <c r="DB368" s="52">
        <v>1.00113E-3</v>
      </c>
      <c r="DC368" s="52">
        <v>-7.2765199999999999E-3</v>
      </c>
      <c r="DD368" s="52">
        <v>-8.5804799999999997E-3</v>
      </c>
      <c r="DE368" s="52">
        <v>-1.7846999999999998E-2</v>
      </c>
      <c r="DF368" s="52">
        <v>-1.163294E-2</v>
      </c>
      <c r="DG368" s="52">
        <v>-1.3432319999999999E-2</v>
      </c>
      <c r="DH368" s="52">
        <v>-1.8506410000000001E-2</v>
      </c>
      <c r="DI368" s="52">
        <v>2.21698E-2</v>
      </c>
      <c r="DJ368" s="52">
        <v>4.7883370000000001E-2</v>
      </c>
      <c r="DK368" s="52">
        <v>6.4766619999999997E-2</v>
      </c>
      <c r="DL368" s="52">
        <v>5.7505029999999999E-2</v>
      </c>
      <c r="DM368" s="52">
        <v>7.4342549999999993E-2</v>
      </c>
      <c r="DN368" s="52">
        <v>8.4142220000000004E-2</v>
      </c>
      <c r="DO368" s="52">
        <v>8.6666069999999998E-2</v>
      </c>
      <c r="DP368" s="52">
        <v>9.3502139999999997E-2</v>
      </c>
      <c r="DQ368" s="52">
        <v>9.4918139999999998E-2</v>
      </c>
      <c r="DR368" s="52">
        <v>7.3830170000000001E-2</v>
      </c>
      <c r="DS368" s="52">
        <v>9.5311720000000003E-2</v>
      </c>
      <c r="DT368" s="52">
        <v>9.1985819999999996E-2</v>
      </c>
      <c r="DU368" s="52">
        <v>6.8400849999999999E-2</v>
      </c>
      <c r="DV368" s="52">
        <v>4.0681729999999999E-2</v>
      </c>
      <c r="DW368" s="52">
        <v>2.0925349999999999E-2</v>
      </c>
      <c r="DX368" s="52">
        <v>2.3251689999999998E-2</v>
      </c>
      <c r="DY368" s="52">
        <v>3.9965500000000001E-2</v>
      </c>
      <c r="DZ368" s="52">
        <v>1.485386E-2</v>
      </c>
      <c r="EA368" s="52">
        <v>8.2136499999999994E-3</v>
      </c>
      <c r="EB368" s="52">
        <v>1.009518E-2</v>
      </c>
      <c r="EC368" s="52">
        <v>-5.2322999999999996E-4</v>
      </c>
      <c r="ED368" s="52">
        <v>8.4896599999999996E-3</v>
      </c>
      <c r="EE368" s="52">
        <v>1.2396300000000001E-2</v>
      </c>
      <c r="EF368" s="52">
        <v>6.19996E-3</v>
      </c>
      <c r="EG368" s="52">
        <v>4.9835089999999999E-2</v>
      </c>
      <c r="EH368" s="52">
        <v>7.8923610000000005E-2</v>
      </c>
      <c r="EI368" s="52">
        <v>9.8698759999999996E-2</v>
      </c>
      <c r="EJ368" s="52">
        <v>8.9566809999999997E-2</v>
      </c>
      <c r="EK368" s="52">
        <v>0.1072046</v>
      </c>
      <c r="EL368" s="52">
        <v>0.12017413</v>
      </c>
      <c r="EM368" s="52">
        <v>0.12322717</v>
      </c>
      <c r="EN368" s="52">
        <v>0.12764095</v>
      </c>
      <c r="EO368" s="52">
        <v>0.12615919</v>
      </c>
      <c r="EP368" s="52">
        <v>0.10080042</v>
      </c>
      <c r="EQ368" s="52">
        <v>0.12863395</v>
      </c>
      <c r="ER368" s="52">
        <v>0.12853466999999999</v>
      </c>
      <c r="ES368" s="52">
        <v>9.7659540000000003E-2</v>
      </c>
      <c r="ET368" s="52">
        <v>6.4069490000000007E-2</v>
      </c>
      <c r="EU368" s="52">
        <v>4.1817350000000003E-2</v>
      </c>
      <c r="EV368" s="52">
        <v>4.2851010000000002E-2</v>
      </c>
      <c r="EW368" s="52">
        <v>67.264970000000005</v>
      </c>
      <c r="EX368" s="52">
        <v>65.690129999999996</v>
      </c>
      <c r="EY368" s="52">
        <v>64.224500000000006</v>
      </c>
      <c r="EZ368" s="52">
        <v>62.939579999999999</v>
      </c>
      <c r="FA368" s="52">
        <v>61.907429999999998</v>
      </c>
      <c r="FB368" s="52">
        <v>60.995010000000001</v>
      </c>
      <c r="FC368" s="52">
        <v>61.713410000000003</v>
      </c>
      <c r="FD368" s="52">
        <v>64.635810000000006</v>
      </c>
      <c r="FE368" s="52">
        <v>68.134150000000005</v>
      </c>
      <c r="FF368" s="52">
        <v>72.10754</v>
      </c>
      <c r="FG368" s="52">
        <v>76.038799999999995</v>
      </c>
      <c r="FH368" s="52">
        <v>79.609200000000001</v>
      </c>
      <c r="FI368" s="52">
        <v>82.626940000000005</v>
      </c>
      <c r="FJ368" s="52">
        <v>84.841459999999998</v>
      </c>
      <c r="FK368" s="52">
        <v>86.267179999999996</v>
      </c>
      <c r="FL368" s="52">
        <v>86.804320000000004</v>
      </c>
      <c r="FM368" s="52">
        <v>86.462860000000006</v>
      </c>
      <c r="FN368" s="52">
        <v>85.413529999999994</v>
      </c>
      <c r="FO368" s="52">
        <v>83.203990000000005</v>
      </c>
      <c r="FP368" s="52">
        <v>79.919070000000005</v>
      </c>
      <c r="FQ368" s="52">
        <v>75.902990000000003</v>
      </c>
      <c r="FR368" s="52">
        <v>72.920169999999999</v>
      </c>
      <c r="FS368" s="52">
        <v>70.799329999999998</v>
      </c>
      <c r="FT368" s="52">
        <v>69.004429999999999</v>
      </c>
      <c r="FU368" s="52">
        <v>44</v>
      </c>
      <c r="FV368" s="52">
        <v>72.949510000000004</v>
      </c>
      <c r="FW368" s="52">
        <v>9.5460510000000003</v>
      </c>
      <c r="FX368" s="52">
        <v>1</v>
      </c>
    </row>
    <row r="369" spans="1:180" x14ac:dyDescent="0.3">
      <c r="A369" t="s">
        <v>174</v>
      </c>
      <c r="B369" t="s">
        <v>248</v>
      </c>
      <c r="C369" t="s">
        <v>0</v>
      </c>
      <c r="D369" t="s">
        <v>224</v>
      </c>
      <c r="E369" t="s">
        <v>188</v>
      </c>
      <c r="F369" t="s">
        <v>231</v>
      </c>
      <c r="G369" t="s">
        <v>239</v>
      </c>
      <c r="H369" s="52">
        <v>177</v>
      </c>
      <c r="I369" s="52">
        <v>0.30014363999999999</v>
      </c>
      <c r="J369" s="52">
        <v>0.28404502999999998</v>
      </c>
      <c r="K369" s="52">
        <v>0.25843458000000002</v>
      </c>
      <c r="L369" s="52">
        <v>0.24188762999999999</v>
      </c>
      <c r="M369" s="52">
        <v>0.25677497999999999</v>
      </c>
      <c r="N369" s="52">
        <v>0.31778889999999999</v>
      </c>
      <c r="O369" s="52">
        <v>0.33422311999999998</v>
      </c>
      <c r="P369" s="52">
        <v>0.39031998000000001</v>
      </c>
      <c r="Q369" s="52">
        <v>0.37057002999999999</v>
      </c>
      <c r="R369" s="52">
        <v>0.27255362999999999</v>
      </c>
      <c r="S369" s="52">
        <v>0.24838547999999999</v>
      </c>
      <c r="T369" s="52">
        <v>0.24049785000000001</v>
      </c>
      <c r="U369" s="52">
        <v>0.23452634999999999</v>
      </c>
      <c r="V369" s="52">
        <v>0.24554026000000001</v>
      </c>
      <c r="W369" s="52">
        <v>0.27981943999999997</v>
      </c>
      <c r="X369" s="52">
        <v>0.31817801000000001</v>
      </c>
      <c r="Y369" s="52">
        <v>0.32102006999999999</v>
      </c>
      <c r="Z369" s="52">
        <v>0.31948732000000002</v>
      </c>
      <c r="AA369" s="52">
        <v>0.32832056999999998</v>
      </c>
      <c r="AB369" s="52">
        <v>0.38076632999999999</v>
      </c>
      <c r="AC369" s="52">
        <v>0.38879283999999997</v>
      </c>
      <c r="AD369" s="52">
        <v>0.38505646999999998</v>
      </c>
      <c r="AE369" s="52">
        <v>0.34088059999999998</v>
      </c>
      <c r="AF369" s="52">
        <v>0.31405379</v>
      </c>
      <c r="AG369" s="52">
        <v>-2.3310279999999999E-2</v>
      </c>
      <c r="AH369" s="52">
        <v>-4.5165820000000002E-2</v>
      </c>
      <c r="AI369" s="52">
        <v>-6.9666099999999995E-2</v>
      </c>
      <c r="AJ369" s="52">
        <v>-9.4035519999999997E-2</v>
      </c>
      <c r="AK369" s="52">
        <v>-8.8531330000000005E-2</v>
      </c>
      <c r="AL369" s="52">
        <v>-5.5757250000000001E-2</v>
      </c>
      <c r="AM369" s="52">
        <v>-5.5884459999999997E-2</v>
      </c>
      <c r="AN369" s="52">
        <v>-5.9123910000000002E-2</v>
      </c>
      <c r="AO369" s="52">
        <v>-6.4774349999999994E-2</v>
      </c>
      <c r="AP369" s="52">
        <v>-8.0243690000000006E-2</v>
      </c>
      <c r="AQ369" s="52">
        <v>-6.0082490000000002E-2</v>
      </c>
      <c r="AR369" s="52">
        <v>-4.3196409999999998E-2</v>
      </c>
      <c r="AS369" s="52">
        <v>-4.416527E-2</v>
      </c>
      <c r="AT369" s="52">
        <v>-4.4943039999999997E-2</v>
      </c>
      <c r="AU369" s="52">
        <v>-4.227707E-2</v>
      </c>
      <c r="AV369" s="52">
        <v>-1.9493259999999998E-2</v>
      </c>
      <c r="AW369" s="52">
        <v>-1.5678569999999999E-2</v>
      </c>
      <c r="AX369" s="52">
        <v>-3.9521390000000003E-2</v>
      </c>
      <c r="AY369" s="52">
        <v>-2.8383599999999998E-2</v>
      </c>
      <c r="AZ369" s="52">
        <v>-4.578422E-2</v>
      </c>
      <c r="BA369" s="52">
        <v>-6.1341300000000001E-2</v>
      </c>
      <c r="BB369" s="52">
        <v>-3.4491279999999999E-2</v>
      </c>
      <c r="BC369" s="52">
        <v>-4.10909E-2</v>
      </c>
      <c r="BD369" s="52">
        <v>-3.8599840000000003E-2</v>
      </c>
      <c r="BE369" s="52">
        <v>-9.5600000000000008E-3</v>
      </c>
      <c r="BF369" s="52">
        <v>-3.011513E-2</v>
      </c>
      <c r="BG369" s="52">
        <v>-5.35659E-2</v>
      </c>
      <c r="BH369" s="52">
        <v>-7.343703E-2</v>
      </c>
      <c r="BI369" s="52">
        <v>-6.8433099999999997E-2</v>
      </c>
      <c r="BJ369" s="52">
        <v>-3.5364350000000003E-2</v>
      </c>
      <c r="BK369" s="52">
        <v>-3.6385380000000002E-2</v>
      </c>
      <c r="BL369" s="52">
        <v>-3.6360530000000002E-2</v>
      </c>
      <c r="BM369" s="52">
        <v>-3.6508939999999997E-2</v>
      </c>
      <c r="BN369" s="52">
        <v>-4.6282259999999999E-2</v>
      </c>
      <c r="BO369" s="52">
        <v>-2.524475E-2</v>
      </c>
      <c r="BP369" s="52">
        <v>-3.57683E-3</v>
      </c>
      <c r="BQ369" s="52">
        <v>-3.3626099999999998E-3</v>
      </c>
      <c r="BR369" s="52">
        <v>-2.2763599999999998E-3</v>
      </c>
      <c r="BS369" s="52">
        <v>1.3347599999999999E-3</v>
      </c>
      <c r="BT369" s="52">
        <v>2.0489179999999999E-2</v>
      </c>
      <c r="BU369" s="52">
        <v>1.8484549999999999E-2</v>
      </c>
      <c r="BV369" s="52">
        <v>-7.4462E-3</v>
      </c>
      <c r="BW369" s="52">
        <v>-8.9842999999999998E-4</v>
      </c>
      <c r="BX369" s="52">
        <v>-1.904028E-2</v>
      </c>
      <c r="BY369" s="52">
        <v>-3.7678730000000001E-2</v>
      </c>
      <c r="BZ369" s="52">
        <v>-1.510587E-2</v>
      </c>
      <c r="CA369" s="52">
        <v>-2.376965E-2</v>
      </c>
      <c r="CB369" s="52">
        <v>-2.2849020000000001E-2</v>
      </c>
      <c r="CC369" s="52">
        <v>-3.6619999999999998E-5</v>
      </c>
      <c r="CD369" s="52">
        <v>-1.9691090000000001E-2</v>
      </c>
      <c r="CE369" s="52">
        <v>-4.2414930000000003E-2</v>
      </c>
      <c r="CF369" s="52">
        <v>-5.9170599999999997E-2</v>
      </c>
      <c r="CG369" s="52">
        <v>-5.451313E-2</v>
      </c>
      <c r="CH369" s="52">
        <v>-2.12403E-2</v>
      </c>
      <c r="CI369" s="52">
        <v>-2.2880370000000001E-2</v>
      </c>
      <c r="CJ369" s="52">
        <v>-2.0594689999999999E-2</v>
      </c>
      <c r="CK369" s="52">
        <v>-1.6932389999999999E-2</v>
      </c>
      <c r="CL369" s="52">
        <v>-2.2760679999999998E-2</v>
      </c>
      <c r="CM369" s="52">
        <v>-1.11623E-3</v>
      </c>
      <c r="CN369" s="52">
        <v>2.3863550000000001E-2</v>
      </c>
      <c r="CO369" s="52">
        <v>2.489719E-2</v>
      </c>
      <c r="CP369" s="52">
        <v>2.727446E-2</v>
      </c>
      <c r="CQ369" s="52">
        <v>3.1540180000000001E-2</v>
      </c>
      <c r="CR369" s="52">
        <v>4.8180899999999999E-2</v>
      </c>
      <c r="CS369" s="52">
        <v>4.2145809999999999E-2</v>
      </c>
      <c r="CT369" s="52">
        <v>1.4768969999999999E-2</v>
      </c>
      <c r="CU369" s="52">
        <v>1.81377E-2</v>
      </c>
      <c r="CV369" s="52">
        <v>-5.1749000000000001E-4</v>
      </c>
      <c r="CW369" s="52">
        <v>-2.1290110000000001E-2</v>
      </c>
      <c r="CX369" s="52">
        <v>-1.6795899999999999E-3</v>
      </c>
      <c r="CY369" s="52">
        <v>-1.1773E-2</v>
      </c>
      <c r="CZ369" s="52">
        <v>-1.1940030000000001E-2</v>
      </c>
      <c r="DA369" s="52">
        <v>9.4867800000000002E-3</v>
      </c>
      <c r="DB369" s="52">
        <v>-9.2670300000000008E-3</v>
      </c>
      <c r="DC369" s="52">
        <v>-3.1263989999999998E-2</v>
      </c>
      <c r="DD369" s="52">
        <v>-4.4904159999999999E-2</v>
      </c>
      <c r="DE369" s="52">
        <v>-4.059314E-2</v>
      </c>
      <c r="DF369" s="52">
        <v>-7.1162300000000003E-3</v>
      </c>
      <c r="DG369" s="52">
        <v>-9.3753699999999992E-3</v>
      </c>
      <c r="DH369" s="52">
        <v>-4.82884E-3</v>
      </c>
      <c r="DI369" s="52">
        <v>2.6441500000000001E-3</v>
      </c>
      <c r="DJ369" s="52">
        <v>7.6090999999999995E-4</v>
      </c>
      <c r="DK369" s="52">
        <v>2.301228E-2</v>
      </c>
      <c r="DL369" s="52">
        <v>5.1303950000000001E-2</v>
      </c>
      <c r="DM369" s="52">
        <v>5.3156990000000001E-2</v>
      </c>
      <c r="DN369" s="52">
        <v>5.6825279999999999E-2</v>
      </c>
      <c r="DO369" s="52">
        <v>6.1745599999999998E-2</v>
      </c>
      <c r="DP369" s="52">
        <v>7.5872609999999993E-2</v>
      </c>
      <c r="DQ369" s="52">
        <v>6.5807080000000004E-2</v>
      </c>
      <c r="DR369" s="52">
        <v>3.698415E-2</v>
      </c>
      <c r="DS369" s="52">
        <v>3.717384E-2</v>
      </c>
      <c r="DT369" s="52">
        <v>1.800527E-2</v>
      </c>
      <c r="DU369" s="52">
        <v>-4.9014699999999998E-3</v>
      </c>
      <c r="DV369" s="52">
        <v>1.1746690000000001E-2</v>
      </c>
      <c r="DW369" s="52">
        <v>2.2366000000000001E-4</v>
      </c>
      <c r="DX369" s="52">
        <v>-1.03104E-3</v>
      </c>
      <c r="DY369" s="52">
        <v>2.323704E-2</v>
      </c>
      <c r="DZ369" s="52">
        <v>5.7836299999999997E-3</v>
      </c>
      <c r="EA369" s="52">
        <v>-1.516378E-2</v>
      </c>
      <c r="EB369" s="52">
        <v>-2.430568E-2</v>
      </c>
      <c r="EC369" s="52">
        <v>-2.049492E-2</v>
      </c>
      <c r="ED369" s="52">
        <v>1.3276659999999999E-2</v>
      </c>
      <c r="EE369" s="52">
        <v>1.0123729999999999E-2</v>
      </c>
      <c r="EF369" s="52">
        <v>1.7934519999999999E-2</v>
      </c>
      <c r="EG369" s="52">
        <v>3.0909579999999999E-2</v>
      </c>
      <c r="EH369" s="52">
        <v>3.4722320000000001E-2</v>
      </c>
      <c r="EI369" s="52">
        <v>5.7850029999999997E-2</v>
      </c>
      <c r="EJ369" s="52">
        <v>9.0923519999999994E-2</v>
      </c>
      <c r="EK369" s="52">
        <v>9.3959650000000006E-2</v>
      </c>
      <c r="EL369" s="52">
        <v>9.9491969999999999E-2</v>
      </c>
      <c r="EM369" s="52">
        <v>0.10535741</v>
      </c>
      <c r="EN369" s="52">
        <v>0.11585505</v>
      </c>
      <c r="EO369" s="52">
        <v>9.9970199999999995E-2</v>
      </c>
      <c r="EP369" s="52">
        <v>6.9059330000000002E-2</v>
      </c>
      <c r="EQ369" s="52">
        <v>6.4658980000000005E-2</v>
      </c>
      <c r="ER369" s="52">
        <v>4.4749230000000001E-2</v>
      </c>
      <c r="ES369" s="52">
        <v>1.8761099999999999E-2</v>
      </c>
      <c r="ET369" s="52">
        <v>3.1132110000000001E-2</v>
      </c>
      <c r="EU369" s="52">
        <v>1.754493E-2</v>
      </c>
      <c r="EV369" s="52">
        <v>1.47198E-2</v>
      </c>
      <c r="EW369" s="52">
        <v>71.271770000000004</v>
      </c>
      <c r="EX369" s="52">
        <v>69.562719999999999</v>
      </c>
      <c r="EY369" s="52">
        <v>67.997680000000003</v>
      </c>
      <c r="EZ369" s="52">
        <v>66.611500000000007</v>
      </c>
      <c r="FA369" s="52">
        <v>65.560389999999998</v>
      </c>
      <c r="FB369" s="52">
        <v>64.681179999999998</v>
      </c>
      <c r="FC369" s="52">
        <v>64.854240000000004</v>
      </c>
      <c r="FD369" s="52">
        <v>67.425089999999997</v>
      </c>
      <c r="FE369" s="52">
        <v>70.95702</v>
      </c>
      <c r="FF369" s="52">
        <v>75.001159999999999</v>
      </c>
      <c r="FG369" s="52">
        <v>79.608599999999996</v>
      </c>
      <c r="FH369" s="52">
        <v>84.188739999999996</v>
      </c>
      <c r="FI369" s="52">
        <v>87.627759999999995</v>
      </c>
      <c r="FJ369" s="52">
        <v>89.913480000000007</v>
      </c>
      <c r="FK369" s="52">
        <v>91.24042</v>
      </c>
      <c r="FL369" s="52">
        <v>91.570269999999994</v>
      </c>
      <c r="FM369" s="52">
        <v>91.087100000000007</v>
      </c>
      <c r="FN369" s="52">
        <v>89.864689999999996</v>
      </c>
      <c r="FO369" s="52">
        <v>87.574910000000003</v>
      </c>
      <c r="FP369" s="52">
        <v>84.188739999999996</v>
      </c>
      <c r="FQ369" s="52">
        <v>80.226479999999995</v>
      </c>
      <c r="FR369" s="52">
        <v>77.36121</v>
      </c>
      <c r="FS369" s="52">
        <v>75.178280000000001</v>
      </c>
      <c r="FT369" s="52">
        <v>73.124859999999998</v>
      </c>
      <c r="FU369" s="52">
        <v>44</v>
      </c>
      <c r="FV369" s="52">
        <v>85.793670000000006</v>
      </c>
      <c r="FW369" s="52">
        <v>10.584210000000001</v>
      </c>
      <c r="FX369" s="52">
        <v>1</v>
      </c>
    </row>
    <row r="370" spans="1:180" x14ac:dyDescent="0.3">
      <c r="A370" t="s">
        <v>174</v>
      </c>
      <c r="B370" t="s">
        <v>248</v>
      </c>
      <c r="C370" t="s">
        <v>0</v>
      </c>
      <c r="D370" t="s">
        <v>244</v>
      </c>
      <c r="E370" t="s">
        <v>188</v>
      </c>
      <c r="F370" t="s">
        <v>231</v>
      </c>
      <c r="G370" t="s">
        <v>239</v>
      </c>
      <c r="H370" s="52">
        <v>177</v>
      </c>
      <c r="I370" s="52">
        <v>0.31777991999999999</v>
      </c>
      <c r="J370" s="52">
        <v>0.30541525000000003</v>
      </c>
      <c r="K370" s="52">
        <v>0.27645217999999999</v>
      </c>
      <c r="L370" s="52">
        <v>0.25294582999999998</v>
      </c>
      <c r="M370" s="52">
        <v>0.25540811000000002</v>
      </c>
      <c r="N370" s="52">
        <v>0.26009426000000002</v>
      </c>
      <c r="O370" s="52">
        <v>0.24812311000000001</v>
      </c>
      <c r="P370" s="52">
        <v>0.16866958000000001</v>
      </c>
      <c r="Q370" s="52">
        <v>0.14794880999999999</v>
      </c>
      <c r="R370" s="52">
        <v>0.10775844</v>
      </c>
      <c r="S370" s="52">
        <v>0.10696648</v>
      </c>
      <c r="T370" s="52">
        <v>8.8701230000000006E-2</v>
      </c>
      <c r="U370" s="52">
        <v>7.7973290000000001E-2</v>
      </c>
      <c r="V370" s="52">
        <v>0.10283036</v>
      </c>
      <c r="W370" s="52">
        <v>0.12534592</v>
      </c>
      <c r="X370" s="52">
        <v>0.13446116999999999</v>
      </c>
      <c r="Y370" s="52">
        <v>0.18497215</v>
      </c>
      <c r="Z370" s="52">
        <v>0.24366905</v>
      </c>
      <c r="AA370" s="52">
        <v>0.30064804000000001</v>
      </c>
      <c r="AB370" s="52">
        <v>0.39041009999999998</v>
      </c>
      <c r="AC370" s="52">
        <v>0.38898501000000002</v>
      </c>
      <c r="AD370" s="52">
        <v>0.38799432</v>
      </c>
      <c r="AE370" s="52">
        <v>0.35700482</v>
      </c>
      <c r="AF370" s="52">
        <v>0.32297189999999998</v>
      </c>
      <c r="AG370" s="52">
        <v>-2.055278E-2</v>
      </c>
      <c r="AH370" s="52">
        <v>-3.6551790000000001E-2</v>
      </c>
      <c r="AI370" s="52">
        <v>-7.3753879999999994E-2</v>
      </c>
      <c r="AJ370" s="52">
        <v>-0.1018276</v>
      </c>
      <c r="AK370" s="52">
        <v>-8.8377109999999995E-2</v>
      </c>
      <c r="AL370" s="52">
        <v>-8.4277359999999996E-2</v>
      </c>
      <c r="AM370" s="52">
        <v>-5.3587849999999999E-2</v>
      </c>
      <c r="AN370" s="52">
        <v>-9.6652349999999998E-2</v>
      </c>
      <c r="AO370" s="52">
        <v>-5.744461E-2</v>
      </c>
      <c r="AP370" s="52">
        <v>-5.9952310000000002E-2</v>
      </c>
      <c r="AQ370" s="52">
        <v>-4.7248770000000002E-2</v>
      </c>
      <c r="AR370" s="52">
        <v>-7.6182109999999997E-2</v>
      </c>
      <c r="AS370" s="52">
        <v>-9.0723860000000003E-2</v>
      </c>
      <c r="AT370" s="52">
        <v>-7.2789300000000001E-2</v>
      </c>
      <c r="AU370" s="52">
        <v>-7.4193389999999998E-2</v>
      </c>
      <c r="AV370" s="52">
        <v>-9.9679199999999996E-2</v>
      </c>
      <c r="AW370" s="52">
        <v>-9.4298499999999993E-2</v>
      </c>
      <c r="AX370" s="52">
        <v>-8.0289479999999996E-2</v>
      </c>
      <c r="AY370" s="52">
        <v>-6.6849930000000002E-2</v>
      </c>
      <c r="AZ370" s="52">
        <v>-4.4402400000000002E-2</v>
      </c>
      <c r="BA370" s="52">
        <v>-6.0723810000000003E-2</v>
      </c>
      <c r="BB370" s="52">
        <v>-2.1167040000000002E-2</v>
      </c>
      <c r="BC370" s="52">
        <v>-3.5700559999999999E-2</v>
      </c>
      <c r="BD370" s="52">
        <v>-3.8057269999999997E-2</v>
      </c>
      <c r="BE370" s="52">
        <v>-4.1214600000000004E-3</v>
      </c>
      <c r="BF370" s="52">
        <v>-1.9369939999999999E-2</v>
      </c>
      <c r="BG370" s="52">
        <v>-5.1521579999999997E-2</v>
      </c>
      <c r="BH370" s="52">
        <v>-7.5020989999999996E-2</v>
      </c>
      <c r="BI370" s="52">
        <v>-6.5510819999999997E-2</v>
      </c>
      <c r="BJ370" s="52">
        <v>-5.8458299999999998E-2</v>
      </c>
      <c r="BK370" s="52">
        <v>-3.2506470000000003E-2</v>
      </c>
      <c r="BL370" s="52">
        <v>-7.2385920000000006E-2</v>
      </c>
      <c r="BM370" s="52">
        <v>-3.4881269999999999E-2</v>
      </c>
      <c r="BN370" s="52">
        <v>-3.9515290000000002E-2</v>
      </c>
      <c r="BO370" s="52">
        <v>-2.6950109999999999E-2</v>
      </c>
      <c r="BP370" s="52">
        <v>-4.8904040000000003E-2</v>
      </c>
      <c r="BQ370" s="52">
        <v>-5.8956660000000001E-2</v>
      </c>
      <c r="BR370" s="52">
        <v>-4.134529E-2</v>
      </c>
      <c r="BS370" s="52">
        <v>-4.0379930000000001E-2</v>
      </c>
      <c r="BT370" s="52">
        <v>-6.4567100000000002E-2</v>
      </c>
      <c r="BU370" s="52">
        <v>-6.2257729999999997E-2</v>
      </c>
      <c r="BV370" s="52">
        <v>-4.9699019999999997E-2</v>
      </c>
      <c r="BW370" s="52">
        <v>-3.6647249999999999E-2</v>
      </c>
      <c r="BX370" s="52">
        <v>-1.364228E-2</v>
      </c>
      <c r="BY370" s="52">
        <v>-3.5106159999999997E-2</v>
      </c>
      <c r="BZ370" s="52">
        <v>-1.46956E-3</v>
      </c>
      <c r="CA370" s="52">
        <v>-1.497008E-2</v>
      </c>
      <c r="CB370" s="52">
        <v>-1.9862640000000001E-2</v>
      </c>
      <c r="CC370" s="52">
        <v>7.2588100000000001E-3</v>
      </c>
      <c r="CD370" s="52">
        <v>-7.46986E-3</v>
      </c>
      <c r="CE370" s="52">
        <v>-3.6123580000000002E-2</v>
      </c>
      <c r="CF370" s="52">
        <v>-5.6454820000000003E-2</v>
      </c>
      <c r="CG370" s="52">
        <v>-4.967369E-2</v>
      </c>
      <c r="CH370" s="52">
        <v>-4.057608E-2</v>
      </c>
      <c r="CI370" s="52">
        <v>-1.7905589999999999E-2</v>
      </c>
      <c r="CJ370" s="52">
        <v>-5.557906E-2</v>
      </c>
      <c r="CK370" s="52">
        <v>-1.9253969999999999E-2</v>
      </c>
      <c r="CL370" s="52">
        <v>-2.5360669999999998E-2</v>
      </c>
      <c r="CM370" s="52">
        <v>-1.289132E-2</v>
      </c>
      <c r="CN370" s="52">
        <v>-3.0011320000000001E-2</v>
      </c>
      <c r="CO370" s="52">
        <v>-3.6954800000000003E-2</v>
      </c>
      <c r="CP370" s="52">
        <v>-1.956726E-2</v>
      </c>
      <c r="CQ370" s="52">
        <v>-1.696083E-2</v>
      </c>
      <c r="CR370" s="52">
        <v>-4.0248579999999999E-2</v>
      </c>
      <c r="CS370" s="52">
        <v>-4.006639E-2</v>
      </c>
      <c r="CT370" s="52">
        <v>-2.851215E-2</v>
      </c>
      <c r="CU370" s="52">
        <v>-1.572896E-2</v>
      </c>
      <c r="CV370" s="52">
        <v>7.6620999999999998E-3</v>
      </c>
      <c r="CW370" s="52">
        <v>-1.7363469999999999E-2</v>
      </c>
      <c r="CX370" s="52">
        <v>1.2172840000000001E-2</v>
      </c>
      <c r="CY370" s="52">
        <v>-6.1220999999999997E-4</v>
      </c>
      <c r="CZ370" s="52">
        <v>-7.2611100000000003E-3</v>
      </c>
      <c r="DA370" s="52">
        <v>1.8639090000000001E-2</v>
      </c>
      <c r="DB370" s="52">
        <v>4.4302400000000002E-3</v>
      </c>
      <c r="DC370" s="52">
        <v>-2.0725549999999999E-2</v>
      </c>
      <c r="DD370" s="52">
        <v>-3.7888659999999998E-2</v>
      </c>
      <c r="DE370" s="52">
        <v>-3.3836560000000002E-2</v>
      </c>
      <c r="DF370" s="52">
        <v>-2.269388E-2</v>
      </c>
      <c r="DG370" s="52">
        <v>-3.3046999999999998E-3</v>
      </c>
      <c r="DH370" s="52">
        <v>-3.87722E-2</v>
      </c>
      <c r="DI370" s="52">
        <v>-3.6266800000000002E-3</v>
      </c>
      <c r="DJ370" s="52">
        <v>-1.120605E-2</v>
      </c>
      <c r="DK370" s="52">
        <v>1.1674700000000001E-3</v>
      </c>
      <c r="DL370" s="52">
        <v>-1.1118629999999999E-2</v>
      </c>
      <c r="DM370" s="52">
        <v>-1.495292E-2</v>
      </c>
      <c r="DN370" s="52">
        <v>2.2107699999999999E-3</v>
      </c>
      <c r="DO370" s="52">
        <v>6.4582700000000003E-3</v>
      </c>
      <c r="DP370" s="52">
        <v>-1.5930050000000001E-2</v>
      </c>
      <c r="DQ370" s="52">
        <v>-1.787505E-2</v>
      </c>
      <c r="DR370" s="52">
        <v>-7.3252999999999999E-3</v>
      </c>
      <c r="DS370" s="52">
        <v>5.1893199999999999E-3</v>
      </c>
      <c r="DT370" s="52">
        <v>2.8966470000000001E-2</v>
      </c>
      <c r="DU370" s="52">
        <v>3.7923999999999998E-4</v>
      </c>
      <c r="DV370" s="52">
        <v>2.581524E-2</v>
      </c>
      <c r="DW370" s="52">
        <v>1.374566E-2</v>
      </c>
      <c r="DX370" s="52">
        <v>5.3404300000000002E-3</v>
      </c>
      <c r="DY370" s="52">
        <v>3.507039E-2</v>
      </c>
      <c r="DZ370" s="52">
        <v>2.161209E-2</v>
      </c>
      <c r="EA370" s="52">
        <v>1.50673E-3</v>
      </c>
      <c r="EB370" s="52">
        <v>-1.108204E-2</v>
      </c>
      <c r="EC370" s="52">
        <v>-1.0970270000000001E-2</v>
      </c>
      <c r="ED370" s="52">
        <v>3.1251999999999999E-3</v>
      </c>
      <c r="EE370" s="52">
        <v>1.777668E-2</v>
      </c>
      <c r="EF370" s="52">
        <v>-1.4505769999999999E-2</v>
      </c>
      <c r="EG370" s="52">
        <v>1.8936660000000001E-2</v>
      </c>
      <c r="EH370" s="52">
        <v>9.2309599999999999E-3</v>
      </c>
      <c r="EI370" s="52">
        <v>2.1466120000000002E-2</v>
      </c>
      <c r="EJ370" s="52">
        <v>1.6159449999999999E-2</v>
      </c>
      <c r="EK370" s="52">
        <v>1.6814269999999999E-2</v>
      </c>
      <c r="EL370" s="52">
        <v>3.3654780000000002E-2</v>
      </c>
      <c r="EM370" s="52">
        <v>4.0271729999999999E-2</v>
      </c>
      <c r="EN370" s="52">
        <v>1.9182040000000001E-2</v>
      </c>
      <c r="EO370" s="52">
        <v>1.416573E-2</v>
      </c>
      <c r="EP370" s="52">
        <v>2.326516E-2</v>
      </c>
      <c r="EQ370" s="52">
        <v>3.5392E-2</v>
      </c>
      <c r="ER370" s="52">
        <v>5.9726609999999999E-2</v>
      </c>
      <c r="ES370" s="52">
        <v>2.5996890000000002E-2</v>
      </c>
      <c r="ET370" s="52">
        <v>4.5512700000000003E-2</v>
      </c>
      <c r="EU370" s="52">
        <v>3.4476149999999997E-2</v>
      </c>
      <c r="EV370" s="52">
        <v>2.3535049999999998E-2</v>
      </c>
      <c r="EW370" s="52">
        <v>72.526830000000004</v>
      </c>
      <c r="EX370" s="52">
        <v>70.556100000000001</v>
      </c>
      <c r="EY370" s="52">
        <v>68.842680000000001</v>
      </c>
      <c r="EZ370" s="52">
        <v>67.539019999999994</v>
      </c>
      <c r="FA370" s="52">
        <v>66.368290000000002</v>
      </c>
      <c r="FB370" s="52">
        <v>65.208529999999996</v>
      </c>
      <c r="FC370" s="52">
        <v>65.384150000000005</v>
      </c>
      <c r="FD370" s="52">
        <v>68.104879999999994</v>
      </c>
      <c r="FE370" s="52">
        <v>71.763409999999993</v>
      </c>
      <c r="FF370" s="52">
        <v>75.958529999999996</v>
      </c>
      <c r="FG370" s="52">
        <v>80.696340000000006</v>
      </c>
      <c r="FH370" s="52">
        <v>85.524389999999997</v>
      </c>
      <c r="FI370" s="52">
        <v>89.147559999999999</v>
      </c>
      <c r="FJ370" s="52">
        <v>91.195120000000003</v>
      </c>
      <c r="FK370" s="52">
        <v>92.402439999999999</v>
      </c>
      <c r="FL370" s="52">
        <v>92.876829999999998</v>
      </c>
      <c r="FM370" s="52">
        <v>92.467070000000007</v>
      </c>
      <c r="FN370" s="52">
        <v>91.164630000000002</v>
      </c>
      <c r="FO370" s="52">
        <v>88.776830000000004</v>
      </c>
      <c r="FP370" s="52">
        <v>85.237809999999996</v>
      </c>
      <c r="FQ370" s="52">
        <v>81.239019999999996</v>
      </c>
      <c r="FR370" s="52">
        <v>78.362200000000001</v>
      </c>
      <c r="FS370" s="52">
        <v>76.276830000000004</v>
      </c>
      <c r="FT370" s="52">
        <v>74.23048</v>
      </c>
      <c r="FU370" s="52">
        <v>44</v>
      </c>
      <c r="FV370" s="52">
        <v>85.793670000000006</v>
      </c>
      <c r="FW370" s="52">
        <v>10.584210000000001</v>
      </c>
      <c r="FX370" s="52">
        <v>1</v>
      </c>
    </row>
    <row r="371" spans="1:180" x14ac:dyDescent="0.3">
      <c r="A371" t="s">
        <v>174</v>
      </c>
      <c r="B371" t="s">
        <v>248</v>
      </c>
      <c r="C371" t="s">
        <v>0</v>
      </c>
      <c r="D371" t="s">
        <v>244</v>
      </c>
      <c r="E371" t="s">
        <v>187</v>
      </c>
      <c r="F371" t="s">
        <v>232</v>
      </c>
      <c r="G371" t="s">
        <v>239</v>
      </c>
      <c r="H371" s="52">
        <v>92</v>
      </c>
      <c r="I371" s="52">
        <v>0.20099713999999999</v>
      </c>
      <c r="J371" s="52">
        <v>0.18999345000000001</v>
      </c>
      <c r="K371" s="52">
        <v>0.18488672</v>
      </c>
      <c r="L371" s="52">
        <v>0.17610012999999999</v>
      </c>
      <c r="M371" s="52">
        <v>0.1785698</v>
      </c>
      <c r="N371" s="52">
        <v>0.17046175</v>
      </c>
      <c r="O371" s="52">
        <v>0.14443155999999999</v>
      </c>
      <c r="P371" s="52">
        <v>0.12678035000000001</v>
      </c>
      <c r="Q371" s="52">
        <v>9.9554729999999994E-2</v>
      </c>
      <c r="R371" s="52">
        <v>7.6766420000000002E-2</v>
      </c>
      <c r="S371" s="52">
        <v>6.4481520000000001E-2</v>
      </c>
      <c r="T371" s="52">
        <v>6.6670530000000006E-2</v>
      </c>
      <c r="U371" s="52">
        <v>6.9628060000000006E-2</v>
      </c>
      <c r="V371" s="52">
        <v>7.6459830000000006E-2</v>
      </c>
      <c r="W371" s="52">
        <v>8.9792919999999998E-2</v>
      </c>
      <c r="X371" s="52">
        <v>0.10406580999999999</v>
      </c>
      <c r="Y371" s="52">
        <v>0.14341028</v>
      </c>
      <c r="Z371" s="52">
        <v>0.18405811</v>
      </c>
      <c r="AA371" s="52">
        <v>0.23045342999999999</v>
      </c>
      <c r="AB371" s="52">
        <v>0.26801972000000002</v>
      </c>
      <c r="AC371" s="52">
        <v>0.27490103999999999</v>
      </c>
      <c r="AD371" s="52">
        <v>0.26228398000000003</v>
      </c>
      <c r="AE371" s="52">
        <v>0.23782466999999999</v>
      </c>
      <c r="AF371" s="52">
        <v>0.21410033000000001</v>
      </c>
      <c r="AG371" s="52">
        <v>-9.2914899999999995E-3</v>
      </c>
      <c r="AH371" s="52">
        <v>-7.9521599999999998E-3</v>
      </c>
      <c r="AI371" s="52">
        <v>-4.1690700000000004E-3</v>
      </c>
      <c r="AJ371" s="52">
        <v>-8.4926000000000001E-4</v>
      </c>
      <c r="AK371" s="52">
        <v>8.1307299999999992E-3</v>
      </c>
      <c r="AL371" s="52">
        <v>6.6754199999999996E-3</v>
      </c>
      <c r="AM371" s="52">
        <v>-1.3751309999999999E-2</v>
      </c>
      <c r="AN371" s="52">
        <v>-3.4148829999999998E-2</v>
      </c>
      <c r="AO371" s="52">
        <v>-3.8030380000000003E-2</v>
      </c>
      <c r="AP371" s="52">
        <v>-4.3101359999999998E-2</v>
      </c>
      <c r="AQ371" s="52">
        <v>-5.0115420000000001E-2</v>
      </c>
      <c r="AR371" s="52">
        <v>-3.397791E-2</v>
      </c>
      <c r="AS371" s="52">
        <v>-2.419953E-2</v>
      </c>
      <c r="AT371" s="52">
        <v>-2.164367E-2</v>
      </c>
      <c r="AU371" s="52">
        <v>-2.280221E-2</v>
      </c>
      <c r="AV371" s="52">
        <v>-2.782784E-2</v>
      </c>
      <c r="AW371" s="52">
        <v>-2.2144759999999999E-2</v>
      </c>
      <c r="AX371" s="52">
        <v>-1.4611270000000001E-2</v>
      </c>
      <c r="AY371" s="52">
        <v>-3.1825260000000001E-2</v>
      </c>
      <c r="AZ371" s="52">
        <v>-4.4647399999999997E-2</v>
      </c>
      <c r="BA371" s="52">
        <v>-4.1168860000000002E-2</v>
      </c>
      <c r="BB371" s="52">
        <v>-2.495383E-2</v>
      </c>
      <c r="BC371" s="52">
        <v>-1.8892869999999999E-2</v>
      </c>
      <c r="BD371" s="52">
        <v>-1.670425E-2</v>
      </c>
      <c r="BE371" s="52">
        <v>4.0214500000000002E-3</v>
      </c>
      <c r="BF371" s="52">
        <v>4.1658499999999996E-3</v>
      </c>
      <c r="BG371" s="52">
        <v>6.0414700000000002E-3</v>
      </c>
      <c r="BH371" s="52">
        <v>9.2788300000000001E-3</v>
      </c>
      <c r="BI371" s="52">
        <v>1.8036659999999999E-2</v>
      </c>
      <c r="BJ371" s="52">
        <v>1.5648889999999999E-2</v>
      </c>
      <c r="BK371" s="52">
        <v>-1.5213E-3</v>
      </c>
      <c r="BL371" s="52">
        <v>-2.0455600000000001E-2</v>
      </c>
      <c r="BM371" s="52">
        <v>-2.3392699999999999E-2</v>
      </c>
      <c r="BN371" s="52">
        <v>-2.788906E-2</v>
      </c>
      <c r="BO371" s="52">
        <v>-3.4343489999999997E-2</v>
      </c>
      <c r="BP371" s="52">
        <v>-2.0616260000000001E-2</v>
      </c>
      <c r="BQ371" s="52">
        <v>-1.2382809999999999E-2</v>
      </c>
      <c r="BR371" s="52">
        <v>-1.05331E-2</v>
      </c>
      <c r="BS371" s="52">
        <v>-1.051329E-2</v>
      </c>
      <c r="BT371" s="52">
        <v>-1.481505E-2</v>
      </c>
      <c r="BU371" s="52">
        <v>-6.1280700000000002E-3</v>
      </c>
      <c r="BV371" s="52">
        <v>4.4189600000000004E-3</v>
      </c>
      <c r="BW371" s="52">
        <v>-1.1198E-2</v>
      </c>
      <c r="BX371" s="52">
        <v>-1.9625299999999998E-2</v>
      </c>
      <c r="BY371" s="52">
        <v>-1.5942109999999999E-2</v>
      </c>
      <c r="BZ371" s="52">
        <v>-4.0971200000000001E-3</v>
      </c>
      <c r="CA371" s="52">
        <v>3.6691000000000002E-4</v>
      </c>
      <c r="CB371" s="52">
        <v>8.3482999999999995E-4</v>
      </c>
      <c r="CC371" s="52">
        <v>1.3241950000000001E-2</v>
      </c>
      <c r="CD371" s="52">
        <v>1.255875E-2</v>
      </c>
      <c r="CE371" s="52">
        <v>1.311326E-2</v>
      </c>
      <c r="CF371" s="52">
        <v>1.6293510000000001E-2</v>
      </c>
      <c r="CG371" s="52">
        <v>2.489748E-2</v>
      </c>
      <c r="CH371" s="52">
        <v>2.1863879999999999E-2</v>
      </c>
      <c r="CI371" s="52">
        <v>6.9491600000000002E-3</v>
      </c>
      <c r="CJ371" s="52">
        <v>-1.0971720000000001E-2</v>
      </c>
      <c r="CK371" s="52">
        <v>-1.325469E-2</v>
      </c>
      <c r="CL371" s="52">
        <v>-1.7353090000000002E-2</v>
      </c>
      <c r="CM371" s="52">
        <v>-2.3419909999999999E-2</v>
      </c>
      <c r="CN371" s="52">
        <v>-1.136203E-2</v>
      </c>
      <c r="CO371" s="52">
        <v>-4.1985900000000003E-3</v>
      </c>
      <c r="CP371" s="52">
        <v>-2.8379400000000002E-3</v>
      </c>
      <c r="CQ371" s="52">
        <v>-2.0020200000000002E-3</v>
      </c>
      <c r="CR371" s="52">
        <v>-5.8024399999999999E-3</v>
      </c>
      <c r="CS371" s="52">
        <v>4.9650400000000004E-3</v>
      </c>
      <c r="CT371" s="52">
        <v>1.759923E-2</v>
      </c>
      <c r="CU371" s="52">
        <v>3.0883799999999999E-3</v>
      </c>
      <c r="CV371" s="52">
        <v>-2.2950700000000002E-3</v>
      </c>
      <c r="CW371" s="52">
        <v>1.5298600000000001E-3</v>
      </c>
      <c r="CX371" s="52">
        <v>1.034819E-2</v>
      </c>
      <c r="CY371" s="52">
        <v>1.370619E-2</v>
      </c>
      <c r="CZ371" s="52">
        <v>1.298233E-2</v>
      </c>
      <c r="DA371" s="52">
        <v>2.246244E-2</v>
      </c>
      <c r="DB371" s="52">
        <v>2.0951649999999999E-2</v>
      </c>
      <c r="DC371" s="52">
        <v>2.018505E-2</v>
      </c>
      <c r="DD371" s="52">
        <v>2.3308189999999999E-2</v>
      </c>
      <c r="DE371" s="52">
        <v>3.1758300000000003E-2</v>
      </c>
      <c r="DF371" s="52">
        <v>2.8078889999999999E-2</v>
      </c>
      <c r="DG371" s="52">
        <v>1.541963E-2</v>
      </c>
      <c r="DH371" s="52">
        <v>-1.4878300000000001E-3</v>
      </c>
      <c r="DI371" s="52">
        <v>-3.1166700000000002E-3</v>
      </c>
      <c r="DJ371" s="52">
        <v>-6.8171100000000004E-3</v>
      </c>
      <c r="DK371" s="52">
        <v>-1.249632E-2</v>
      </c>
      <c r="DL371" s="52">
        <v>-2.10779E-3</v>
      </c>
      <c r="DM371" s="52">
        <v>3.9856300000000004E-3</v>
      </c>
      <c r="DN371" s="52">
        <v>4.8571999999999999E-3</v>
      </c>
      <c r="DO371" s="52">
        <v>6.5092400000000003E-3</v>
      </c>
      <c r="DP371" s="52">
        <v>3.21018E-3</v>
      </c>
      <c r="DQ371" s="52">
        <v>1.605815E-2</v>
      </c>
      <c r="DR371" s="52">
        <v>3.077951E-2</v>
      </c>
      <c r="DS371" s="52">
        <v>1.7374750000000001E-2</v>
      </c>
      <c r="DT371" s="52">
        <v>1.5035160000000001E-2</v>
      </c>
      <c r="DU371" s="52">
        <v>1.9001839999999999E-2</v>
      </c>
      <c r="DV371" s="52">
        <v>2.479348E-2</v>
      </c>
      <c r="DW371" s="52">
        <v>2.7045449999999999E-2</v>
      </c>
      <c r="DX371" s="52">
        <v>2.5129849999999999E-2</v>
      </c>
      <c r="DY371" s="52">
        <v>3.5775389999999997E-2</v>
      </c>
      <c r="DZ371" s="52">
        <v>3.3069660000000001E-2</v>
      </c>
      <c r="EA371" s="52">
        <v>3.039559E-2</v>
      </c>
      <c r="EB371" s="52">
        <v>3.3436279999999999E-2</v>
      </c>
      <c r="EC371" s="52">
        <v>4.1664229999999997E-2</v>
      </c>
      <c r="ED371" s="52">
        <v>3.7052359999999999E-2</v>
      </c>
      <c r="EE371" s="52">
        <v>2.764964E-2</v>
      </c>
      <c r="EF371" s="52">
        <v>1.220539E-2</v>
      </c>
      <c r="EG371" s="52">
        <v>1.1521E-2</v>
      </c>
      <c r="EH371" s="52">
        <v>8.3951800000000004E-3</v>
      </c>
      <c r="EI371" s="52">
        <v>3.2756E-3</v>
      </c>
      <c r="EJ371" s="52">
        <v>1.1253849999999999E-2</v>
      </c>
      <c r="EK371" s="52">
        <v>1.580235E-2</v>
      </c>
      <c r="EL371" s="52">
        <v>1.5967780000000001E-2</v>
      </c>
      <c r="EM371" s="52">
        <v>1.8798160000000001E-2</v>
      </c>
      <c r="EN371" s="52">
        <v>1.622297E-2</v>
      </c>
      <c r="EO371" s="52">
        <v>3.2074829999999999E-2</v>
      </c>
      <c r="EP371" s="52">
        <v>4.9809739999999998E-2</v>
      </c>
      <c r="EQ371" s="52">
        <v>3.8002019999999997E-2</v>
      </c>
      <c r="ER371" s="52">
        <v>4.0057250000000003E-2</v>
      </c>
      <c r="ES371" s="52">
        <v>4.4228589999999998E-2</v>
      </c>
      <c r="ET371" s="52">
        <v>4.5650200000000002E-2</v>
      </c>
      <c r="EU371" s="52">
        <v>4.6305239999999998E-2</v>
      </c>
      <c r="EV371" s="52">
        <v>4.2668919999999999E-2</v>
      </c>
      <c r="EW371" s="52">
        <v>68.793400000000005</v>
      </c>
      <c r="EX371" s="52">
        <v>67.69444</v>
      </c>
      <c r="EY371" s="52">
        <v>67.053820000000002</v>
      </c>
      <c r="EZ371" s="52">
        <v>65.925349999999995</v>
      </c>
      <c r="FA371" s="52">
        <v>64.46181</v>
      </c>
      <c r="FB371" s="52">
        <v>63.460070000000002</v>
      </c>
      <c r="FC371" s="52">
        <v>63.81944</v>
      </c>
      <c r="FD371" s="52">
        <v>68.095489999999998</v>
      </c>
      <c r="FE371" s="52">
        <v>73.53125</v>
      </c>
      <c r="FF371" s="52">
        <v>77.597219999999993</v>
      </c>
      <c r="FG371" s="52">
        <v>81.378469999999993</v>
      </c>
      <c r="FH371" s="52">
        <v>84.289929999999998</v>
      </c>
      <c r="FI371" s="52">
        <v>86.958340000000007</v>
      </c>
      <c r="FJ371" s="52">
        <v>89.182289999999995</v>
      </c>
      <c r="FK371" s="52">
        <v>91.135409999999993</v>
      </c>
      <c r="FL371" s="52">
        <v>92.328130000000002</v>
      </c>
      <c r="FM371" s="52">
        <v>92.866320000000002</v>
      </c>
      <c r="FN371" s="52">
        <v>92.204859999999996</v>
      </c>
      <c r="FO371" s="52">
        <v>90.63194</v>
      </c>
      <c r="FP371" s="52">
        <v>86.458340000000007</v>
      </c>
      <c r="FQ371" s="52">
        <v>80.123260000000002</v>
      </c>
      <c r="FR371" s="52">
        <v>75.328130000000002</v>
      </c>
      <c r="FS371" s="52">
        <v>72.513890000000004</v>
      </c>
      <c r="FT371" s="52">
        <v>70.279510000000002</v>
      </c>
      <c r="FU371" s="52">
        <v>38</v>
      </c>
      <c r="FV371" s="52">
        <v>98.090260000000001</v>
      </c>
      <c r="FW371" s="52">
        <v>9.8821030000000007</v>
      </c>
      <c r="FX371" s="52">
        <v>1</v>
      </c>
    </row>
    <row r="372" spans="1:180" x14ac:dyDescent="0.3">
      <c r="A372" t="s">
        <v>174</v>
      </c>
      <c r="B372" t="s">
        <v>248</v>
      </c>
      <c r="C372" t="s">
        <v>0</v>
      </c>
      <c r="D372" t="s">
        <v>244</v>
      </c>
      <c r="E372" t="s">
        <v>188</v>
      </c>
      <c r="F372" t="s">
        <v>232</v>
      </c>
      <c r="G372" t="s">
        <v>239</v>
      </c>
      <c r="H372" s="52">
        <v>92</v>
      </c>
      <c r="I372" s="52">
        <v>0.19918530000000001</v>
      </c>
      <c r="J372" s="52">
        <v>0.18810378999999999</v>
      </c>
      <c r="K372" s="52">
        <v>0.18321937999999999</v>
      </c>
      <c r="L372" s="52">
        <v>0.16742336999999999</v>
      </c>
      <c r="M372" s="52">
        <v>0.17748697999999999</v>
      </c>
      <c r="N372" s="52">
        <v>0.17763683</v>
      </c>
      <c r="O372" s="52">
        <v>0.15807082</v>
      </c>
      <c r="P372" s="52">
        <v>0.13952115000000001</v>
      </c>
      <c r="Q372" s="52">
        <v>0.11976516</v>
      </c>
      <c r="R372" s="52">
        <v>0.1029921</v>
      </c>
      <c r="S372" s="52">
        <v>9.6687259999999997E-2</v>
      </c>
      <c r="T372" s="52">
        <v>9.5456769999999996E-2</v>
      </c>
      <c r="U372" s="52">
        <v>0.10243418</v>
      </c>
      <c r="V372" s="52">
        <v>0.11172185</v>
      </c>
      <c r="W372" s="52">
        <v>0.13396999000000001</v>
      </c>
      <c r="X372" s="52">
        <v>0.16361506000000001</v>
      </c>
      <c r="Y372" s="52">
        <v>0.20802850000000001</v>
      </c>
      <c r="Z372" s="52">
        <v>0.24670085</v>
      </c>
      <c r="AA372" s="52">
        <v>0.27459957000000002</v>
      </c>
      <c r="AB372" s="52">
        <v>0.29547412000000001</v>
      </c>
      <c r="AC372" s="52">
        <v>0.27537401</v>
      </c>
      <c r="AD372" s="52">
        <v>0.26369884999999998</v>
      </c>
      <c r="AE372" s="52">
        <v>0.24352693</v>
      </c>
      <c r="AF372" s="52">
        <v>0.21599884999999999</v>
      </c>
      <c r="AG372" s="52">
        <v>-2.649458E-2</v>
      </c>
      <c r="AH372" s="52">
        <v>-2.74522E-2</v>
      </c>
      <c r="AI372" s="52">
        <v>-2.5190210000000001E-2</v>
      </c>
      <c r="AJ372" s="52">
        <v>-2.9818839999999999E-2</v>
      </c>
      <c r="AK372" s="52">
        <v>-8.5616000000000008E-3</v>
      </c>
      <c r="AL372" s="52">
        <v>-1.272885E-2</v>
      </c>
      <c r="AM372" s="52">
        <v>-1.9280189999999999E-2</v>
      </c>
      <c r="AN372" s="52">
        <v>-4.2267730000000003E-2</v>
      </c>
      <c r="AO372" s="52">
        <v>-3.2385209999999998E-2</v>
      </c>
      <c r="AP372" s="52">
        <v>-2.6867619999999998E-2</v>
      </c>
      <c r="AQ372" s="52">
        <v>-2.7569489999999999E-2</v>
      </c>
      <c r="AR372" s="52">
        <v>-2.5059379999999999E-2</v>
      </c>
      <c r="AS372" s="52">
        <v>-2.4328309999999999E-2</v>
      </c>
      <c r="AT372" s="52">
        <v>-3.0885630000000001E-2</v>
      </c>
      <c r="AU372" s="52">
        <v>-2.9433689999999998E-2</v>
      </c>
      <c r="AV372" s="52">
        <v>-1.630214E-2</v>
      </c>
      <c r="AW372" s="52">
        <v>-9.1046700000000005E-3</v>
      </c>
      <c r="AX372" s="52">
        <v>1.5941900000000001E-3</v>
      </c>
      <c r="AY372" s="52">
        <v>-1.1274259999999999E-2</v>
      </c>
      <c r="AZ372" s="52">
        <v>-1.3031269999999999E-2</v>
      </c>
      <c r="BA372" s="52">
        <v>-4.7837270000000001E-2</v>
      </c>
      <c r="BB372" s="52">
        <v>-2.4090790000000001E-2</v>
      </c>
      <c r="BC372" s="52">
        <v>-6.9169699999999997E-3</v>
      </c>
      <c r="BD372" s="52">
        <v>-4.8726300000000002E-3</v>
      </c>
      <c r="BE372" s="52">
        <v>-1.4518390000000001E-2</v>
      </c>
      <c r="BF372" s="52">
        <v>-1.6267199999999999E-2</v>
      </c>
      <c r="BG372" s="52">
        <v>-1.460068E-2</v>
      </c>
      <c r="BH372" s="52">
        <v>-1.884069E-2</v>
      </c>
      <c r="BI372" s="52">
        <v>1.1190799999999999E-3</v>
      </c>
      <c r="BJ372" s="52">
        <v>-6.0397000000000001E-4</v>
      </c>
      <c r="BK372" s="52">
        <v>-5.2806299999999997E-3</v>
      </c>
      <c r="BL372" s="52">
        <v>-2.762879E-2</v>
      </c>
      <c r="BM372" s="52">
        <v>-2.1203940000000001E-2</v>
      </c>
      <c r="BN372" s="52">
        <v>-1.8191700000000002E-2</v>
      </c>
      <c r="BO372" s="52">
        <v>-1.8423559999999999E-2</v>
      </c>
      <c r="BP372" s="52">
        <v>-1.475832E-2</v>
      </c>
      <c r="BQ372" s="52">
        <v>-1.2820160000000001E-2</v>
      </c>
      <c r="BR372" s="52">
        <v>-1.8519190000000001E-2</v>
      </c>
      <c r="BS372" s="52">
        <v>-1.6763610000000002E-2</v>
      </c>
      <c r="BT372" s="52">
        <v>-4.8628100000000004E-3</v>
      </c>
      <c r="BU372" s="52">
        <v>3.7668100000000002E-3</v>
      </c>
      <c r="BV372" s="52">
        <v>1.3526689999999999E-2</v>
      </c>
      <c r="BW372" s="52">
        <v>1.9865199999999999E-3</v>
      </c>
      <c r="BX372" s="52">
        <v>7.1538999999999999E-4</v>
      </c>
      <c r="BY372" s="52">
        <v>-2.9974879999999999E-2</v>
      </c>
      <c r="BZ372" s="52">
        <v>-9.7315700000000002E-3</v>
      </c>
      <c r="CA372" s="52">
        <v>3.5607400000000002E-3</v>
      </c>
      <c r="CB372" s="52">
        <v>5.1644000000000004E-3</v>
      </c>
      <c r="CC372" s="52">
        <v>-6.2237100000000004E-3</v>
      </c>
      <c r="CD372" s="52">
        <v>-8.5205000000000003E-3</v>
      </c>
      <c r="CE372" s="52">
        <v>-7.2664000000000001E-3</v>
      </c>
      <c r="CF372" s="52">
        <v>-1.1237260000000001E-2</v>
      </c>
      <c r="CG372" s="52">
        <v>7.8238800000000001E-3</v>
      </c>
      <c r="CH372" s="52">
        <v>7.7936899999999998E-3</v>
      </c>
      <c r="CI372" s="52">
        <v>4.4154299999999997E-3</v>
      </c>
      <c r="CJ372" s="52">
        <v>-1.7489899999999999E-2</v>
      </c>
      <c r="CK372" s="52">
        <v>-1.3459820000000001E-2</v>
      </c>
      <c r="CL372" s="52">
        <v>-1.2182790000000001E-2</v>
      </c>
      <c r="CM372" s="52">
        <v>-1.208911E-2</v>
      </c>
      <c r="CN372" s="52">
        <v>-7.6238299999999998E-3</v>
      </c>
      <c r="CO372" s="52">
        <v>-4.8496499999999996E-3</v>
      </c>
      <c r="CP372" s="52">
        <v>-9.9542299999999997E-3</v>
      </c>
      <c r="CQ372" s="52">
        <v>-7.98834E-3</v>
      </c>
      <c r="CR372" s="52">
        <v>3.06004E-3</v>
      </c>
      <c r="CS372" s="52">
        <v>1.268157E-2</v>
      </c>
      <c r="CT372" s="52">
        <v>2.1791100000000001E-2</v>
      </c>
      <c r="CU372" s="52">
        <v>1.1170899999999999E-2</v>
      </c>
      <c r="CV372" s="52">
        <v>1.023629E-2</v>
      </c>
      <c r="CW372" s="52">
        <v>-1.760345E-2</v>
      </c>
      <c r="CX372" s="52">
        <v>2.1358999999999999E-4</v>
      </c>
      <c r="CY372" s="52">
        <v>1.081757E-2</v>
      </c>
      <c r="CZ372" s="52">
        <v>1.211601E-2</v>
      </c>
      <c r="DA372" s="52">
        <v>2.0709700000000001E-3</v>
      </c>
      <c r="DB372" s="52">
        <v>-7.7379E-4</v>
      </c>
      <c r="DC372" s="52">
        <v>6.7879999999999994E-5</v>
      </c>
      <c r="DD372" s="52">
        <v>-3.6338299999999998E-3</v>
      </c>
      <c r="DE372" s="52">
        <v>1.452869E-2</v>
      </c>
      <c r="DF372" s="52">
        <v>1.619135E-2</v>
      </c>
      <c r="DG372" s="52">
        <v>1.4111479999999999E-2</v>
      </c>
      <c r="DH372" s="52">
        <v>-7.3510199999999998E-3</v>
      </c>
      <c r="DI372" s="52">
        <v>-5.7156999999999998E-3</v>
      </c>
      <c r="DJ372" s="52">
        <v>-6.1738699999999997E-3</v>
      </c>
      <c r="DK372" s="52">
        <v>-5.7546699999999999E-3</v>
      </c>
      <c r="DL372" s="52">
        <v>-4.8934E-4</v>
      </c>
      <c r="DM372" s="52">
        <v>3.1208500000000001E-3</v>
      </c>
      <c r="DN372" s="52">
        <v>-1.38926E-3</v>
      </c>
      <c r="DO372" s="52">
        <v>7.8691999999999998E-4</v>
      </c>
      <c r="DP372" s="52">
        <v>1.098289E-2</v>
      </c>
      <c r="DQ372" s="52">
        <v>2.1596319999999999E-2</v>
      </c>
      <c r="DR372" s="52">
        <v>3.0055510000000001E-2</v>
      </c>
      <c r="DS372" s="52">
        <v>2.0355270000000002E-2</v>
      </c>
      <c r="DT372" s="52">
        <v>1.9757179999999999E-2</v>
      </c>
      <c r="DU372" s="52">
        <v>-5.2320099999999996E-3</v>
      </c>
      <c r="DV372" s="52">
        <v>1.0158739999999999E-2</v>
      </c>
      <c r="DW372" s="52">
        <v>1.8074400000000001E-2</v>
      </c>
      <c r="DX372" s="52">
        <v>1.9067629999999999E-2</v>
      </c>
      <c r="DY372" s="52">
        <v>1.404716E-2</v>
      </c>
      <c r="DZ372" s="52">
        <v>1.0411210000000001E-2</v>
      </c>
      <c r="EA372" s="52">
        <v>1.0657399999999999E-2</v>
      </c>
      <c r="EB372" s="52">
        <v>7.3443299999999996E-3</v>
      </c>
      <c r="EC372" s="52">
        <v>2.4209370000000001E-2</v>
      </c>
      <c r="ED372" s="52">
        <v>2.8316230000000001E-2</v>
      </c>
      <c r="EE372" s="52">
        <v>2.811104E-2</v>
      </c>
      <c r="EF372" s="52">
        <v>7.2879199999999998E-3</v>
      </c>
      <c r="EG372" s="52">
        <v>5.4655600000000004E-3</v>
      </c>
      <c r="EH372" s="52">
        <v>2.5020400000000001E-3</v>
      </c>
      <c r="EI372" s="52">
        <v>3.3912600000000001E-3</v>
      </c>
      <c r="EJ372" s="52">
        <v>9.8117399999999994E-3</v>
      </c>
      <c r="EK372" s="52">
        <v>1.462899E-2</v>
      </c>
      <c r="EL372" s="52">
        <v>1.097719E-2</v>
      </c>
      <c r="EM372" s="52">
        <v>1.345701E-2</v>
      </c>
      <c r="EN372" s="52">
        <v>2.242222E-2</v>
      </c>
      <c r="EO372" s="52">
        <v>3.4467810000000002E-2</v>
      </c>
      <c r="EP372" s="52">
        <v>4.1987999999999998E-2</v>
      </c>
      <c r="EQ372" s="52">
        <v>3.3616050000000001E-2</v>
      </c>
      <c r="ER372" s="52">
        <v>3.3503850000000002E-2</v>
      </c>
      <c r="ES372" s="52">
        <v>1.263038E-2</v>
      </c>
      <c r="ET372" s="52">
        <v>2.4517959999999998E-2</v>
      </c>
      <c r="EU372" s="52">
        <v>2.855212E-2</v>
      </c>
      <c r="EV372" s="52">
        <v>2.9104660000000001E-2</v>
      </c>
      <c r="EW372" s="52">
        <v>72.287499999999994</v>
      </c>
      <c r="EX372" s="52">
        <v>70.95</v>
      </c>
      <c r="EY372" s="52">
        <v>70.081950000000006</v>
      </c>
      <c r="EZ372" s="52">
        <v>68.998609999999999</v>
      </c>
      <c r="FA372" s="52">
        <v>67.943049999999999</v>
      </c>
      <c r="FB372" s="52">
        <v>66.730549999999994</v>
      </c>
      <c r="FC372" s="52">
        <v>66.712500000000006</v>
      </c>
      <c r="FD372" s="52">
        <v>70.023610000000005</v>
      </c>
      <c r="FE372" s="52">
        <v>75.355549999999994</v>
      </c>
      <c r="FF372" s="52">
        <v>80.529169999999993</v>
      </c>
      <c r="FG372" s="52">
        <v>84.438890000000001</v>
      </c>
      <c r="FH372" s="52">
        <v>87.575000000000003</v>
      </c>
      <c r="FI372" s="52">
        <v>90.151390000000006</v>
      </c>
      <c r="FJ372" s="52">
        <v>92.575000000000003</v>
      </c>
      <c r="FK372" s="52">
        <v>94.645840000000007</v>
      </c>
      <c r="FL372" s="52">
        <v>96.144450000000006</v>
      </c>
      <c r="FM372" s="52">
        <v>96.655559999999994</v>
      </c>
      <c r="FN372" s="52">
        <v>96.011110000000002</v>
      </c>
      <c r="FO372" s="52">
        <v>93.955560000000006</v>
      </c>
      <c r="FP372" s="52">
        <v>89.777780000000007</v>
      </c>
      <c r="FQ372" s="52">
        <v>83.741669999999999</v>
      </c>
      <c r="FR372" s="52">
        <v>78.825000000000003</v>
      </c>
      <c r="FS372" s="52">
        <v>75.905559999999994</v>
      </c>
      <c r="FT372" s="52">
        <v>73.570830000000001</v>
      </c>
      <c r="FU372" s="52">
        <v>38</v>
      </c>
      <c r="FV372" s="52">
        <v>114.646</v>
      </c>
      <c r="FW372" s="52">
        <v>11.05748</v>
      </c>
      <c r="FX372" s="52">
        <v>1</v>
      </c>
    </row>
    <row r="373" spans="1:180" x14ac:dyDescent="0.3">
      <c r="A373" t="s">
        <v>174</v>
      </c>
      <c r="B373" t="s">
        <v>248</v>
      </c>
      <c r="C373" t="s">
        <v>0</v>
      </c>
      <c r="D373" t="s">
        <v>244</v>
      </c>
      <c r="E373" t="s">
        <v>190</v>
      </c>
      <c r="F373" t="s">
        <v>232</v>
      </c>
      <c r="G373" t="s">
        <v>239</v>
      </c>
      <c r="H373" s="52">
        <v>92</v>
      </c>
      <c r="I373" s="52">
        <v>0.18729924000000001</v>
      </c>
      <c r="J373" s="52">
        <v>0.17670834999999999</v>
      </c>
      <c r="K373" s="52">
        <v>0.17754405000000001</v>
      </c>
      <c r="L373" s="52">
        <v>0.16649918</v>
      </c>
      <c r="M373" s="52">
        <v>0.16847481</v>
      </c>
      <c r="N373" s="52">
        <v>0.18142059999999999</v>
      </c>
      <c r="O373" s="52">
        <v>0.18347055000000001</v>
      </c>
      <c r="P373" s="52">
        <v>0.16305460999999999</v>
      </c>
      <c r="Q373" s="52">
        <v>0.14846756</v>
      </c>
      <c r="R373" s="52">
        <v>0.12333244</v>
      </c>
      <c r="S373" s="52">
        <v>0.12027508000000001</v>
      </c>
      <c r="T373" s="52">
        <v>0.11964849</v>
      </c>
      <c r="U373" s="52">
        <v>0.12941925000000001</v>
      </c>
      <c r="V373" s="52">
        <v>0.14293834999999999</v>
      </c>
      <c r="W373" s="52">
        <v>0.15345196999999999</v>
      </c>
      <c r="X373" s="52">
        <v>0.17898068</v>
      </c>
      <c r="Y373" s="52">
        <v>0.19087172999999999</v>
      </c>
      <c r="Z373" s="52">
        <v>0.22467939000000001</v>
      </c>
      <c r="AA373" s="52">
        <v>0.25881011999999998</v>
      </c>
      <c r="AB373" s="52">
        <v>0.25802883999999998</v>
      </c>
      <c r="AC373" s="52">
        <v>0.24064474999999999</v>
      </c>
      <c r="AD373" s="52">
        <v>0.22869299000000001</v>
      </c>
      <c r="AE373" s="52">
        <v>0.21838494999999999</v>
      </c>
      <c r="AF373" s="52">
        <v>0.20285332</v>
      </c>
      <c r="AG373" s="52">
        <v>5.6213699999999997E-3</v>
      </c>
      <c r="AH373" s="52">
        <v>-8.2306399999999991E-3</v>
      </c>
      <c r="AI373" s="52">
        <v>-3.28766E-3</v>
      </c>
      <c r="AJ373" s="52">
        <v>-6.83397E-3</v>
      </c>
      <c r="AK373" s="52">
        <v>-6.1620900000000003E-3</v>
      </c>
      <c r="AL373" s="52">
        <v>-9.4490000000000004E-4</v>
      </c>
      <c r="AM373" s="52">
        <v>-1.0735919999999999E-2</v>
      </c>
      <c r="AN373" s="52">
        <v>-1.2970560000000001E-2</v>
      </c>
      <c r="AO373" s="52">
        <v>5.6695199999999999E-3</v>
      </c>
      <c r="AP373" s="52">
        <v>-5.8440000000000003E-5</v>
      </c>
      <c r="AQ373" s="52">
        <v>-4.3203199999999999E-3</v>
      </c>
      <c r="AR373" s="52">
        <v>-2.4666900000000001E-3</v>
      </c>
      <c r="AS373" s="52">
        <v>1.43907E-3</v>
      </c>
      <c r="AT373" s="52">
        <v>7.2384700000000003E-3</v>
      </c>
      <c r="AU373" s="52">
        <v>-2.55163E-3</v>
      </c>
      <c r="AV373" s="52">
        <v>-6.5859400000000002E-3</v>
      </c>
      <c r="AW373" s="52">
        <v>-2.6514969999999999E-2</v>
      </c>
      <c r="AX373" s="52">
        <v>-4.0178899999999997E-2</v>
      </c>
      <c r="AY373" s="52">
        <v>-4.3003079999999999E-2</v>
      </c>
      <c r="AZ373" s="52">
        <v>-4.3109219999999997E-2</v>
      </c>
      <c r="BA373" s="52">
        <v>-1.321983E-2</v>
      </c>
      <c r="BB373" s="52">
        <v>6.55822E-3</v>
      </c>
      <c r="BC373" s="52">
        <v>1.371694E-2</v>
      </c>
      <c r="BD373" s="52">
        <v>9.1404499999999996E-3</v>
      </c>
      <c r="BE373" s="52">
        <v>1.4884039999999999E-2</v>
      </c>
      <c r="BF373" s="52">
        <v>1.6435499999999999E-3</v>
      </c>
      <c r="BG373" s="52">
        <v>6.7710799999999996E-3</v>
      </c>
      <c r="BH373" s="52">
        <v>5.6946000000000004E-4</v>
      </c>
      <c r="BI373" s="52">
        <v>8.4542000000000005E-4</v>
      </c>
      <c r="BJ373" s="52">
        <v>7.2610699999999997E-3</v>
      </c>
      <c r="BK373" s="52">
        <v>-2.2353099999999999E-3</v>
      </c>
      <c r="BL373" s="52">
        <v>-3.4866599999999999E-3</v>
      </c>
      <c r="BM373" s="52">
        <v>1.8404650000000002E-2</v>
      </c>
      <c r="BN373" s="52">
        <v>1.1707499999999999E-2</v>
      </c>
      <c r="BO373" s="52">
        <v>8.6435599999999998E-3</v>
      </c>
      <c r="BP373" s="52">
        <v>1.234123E-2</v>
      </c>
      <c r="BQ373" s="52">
        <v>1.9837730000000001E-2</v>
      </c>
      <c r="BR373" s="52">
        <v>2.640141E-2</v>
      </c>
      <c r="BS373" s="52">
        <v>1.6928990000000001E-2</v>
      </c>
      <c r="BT373" s="52">
        <v>1.567646E-2</v>
      </c>
      <c r="BU373" s="52">
        <v>-5.4586900000000004E-3</v>
      </c>
      <c r="BV373" s="52">
        <v>-2.090535E-2</v>
      </c>
      <c r="BW373" s="52">
        <v>-2.4981139999999999E-2</v>
      </c>
      <c r="BX373" s="52">
        <v>-2.6733150000000001E-2</v>
      </c>
      <c r="BY373" s="52">
        <v>1.7021600000000001E-3</v>
      </c>
      <c r="BZ373" s="52">
        <v>1.9691110000000001E-2</v>
      </c>
      <c r="CA373" s="52">
        <v>2.606321E-2</v>
      </c>
      <c r="CB373" s="52">
        <v>2.1497019999999999E-2</v>
      </c>
      <c r="CC373" s="52">
        <v>2.129932E-2</v>
      </c>
      <c r="CD373" s="52">
        <v>8.4823799999999994E-3</v>
      </c>
      <c r="CE373" s="52">
        <v>1.373773E-2</v>
      </c>
      <c r="CF373" s="52">
        <v>5.6970500000000004E-3</v>
      </c>
      <c r="CG373" s="52">
        <v>5.6988100000000003E-3</v>
      </c>
      <c r="CH373" s="52">
        <v>1.2944499999999999E-2</v>
      </c>
      <c r="CI373" s="52">
        <v>3.6521700000000002E-3</v>
      </c>
      <c r="CJ373" s="52">
        <v>3.0818400000000002E-3</v>
      </c>
      <c r="CK373" s="52">
        <v>2.7224959999999999E-2</v>
      </c>
      <c r="CL373" s="52">
        <v>1.9856539999999999E-2</v>
      </c>
      <c r="CM373" s="52">
        <v>1.7622289999999999E-2</v>
      </c>
      <c r="CN373" s="52">
        <v>2.2597160000000002E-2</v>
      </c>
      <c r="CO373" s="52">
        <v>3.258059E-2</v>
      </c>
      <c r="CP373" s="52">
        <v>3.9673590000000002E-2</v>
      </c>
      <c r="CQ373" s="52">
        <v>3.0421219999999999E-2</v>
      </c>
      <c r="CR373" s="52">
        <v>3.1095330000000001E-2</v>
      </c>
      <c r="CS373" s="52">
        <v>9.1248300000000004E-3</v>
      </c>
      <c r="CT373" s="52">
        <v>-7.5565500000000004E-3</v>
      </c>
      <c r="CU373" s="52">
        <v>-1.249919E-2</v>
      </c>
      <c r="CV373" s="52">
        <v>-1.5391129999999999E-2</v>
      </c>
      <c r="CW373" s="52">
        <v>1.203707E-2</v>
      </c>
      <c r="CX373" s="52">
        <v>2.8786900000000001E-2</v>
      </c>
      <c r="CY373" s="52">
        <v>3.4614209999999999E-2</v>
      </c>
      <c r="CZ373" s="52">
        <v>3.0055149999999999E-2</v>
      </c>
      <c r="DA373" s="52">
        <v>2.7714610000000001E-2</v>
      </c>
      <c r="DB373" s="52">
        <v>1.532122E-2</v>
      </c>
      <c r="DC373" s="52">
        <v>2.070439E-2</v>
      </c>
      <c r="DD373" s="52">
        <v>1.082466E-2</v>
      </c>
      <c r="DE373" s="52">
        <v>1.0552189999999999E-2</v>
      </c>
      <c r="DF373" s="52">
        <v>1.8627930000000001E-2</v>
      </c>
      <c r="DG373" s="52">
        <v>9.5396500000000002E-3</v>
      </c>
      <c r="DH373" s="52">
        <v>9.6503600000000002E-3</v>
      </c>
      <c r="DI373" s="52">
        <v>3.6045269999999997E-2</v>
      </c>
      <c r="DJ373" s="52">
        <v>2.8005599999999999E-2</v>
      </c>
      <c r="DK373" s="52">
        <v>2.6601030000000001E-2</v>
      </c>
      <c r="DL373" s="52">
        <v>3.285308E-2</v>
      </c>
      <c r="DM373" s="52">
        <v>4.5323450000000001E-2</v>
      </c>
      <c r="DN373" s="52">
        <v>5.294579E-2</v>
      </c>
      <c r="DO373" s="52">
        <v>4.3913439999999998E-2</v>
      </c>
      <c r="DP373" s="52">
        <v>4.6514199999999999E-2</v>
      </c>
      <c r="DQ373" s="52">
        <v>2.3708340000000001E-2</v>
      </c>
      <c r="DR373" s="52">
        <v>5.7922599999999996E-3</v>
      </c>
      <c r="DS373" s="52">
        <v>-1.7249999999999999E-5</v>
      </c>
      <c r="DT373" s="52">
        <v>-4.0491099999999999E-3</v>
      </c>
      <c r="DU373" s="52">
        <v>2.2371990000000001E-2</v>
      </c>
      <c r="DV373" s="52">
        <v>3.7882689999999997E-2</v>
      </c>
      <c r="DW373" s="52">
        <v>4.3165210000000002E-2</v>
      </c>
      <c r="DX373" s="52">
        <v>3.8613269999999998E-2</v>
      </c>
      <c r="DY373" s="52">
        <v>3.6977280000000001E-2</v>
      </c>
      <c r="DZ373" s="52">
        <v>2.5195410000000001E-2</v>
      </c>
      <c r="EA373" s="52">
        <v>3.076313E-2</v>
      </c>
      <c r="EB373" s="52">
        <v>1.8228089999999999E-2</v>
      </c>
      <c r="EC373" s="52">
        <v>1.7559709999999999E-2</v>
      </c>
      <c r="ED373" s="52">
        <v>2.6833900000000001E-2</v>
      </c>
      <c r="EE373" s="52">
        <v>1.8040250000000001E-2</v>
      </c>
      <c r="EF373" s="52">
        <v>1.913424E-2</v>
      </c>
      <c r="EG373" s="52">
        <v>4.8780400000000002E-2</v>
      </c>
      <c r="EH373" s="52">
        <v>3.9771540000000001E-2</v>
      </c>
      <c r="EI373" s="52">
        <v>3.9564889999999998E-2</v>
      </c>
      <c r="EJ373" s="52">
        <v>4.7661009999999997E-2</v>
      </c>
      <c r="EK373" s="52">
        <v>6.3722119999999993E-2</v>
      </c>
      <c r="EL373" s="52">
        <v>7.2108729999999996E-2</v>
      </c>
      <c r="EM373" s="52">
        <v>6.3394069999999997E-2</v>
      </c>
      <c r="EN373" s="52">
        <v>6.8776610000000002E-2</v>
      </c>
      <c r="EO373" s="52">
        <v>4.4764619999999998E-2</v>
      </c>
      <c r="EP373" s="52">
        <v>2.5065799999999999E-2</v>
      </c>
      <c r="EQ373" s="52">
        <v>1.800469E-2</v>
      </c>
      <c r="ER373" s="52">
        <v>1.232696E-2</v>
      </c>
      <c r="ES373" s="52">
        <v>3.7293979999999997E-2</v>
      </c>
      <c r="ET373" s="52">
        <v>5.1015570000000003E-2</v>
      </c>
      <c r="EU373" s="52">
        <v>5.5511480000000002E-2</v>
      </c>
      <c r="EV373" s="52">
        <v>5.0969840000000002E-2</v>
      </c>
      <c r="EW373" s="52">
        <v>64.69444</v>
      </c>
      <c r="EX373" s="52">
        <v>63.759259999999998</v>
      </c>
      <c r="EY373" s="52">
        <v>62.851849999999999</v>
      </c>
      <c r="EZ373" s="52">
        <v>62.229939999999999</v>
      </c>
      <c r="FA373" s="52">
        <v>61.669750000000001</v>
      </c>
      <c r="FB373" s="52">
        <v>60.84722</v>
      </c>
      <c r="FC373" s="52">
        <v>60</v>
      </c>
      <c r="FD373" s="52">
        <v>61.398150000000001</v>
      </c>
      <c r="FE373" s="52">
        <v>66.679019999999994</v>
      </c>
      <c r="FF373" s="52">
        <v>72.416659999999993</v>
      </c>
      <c r="FG373" s="52">
        <v>77.459879999999998</v>
      </c>
      <c r="FH373" s="52">
        <v>80.594139999999996</v>
      </c>
      <c r="FI373" s="52">
        <v>83.370369999999994</v>
      </c>
      <c r="FJ373" s="52">
        <v>85.669749999999993</v>
      </c>
      <c r="FK373" s="52">
        <v>87.256169999999997</v>
      </c>
      <c r="FL373" s="52">
        <v>88.020070000000004</v>
      </c>
      <c r="FM373" s="52">
        <v>88.126540000000006</v>
      </c>
      <c r="FN373" s="52">
        <v>86.813270000000003</v>
      </c>
      <c r="FO373" s="52">
        <v>83.450609999999998</v>
      </c>
      <c r="FP373" s="52">
        <v>77.810190000000006</v>
      </c>
      <c r="FQ373" s="52">
        <v>73.231480000000005</v>
      </c>
      <c r="FR373" s="52">
        <v>70.518519999999995</v>
      </c>
      <c r="FS373" s="52">
        <v>68.641980000000004</v>
      </c>
      <c r="FT373" s="52">
        <v>66.796300000000002</v>
      </c>
      <c r="FU373" s="52">
        <v>38</v>
      </c>
      <c r="FV373" s="52">
        <v>108.3925</v>
      </c>
      <c r="FW373" s="52">
        <v>11.48536</v>
      </c>
      <c r="FX373" s="52">
        <v>1</v>
      </c>
    </row>
    <row r="374" spans="1:180" x14ac:dyDescent="0.3">
      <c r="A374" t="s">
        <v>174</v>
      </c>
      <c r="B374" t="s">
        <v>248</v>
      </c>
      <c r="C374" t="s">
        <v>0</v>
      </c>
      <c r="D374" t="s">
        <v>224</v>
      </c>
      <c r="E374" t="s">
        <v>190</v>
      </c>
      <c r="F374" t="s">
        <v>232</v>
      </c>
      <c r="G374" t="s">
        <v>239</v>
      </c>
      <c r="H374" s="52">
        <v>92</v>
      </c>
      <c r="I374" s="52">
        <v>0.19306656</v>
      </c>
      <c r="J374" s="52">
        <v>0.19063026</v>
      </c>
      <c r="K374" s="52">
        <v>0.18518659000000001</v>
      </c>
      <c r="L374" s="52">
        <v>0.17993940999999999</v>
      </c>
      <c r="M374" s="52">
        <v>0.18567786</v>
      </c>
      <c r="N374" s="52">
        <v>0.20124102999999999</v>
      </c>
      <c r="O374" s="52">
        <v>0.25145538000000001</v>
      </c>
      <c r="P374" s="52">
        <v>0.26528699</v>
      </c>
      <c r="Q374" s="52">
        <v>0.25416327999999999</v>
      </c>
      <c r="R374" s="52">
        <v>0.23170921999999999</v>
      </c>
      <c r="S374" s="52">
        <v>0.21297613000000001</v>
      </c>
      <c r="T374" s="52">
        <v>0.21490281</v>
      </c>
      <c r="U374" s="52">
        <v>0.23079786999999999</v>
      </c>
      <c r="V374" s="52">
        <v>0.23302394000000001</v>
      </c>
      <c r="W374" s="52">
        <v>0.26720944000000002</v>
      </c>
      <c r="X374" s="52">
        <v>0.32760936000000002</v>
      </c>
      <c r="Y374" s="52">
        <v>0.34377128000000001</v>
      </c>
      <c r="Z374" s="52">
        <v>0.33360089999999998</v>
      </c>
      <c r="AA374" s="52">
        <v>0.30458738000000002</v>
      </c>
      <c r="AB374" s="52">
        <v>0.26627485000000001</v>
      </c>
      <c r="AC374" s="52">
        <v>0.23636599999999999</v>
      </c>
      <c r="AD374" s="52">
        <v>0.22064481999999999</v>
      </c>
      <c r="AE374" s="52">
        <v>0.20665634999999999</v>
      </c>
      <c r="AF374" s="52">
        <v>0.18843560000000001</v>
      </c>
      <c r="AG374" s="52">
        <v>-3.9096000000000001E-3</v>
      </c>
      <c r="AH374" s="52">
        <v>-6.9404999999999998E-4</v>
      </c>
      <c r="AI374" s="52">
        <v>-2.6785300000000001E-3</v>
      </c>
      <c r="AJ374" s="52">
        <v>-5.2677499999999999E-3</v>
      </c>
      <c r="AK374" s="52">
        <v>1.2916900000000001E-3</v>
      </c>
      <c r="AL374" s="52">
        <v>5.7345699999999996E-3</v>
      </c>
      <c r="AM374" s="52">
        <v>6.5054099999999997E-3</v>
      </c>
      <c r="AN374" s="52">
        <v>7.52609E-3</v>
      </c>
      <c r="AO374" s="52">
        <v>2.29795E-3</v>
      </c>
      <c r="AP374" s="52">
        <v>-1.17048E-3</v>
      </c>
      <c r="AQ374" s="52">
        <v>-1.306645E-2</v>
      </c>
      <c r="AR374" s="52">
        <v>-7.2461100000000001E-3</v>
      </c>
      <c r="AS374" s="52">
        <v>-4.6359999999999999E-4</v>
      </c>
      <c r="AT374" s="52">
        <v>-1.767411E-2</v>
      </c>
      <c r="AU374" s="52">
        <v>-1.3845400000000001E-2</v>
      </c>
      <c r="AV374" s="52">
        <v>-1.4386339999999999E-2</v>
      </c>
      <c r="AW374" s="52">
        <v>-2.5769E-2</v>
      </c>
      <c r="AX374" s="52">
        <v>-1.958913E-2</v>
      </c>
      <c r="AY374" s="52">
        <v>-3.3648659999999997E-2</v>
      </c>
      <c r="AZ374" s="52">
        <v>-5.47336E-2</v>
      </c>
      <c r="BA374" s="52">
        <v>-4.066409E-2</v>
      </c>
      <c r="BB374" s="52">
        <v>-1.869639E-2</v>
      </c>
      <c r="BC374" s="52">
        <v>-1.176466E-2</v>
      </c>
      <c r="BD374" s="52">
        <v>-1.581072E-2</v>
      </c>
      <c r="BE374" s="52">
        <v>3.0798499999999999E-3</v>
      </c>
      <c r="BF374" s="52">
        <v>5.9955499999999997E-3</v>
      </c>
      <c r="BG374" s="52">
        <v>5.0076699999999997E-3</v>
      </c>
      <c r="BH374" s="52">
        <v>1.14017E-3</v>
      </c>
      <c r="BI374" s="52">
        <v>9.4831499999999992E-3</v>
      </c>
      <c r="BJ374" s="52">
        <v>1.8136759999999998E-2</v>
      </c>
      <c r="BK374" s="52">
        <v>2.213145E-2</v>
      </c>
      <c r="BL374" s="52">
        <v>1.9981120000000002E-2</v>
      </c>
      <c r="BM374" s="52">
        <v>1.6806990000000001E-2</v>
      </c>
      <c r="BN374" s="52">
        <v>1.475896E-2</v>
      </c>
      <c r="BO374" s="52">
        <v>4.9207499999999998E-3</v>
      </c>
      <c r="BP374" s="52">
        <v>1.229589E-2</v>
      </c>
      <c r="BQ374" s="52">
        <v>2.0325780000000002E-2</v>
      </c>
      <c r="BR374" s="52">
        <v>4.0238899999999996E-3</v>
      </c>
      <c r="BS374" s="52">
        <v>9.8143199999999996E-3</v>
      </c>
      <c r="BT374" s="52">
        <v>1.6716109999999999E-2</v>
      </c>
      <c r="BU374" s="52">
        <v>1.6075099999999999E-3</v>
      </c>
      <c r="BV374" s="52">
        <v>1.29536E-3</v>
      </c>
      <c r="BW374" s="52">
        <v>-1.5725949999999999E-2</v>
      </c>
      <c r="BX374" s="52">
        <v>-3.9835469999999998E-2</v>
      </c>
      <c r="BY374" s="52">
        <v>-2.8373220000000001E-2</v>
      </c>
      <c r="BZ374" s="52">
        <v>-8.3749500000000008E-3</v>
      </c>
      <c r="CA374" s="52">
        <v>-3.0333600000000001E-3</v>
      </c>
      <c r="CB374" s="52">
        <v>-7.4723000000000003E-3</v>
      </c>
      <c r="CC374" s="52">
        <v>7.9207199999999992E-3</v>
      </c>
      <c r="CD374" s="52">
        <v>1.0628739999999999E-2</v>
      </c>
      <c r="CE374" s="52">
        <v>1.0331109999999999E-2</v>
      </c>
      <c r="CF374" s="52">
        <v>5.5782799999999997E-3</v>
      </c>
      <c r="CG374" s="52">
        <v>1.515653E-2</v>
      </c>
      <c r="CH374" s="52">
        <v>2.6726489999999999E-2</v>
      </c>
      <c r="CI374" s="52">
        <v>3.2953999999999997E-2</v>
      </c>
      <c r="CJ374" s="52">
        <v>2.8607440000000001E-2</v>
      </c>
      <c r="CK374" s="52">
        <v>2.685591E-2</v>
      </c>
      <c r="CL374" s="52">
        <v>2.5791640000000001E-2</v>
      </c>
      <c r="CM374" s="52">
        <v>1.7378629999999999E-2</v>
      </c>
      <c r="CN374" s="52">
        <v>2.583063E-2</v>
      </c>
      <c r="CO374" s="52">
        <v>3.4724440000000002E-2</v>
      </c>
      <c r="CP374" s="52">
        <v>1.9051849999999999E-2</v>
      </c>
      <c r="CQ374" s="52">
        <v>2.6200970000000001E-2</v>
      </c>
      <c r="CR374" s="52">
        <v>3.8257569999999998E-2</v>
      </c>
      <c r="CS374" s="52">
        <v>2.0568389999999999E-2</v>
      </c>
      <c r="CT374" s="52">
        <v>1.5759889999999999E-2</v>
      </c>
      <c r="CU374" s="52">
        <v>-3.3127299999999998E-3</v>
      </c>
      <c r="CV374" s="52">
        <v>-2.9517060000000001E-2</v>
      </c>
      <c r="CW374" s="52">
        <v>-1.9860599999999999E-2</v>
      </c>
      <c r="CX374" s="52">
        <v>-1.22635E-3</v>
      </c>
      <c r="CY374" s="52">
        <v>3.0138999999999999E-3</v>
      </c>
      <c r="CZ374" s="52">
        <v>-1.6971200000000001E-3</v>
      </c>
      <c r="DA374" s="52">
        <v>1.276159E-2</v>
      </c>
      <c r="DB374" s="52">
        <v>1.526194E-2</v>
      </c>
      <c r="DC374" s="52">
        <v>1.565455E-2</v>
      </c>
      <c r="DD374" s="52">
        <v>1.001639E-2</v>
      </c>
      <c r="DE374" s="52">
        <v>2.082991E-2</v>
      </c>
      <c r="DF374" s="52">
        <v>3.5316210000000001E-2</v>
      </c>
      <c r="DG374" s="52">
        <v>4.3776540000000003E-2</v>
      </c>
      <c r="DH374" s="52">
        <v>3.7233750000000003E-2</v>
      </c>
      <c r="DI374" s="52">
        <v>3.690483E-2</v>
      </c>
      <c r="DJ374" s="52">
        <v>3.6824320000000001E-2</v>
      </c>
      <c r="DK374" s="52">
        <v>2.983651E-2</v>
      </c>
      <c r="DL374" s="52">
        <v>3.9365360000000002E-2</v>
      </c>
      <c r="DM374" s="52">
        <v>4.9123109999999998E-2</v>
      </c>
      <c r="DN374" s="52">
        <v>3.4079819999999997E-2</v>
      </c>
      <c r="DO374" s="52">
        <v>4.2587630000000001E-2</v>
      </c>
      <c r="DP374" s="52">
        <v>5.9799039999999998E-2</v>
      </c>
      <c r="DQ374" s="52">
        <v>3.9529269999999998E-2</v>
      </c>
      <c r="DR374" s="52">
        <v>3.022443E-2</v>
      </c>
      <c r="DS374" s="52">
        <v>9.1004899999999993E-3</v>
      </c>
      <c r="DT374" s="52">
        <v>-1.9198659999999999E-2</v>
      </c>
      <c r="DU374" s="52">
        <v>-1.1347980000000001E-2</v>
      </c>
      <c r="DV374" s="52">
        <v>5.9222399999999996E-3</v>
      </c>
      <c r="DW374" s="52">
        <v>9.0611600000000004E-3</v>
      </c>
      <c r="DX374" s="52">
        <v>4.0780499999999997E-3</v>
      </c>
      <c r="DY374" s="52">
        <v>1.9751029999999999E-2</v>
      </c>
      <c r="DZ374" s="52">
        <v>2.195153E-2</v>
      </c>
      <c r="EA374" s="52">
        <v>2.3340759999999999E-2</v>
      </c>
      <c r="EB374" s="52">
        <v>1.6424310000000001E-2</v>
      </c>
      <c r="EC374" s="52">
        <v>2.9021379999999999E-2</v>
      </c>
      <c r="ED374" s="52">
        <v>4.7718400000000001E-2</v>
      </c>
      <c r="EE374" s="52">
        <v>5.9402580000000003E-2</v>
      </c>
      <c r="EF374" s="52">
        <v>4.9688780000000002E-2</v>
      </c>
      <c r="EG374" s="52">
        <v>5.1413880000000002E-2</v>
      </c>
      <c r="EH374" s="52">
        <v>5.2753750000000002E-2</v>
      </c>
      <c r="EI374" s="52">
        <v>4.782372E-2</v>
      </c>
      <c r="EJ374" s="52">
        <v>5.8907370000000001E-2</v>
      </c>
      <c r="EK374" s="52">
        <v>6.9912479999999999E-2</v>
      </c>
      <c r="EL374" s="52">
        <v>5.5777809999999997E-2</v>
      </c>
      <c r="EM374" s="52">
        <v>6.6247349999999997E-2</v>
      </c>
      <c r="EN374" s="52">
        <v>9.0901499999999996E-2</v>
      </c>
      <c r="EO374" s="52">
        <v>6.6905779999999998E-2</v>
      </c>
      <c r="EP374" s="52">
        <v>5.1108920000000002E-2</v>
      </c>
      <c r="EQ374" s="52">
        <v>2.7023220000000001E-2</v>
      </c>
      <c r="ER374" s="52">
        <v>-4.3005300000000003E-3</v>
      </c>
      <c r="ES374" s="52">
        <v>9.4289000000000005E-4</v>
      </c>
      <c r="ET374" s="52">
        <v>1.624368E-2</v>
      </c>
      <c r="EU374" s="52">
        <v>1.7792450000000001E-2</v>
      </c>
      <c r="EV374" s="52">
        <v>1.2416470000000001E-2</v>
      </c>
      <c r="EW374" s="52">
        <v>64.921959999999999</v>
      </c>
      <c r="EX374" s="52">
        <v>63.406089999999999</v>
      </c>
      <c r="EY374" s="52">
        <v>62.628970000000002</v>
      </c>
      <c r="EZ374" s="52">
        <v>61.701059999999998</v>
      </c>
      <c r="FA374" s="52">
        <v>60.748019999999997</v>
      </c>
      <c r="FB374" s="52">
        <v>60.15211</v>
      </c>
      <c r="FC374" s="52">
        <v>59.675269999999998</v>
      </c>
      <c r="FD374" s="52">
        <v>61.130949999999999</v>
      </c>
      <c r="FE374" s="52">
        <v>66.166659999999993</v>
      </c>
      <c r="FF374" s="52">
        <v>72.605819999999994</v>
      </c>
      <c r="FG374" s="52">
        <v>77.387569999999997</v>
      </c>
      <c r="FH374" s="52">
        <v>80.750659999999996</v>
      </c>
      <c r="FI374" s="52">
        <v>83.339950000000002</v>
      </c>
      <c r="FJ374" s="52">
        <v>85.427909999999997</v>
      </c>
      <c r="FK374" s="52">
        <v>87.141530000000003</v>
      </c>
      <c r="FL374" s="52">
        <v>88.218919999999997</v>
      </c>
      <c r="FM374" s="52">
        <v>88.355159999999998</v>
      </c>
      <c r="FN374" s="52">
        <v>86.943790000000007</v>
      </c>
      <c r="FO374" s="52">
        <v>83.08399</v>
      </c>
      <c r="FP374" s="52">
        <v>77.056209999999993</v>
      </c>
      <c r="FQ374" s="52">
        <v>72.306209999999993</v>
      </c>
      <c r="FR374" s="52">
        <v>69.219570000000004</v>
      </c>
      <c r="FS374" s="52">
        <v>66.913359999999997</v>
      </c>
      <c r="FT374" s="52">
        <v>65.379630000000006</v>
      </c>
      <c r="FU374" s="52">
        <v>38</v>
      </c>
      <c r="FV374" s="52">
        <v>108.3925</v>
      </c>
      <c r="FW374" s="52">
        <v>11.48536</v>
      </c>
      <c r="FX374" s="52">
        <v>1</v>
      </c>
    </row>
    <row r="375" spans="1:180" x14ac:dyDescent="0.3">
      <c r="A375" t="s">
        <v>174</v>
      </c>
      <c r="B375" t="s">
        <v>248</v>
      </c>
      <c r="C375" t="s">
        <v>0</v>
      </c>
      <c r="D375" t="s">
        <v>224</v>
      </c>
      <c r="E375" t="s">
        <v>189</v>
      </c>
      <c r="F375" t="s">
        <v>232</v>
      </c>
      <c r="G375" t="s">
        <v>239</v>
      </c>
      <c r="H375" s="52">
        <v>92</v>
      </c>
      <c r="I375" s="52">
        <v>0.19026419</v>
      </c>
      <c r="J375" s="52">
        <v>0.18231705000000001</v>
      </c>
      <c r="K375" s="52">
        <v>0.1788468</v>
      </c>
      <c r="L375" s="52">
        <v>0.17113120000000001</v>
      </c>
      <c r="M375" s="52">
        <v>0.17094790000000001</v>
      </c>
      <c r="N375" s="52">
        <v>0.17462003000000001</v>
      </c>
      <c r="O375" s="52">
        <v>0.23282997</v>
      </c>
      <c r="P375" s="52">
        <v>0.23766034</v>
      </c>
      <c r="Q375" s="52">
        <v>0.26060432</v>
      </c>
      <c r="R375" s="52">
        <v>0.25563768999999997</v>
      </c>
      <c r="S375" s="52">
        <v>0.24247268999999999</v>
      </c>
      <c r="T375" s="52">
        <v>0.24714748</v>
      </c>
      <c r="U375" s="52">
        <v>0.25813289</v>
      </c>
      <c r="V375" s="52">
        <v>0.28366786999999999</v>
      </c>
      <c r="W375" s="52">
        <v>0.30976730000000002</v>
      </c>
      <c r="X375" s="52">
        <v>0.33926162999999998</v>
      </c>
      <c r="Y375" s="52">
        <v>0.36474603</v>
      </c>
      <c r="Z375" s="52">
        <v>0.34164323000000002</v>
      </c>
      <c r="AA375" s="52">
        <v>0.31382412999999998</v>
      </c>
      <c r="AB375" s="52">
        <v>0.28241661000000001</v>
      </c>
      <c r="AC375" s="52">
        <v>0.26701696000000003</v>
      </c>
      <c r="AD375" s="52">
        <v>0.24182039999999999</v>
      </c>
      <c r="AE375" s="52">
        <v>0.22066999000000001</v>
      </c>
      <c r="AF375" s="52">
        <v>0.19880524999999999</v>
      </c>
      <c r="AG375" s="52">
        <v>-1.223283E-2</v>
      </c>
      <c r="AH375" s="52">
        <v>-1.0460860000000001E-2</v>
      </c>
      <c r="AI375" s="52">
        <v>-1.053106E-2</v>
      </c>
      <c r="AJ375" s="52">
        <v>-1.193601E-2</v>
      </c>
      <c r="AK375" s="52">
        <v>-1.356742E-2</v>
      </c>
      <c r="AL375" s="52">
        <v>-1.621479E-2</v>
      </c>
      <c r="AM375" s="52">
        <v>-1.016804E-2</v>
      </c>
      <c r="AN375" s="52">
        <v>-3.0161799999999999E-2</v>
      </c>
      <c r="AO375" s="52">
        <v>-1.364311E-2</v>
      </c>
      <c r="AP375" s="52">
        <v>-9.1883999999999998E-4</v>
      </c>
      <c r="AQ375" s="52">
        <v>-1.6490020000000001E-2</v>
      </c>
      <c r="AR375" s="52">
        <v>-8.8035700000000001E-3</v>
      </c>
      <c r="AS375" s="52">
        <v>9.5662000000000004E-4</v>
      </c>
      <c r="AT375" s="52">
        <v>-9.9806000000000005E-4</v>
      </c>
      <c r="AU375" s="52">
        <v>-1.549699E-2</v>
      </c>
      <c r="AV375" s="52">
        <v>-2.983765E-2</v>
      </c>
      <c r="AW375" s="52">
        <v>-2.5847149999999999E-2</v>
      </c>
      <c r="AX375" s="52">
        <v>-1.185465E-2</v>
      </c>
      <c r="AY375" s="52">
        <v>-2.054187E-2</v>
      </c>
      <c r="AZ375" s="52">
        <v>-6.183748E-2</v>
      </c>
      <c r="BA375" s="52">
        <v>-3.2789930000000002E-2</v>
      </c>
      <c r="BB375" s="52">
        <v>-1.462219E-2</v>
      </c>
      <c r="BC375" s="52">
        <v>-6.0613400000000001E-3</v>
      </c>
      <c r="BD375" s="52">
        <v>-1.2243820000000001E-2</v>
      </c>
      <c r="BE375" s="52">
        <v>-3.0274099999999999E-3</v>
      </c>
      <c r="BF375" s="52">
        <v>-1.4344099999999999E-3</v>
      </c>
      <c r="BG375" s="52">
        <v>-1.88912E-3</v>
      </c>
      <c r="BH375" s="52">
        <v>-3.2005800000000002E-3</v>
      </c>
      <c r="BI375" s="52">
        <v>-3.4095900000000001E-3</v>
      </c>
      <c r="BJ375" s="52">
        <v>-1.74978E-3</v>
      </c>
      <c r="BK375" s="52">
        <v>1.1982329999999999E-2</v>
      </c>
      <c r="BL375" s="52">
        <v>-1.203894E-2</v>
      </c>
      <c r="BM375" s="52">
        <v>4.1667400000000004E-3</v>
      </c>
      <c r="BN375" s="52">
        <v>1.7287210000000001E-2</v>
      </c>
      <c r="BO375" s="52">
        <v>1.8178999999999999E-3</v>
      </c>
      <c r="BP375" s="52">
        <v>9.5838099999999999E-3</v>
      </c>
      <c r="BQ375" s="52">
        <v>2.1065449999999999E-2</v>
      </c>
      <c r="BR375" s="52">
        <v>2.096379E-2</v>
      </c>
      <c r="BS375" s="52">
        <v>8.6923799999999996E-3</v>
      </c>
      <c r="BT375" s="52">
        <v>-2.9416799999999999E-3</v>
      </c>
      <c r="BU375" s="52">
        <v>-8.4802E-4</v>
      </c>
      <c r="BV375" s="52">
        <v>5.3591699999999999E-3</v>
      </c>
      <c r="BW375" s="52">
        <v>-5.0622000000000002E-3</v>
      </c>
      <c r="BX375" s="52">
        <v>-4.5605609999999998E-2</v>
      </c>
      <c r="BY375" s="52">
        <v>-2.0709290000000002E-2</v>
      </c>
      <c r="BZ375" s="52">
        <v>-2.8728199999999999E-3</v>
      </c>
      <c r="CA375" s="52">
        <v>4.3231600000000004E-3</v>
      </c>
      <c r="CB375" s="52">
        <v>-1.91387E-3</v>
      </c>
      <c r="CC375" s="52">
        <v>3.3482400000000002E-3</v>
      </c>
      <c r="CD375" s="52">
        <v>4.8172900000000001E-3</v>
      </c>
      <c r="CE375" s="52">
        <v>4.09626E-3</v>
      </c>
      <c r="CF375" s="52">
        <v>2.8495500000000002E-3</v>
      </c>
      <c r="CG375" s="52">
        <v>3.62569E-3</v>
      </c>
      <c r="CH375" s="52">
        <v>8.2686500000000007E-3</v>
      </c>
      <c r="CI375" s="52">
        <v>2.7323610000000002E-2</v>
      </c>
      <c r="CJ375" s="52">
        <v>5.1290000000000005E-4</v>
      </c>
      <c r="CK375" s="52">
        <v>1.6501789999999999E-2</v>
      </c>
      <c r="CL375" s="52">
        <v>2.989667E-2</v>
      </c>
      <c r="CM375" s="52">
        <v>1.4497899999999999E-2</v>
      </c>
      <c r="CN375" s="52">
        <v>2.2318850000000001E-2</v>
      </c>
      <c r="CO375" s="52">
        <v>3.4992769999999999E-2</v>
      </c>
      <c r="CP375" s="52">
        <v>3.6174499999999998E-2</v>
      </c>
      <c r="CQ375" s="52">
        <v>2.5445860000000001E-2</v>
      </c>
      <c r="CR375" s="52">
        <v>1.5686390000000001E-2</v>
      </c>
      <c r="CS375" s="52">
        <v>1.6466310000000001E-2</v>
      </c>
      <c r="CT375" s="52">
        <v>1.7281419999999999E-2</v>
      </c>
      <c r="CU375" s="52">
        <v>5.6589800000000001E-3</v>
      </c>
      <c r="CV375" s="52">
        <v>-3.436347E-2</v>
      </c>
      <c r="CW375" s="52">
        <v>-1.2342270000000001E-2</v>
      </c>
      <c r="CX375" s="52">
        <v>5.2647600000000003E-3</v>
      </c>
      <c r="CY375" s="52">
        <v>1.151544E-2</v>
      </c>
      <c r="CZ375" s="52">
        <v>5.2406199999999997E-3</v>
      </c>
      <c r="DA375" s="52">
        <v>9.7238800000000007E-3</v>
      </c>
      <c r="DB375" s="52">
        <v>1.1068969999999999E-2</v>
      </c>
      <c r="DC375" s="52">
        <v>1.0081649999999999E-2</v>
      </c>
      <c r="DD375" s="52">
        <v>8.8996800000000001E-3</v>
      </c>
      <c r="DE375" s="52">
        <v>1.0660970000000001E-2</v>
      </c>
      <c r="DF375" s="52">
        <v>1.8287069999999999E-2</v>
      </c>
      <c r="DG375" s="52">
        <v>4.2664889999999997E-2</v>
      </c>
      <c r="DH375" s="52">
        <v>1.306474E-2</v>
      </c>
      <c r="DI375" s="52">
        <v>2.8836850000000001E-2</v>
      </c>
      <c r="DJ375" s="52">
        <v>4.2506130000000003E-2</v>
      </c>
      <c r="DK375" s="52">
        <v>2.7177900000000001E-2</v>
      </c>
      <c r="DL375" s="52">
        <v>3.5053899999999999E-2</v>
      </c>
      <c r="DM375" s="52">
        <v>4.8920089999999999E-2</v>
      </c>
      <c r="DN375" s="52">
        <v>5.1385210000000001E-2</v>
      </c>
      <c r="DO375" s="52">
        <v>4.219933E-2</v>
      </c>
      <c r="DP375" s="52">
        <v>3.4314450000000003E-2</v>
      </c>
      <c r="DQ375" s="52">
        <v>3.3780629999999999E-2</v>
      </c>
      <c r="DR375" s="52">
        <v>2.9203659999999999E-2</v>
      </c>
      <c r="DS375" s="52">
        <v>1.6380160000000001E-2</v>
      </c>
      <c r="DT375" s="52">
        <v>-2.3121329999999999E-2</v>
      </c>
      <c r="DU375" s="52">
        <v>-3.9752600000000004E-3</v>
      </c>
      <c r="DV375" s="52">
        <v>1.340235E-2</v>
      </c>
      <c r="DW375" s="52">
        <v>1.8707709999999999E-2</v>
      </c>
      <c r="DX375" s="52">
        <v>1.2395110000000001E-2</v>
      </c>
      <c r="DY375" s="52">
        <v>1.89293E-2</v>
      </c>
      <c r="DZ375" s="52">
        <v>2.0095430000000001E-2</v>
      </c>
      <c r="EA375" s="52">
        <v>1.872358E-2</v>
      </c>
      <c r="EB375" s="52">
        <v>1.7635120000000001E-2</v>
      </c>
      <c r="EC375" s="52">
        <v>2.081881E-2</v>
      </c>
      <c r="ED375" s="52">
        <v>3.2752089999999998E-2</v>
      </c>
      <c r="EE375" s="52">
        <v>6.4815269999999994E-2</v>
      </c>
      <c r="EF375" s="52">
        <v>3.1187599999999999E-2</v>
      </c>
      <c r="EG375" s="52">
        <v>4.6646699999999999E-2</v>
      </c>
      <c r="EH375" s="52">
        <v>6.0712189999999999E-2</v>
      </c>
      <c r="EI375" s="52">
        <v>4.5485820000000003E-2</v>
      </c>
      <c r="EJ375" s="52">
        <v>5.3441280000000001E-2</v>
      </c>
      <c r="EK375" s="52">
        <v>6.9028919999999994E-2</v>
      </c>
      <c r="EL375" s="52">
        <v>7.3347060000000006E-2</v>
      </c>
      <c r="EM375" s="52">
        <v>6.6388699999999995E-2</v>
      </c>
      <c r="EN375" s="52">
        <v>6.1210430000000003E-2</v>
      </c>
      <c r="EO375" s="52">
        <v>5.8779770000000002E-2</v>
      </c>
      <c r="EP375" s="52">
        <v>4.6417479999999997E-2</v>
      </c>
      <c r="EQ375" s="52">
        <v>3.1859829999999999E-2</v>
      </c>
      <c r="ER375" s="52">
        <v>-6.88947E-3</v>
      </c>
      <c r="ES375" s="52">
        <v>8.1053900000000005E-3</v>
      </c>
      <c r="ET375" s="52">
        <v>2.5151719999999999E-2</v>
      </c>
      <c r="EU375" s="52">
        <v>2.909221E-2</v>
      </c>
      <c r="EV375" s="52">
        <v>2.272507E-2</v>
      </c>
      <c r="EW375" s="52">
        <v>67.877529999999993</v>
      </c>
      <c r="EX375" s="52">
        <v>66.922349999999994</v>
      </c>
      <c r="EY375" s="52">
        <v>65.814390000000003</v>
      </c>
      <c r="EZ375" s="52">
        <v>64.703289999999996</v>
      </c>
      <c r="FA375" s="52">
        <v>63.785980000000002</v>
      </c>
      <c r="FB375" s="52">
        <v>62.810609999999997</v>
      </c>
      <c r="FC375" s="52">
        <v>62.417929999999998</v>
      </c>
      <c r="FD375" s="52">
        <v>64.634469999999993</v>
      </c>
      <c r="FE375" s="52">
        <v>69.785349999999994</v>
      </c>
      <c r="FF375" s="52">
        <v>75.15025</v>
      </c>
      <c r="FG375" s="52">
        <v>79.467169999999996</v>
      </c>
      <c r="FH375" s="52">
        <v>82.99306</v>
      </c>
      <c r="FI375" s="52">
        <v>85.535989999999998</v>
      </c>
      <c r="FJ375" s="52">
        <v>87.803030000000007</v>
      </c>
      <c r="FK375" s="52">
        <v>89.696969999999993</v>
      </c>
      <c r="FL375" s="52">
        <v>90.895200000000003</v>
      </c>
      <c r="FM375" s="52">
        <v>91.383210000000005</v>
      </c>
      <c r="FN375" s="52">
        <v>90.765789999999996</v>
      </c>
      <c r="FO375" s="52">
        <v>88.304919999999996</v>
      </c>
      <c r="FP375" s="52">
        <v>83.265150000000006</v>
      </c>
      <c r="FQ375" s="52">
        <v>77.301770000000005</v>
      </c>
      <c r="FR375" s="52">
        <v>73.585229999999996</v>
      </c>
      <c r="FS375" s="52">
        <v>71.273989999999998</v>
      </c>
      <c r="FT375" s="52">
        <v>69.376890000000003</v>
      </c>
      <c r="FU375" s="52">
        <v>38</v>
      </c>
      <c r="FV375" s="52">
        <v>113.911</v>
      </c>
      <c r="FW375" s="52">
        <v>11.19655</v>
      </c>
      <c r="FX375" s="52">
        <v>1</v>
      </c>
    </row>
    <row r="376" spans="1:180" x14ac:dyDescent="0.3">
      <c r="A376" t="s">
        <v>174</v>
      </c>
      <c r="B376" t="s">
        <v>248</v>
      </c>
      <c r="C376" t="s">
        <v>0</v>
      </c>
      <c r="D376" t="s">
        <v>224</v>
      </c>
      <c r="E376" t="s">
        <v>188</v>
      </c>
      <c r="F376" t="s">
        <v>232</v>
      </c>
      <c r="G376" t="s">
        <v>239</v>
      </c>
      <c r="H376" s="52">
        <v>92</v>
      </c>
      <c r="I376" s="52">
        <v>0.19608328</v>
      </c>
      <c r="J376" s="52">
        <v>0.18614298000000001</v>
      </c>
      <c r="K376" s="52">
        <v>0.18199414</v>
      </c>
      <c r="L376" s="52">
        <v>0.17675908000000001</v>
      </c>
      <c r="M376" s="52">
        <v>0.1827252</v>
      </c>
      <c r="N376" s="52">
        <v>0.19683429</v>
      </c>
      <c r="O376" s="52">
        <v>0.22562098999999999</v>
      </c>
      <c r="P376" s="52">
        <v>0.22402227</v>
      </c>
      <c r="Q376" s="52">
        <v>0.22934433000000001</v>
      </c>
      <c r="R376" s="52">
        <v>0.22771848</v>
      </c>
      <c r="S376" s="52">
        <v>0.21867499000000001</v>
      </c>
      <c r="T376" s="52">
        <v>0.23106926</v>
      </c>
      <c r="U376" s="52">
        <v>0.23084938999999999</v>
      </c>
      <c r="V376" s="52">
        <v>0.25440174999999998</v>
      </c>
      <c r="W376" s="52">
        <v>0.27355955999999998</v>
      </c>
      <c r="X376" s="52">
        <v>0.30097489999999999</v>
      </c>
      <c r="Y376" s="52">
        <v>0.33623533</v>
      </c>
      <c r="Z376" s="52">
        <v>0.32862804000000001</v>
      </c>
      <c r="AA376" s="52">
        <v>0.29370948000000002</v>
      </c>
      <c r="AB376" s="52">
        <v>0.28565066</v>
      </c>
      <c r="AC376" s="52">
        <v>0.26751411000000003</v>
      </c>
      <c r="AD376" s="52">
        <v>0.2448304</v>
      </c>
      <c r="AE376" s="52">
        <v>0.22515897000000001</v>
      </c>
      <c r="AF376" s="52">
        <v>0.20103926999999999</v>
      </c>
      <c r="AG376" s="52">
        <v>-1.865294E-2</v>
      </c>
      <c r="AH376" s="52">
        <v>-1.9425080000000001E-2</v>
      </c>
      <c r="AI376" s="52">
        <v>-1.742405E-2</v>
      </c>
      <c r="AJ376" s="52">
        <v>-1.5661560000000001E-2</v>
      </c>
      <c r="AK376" s="52">
        <v>-8.3148500000000004E-3</v>
      </c>
      <c r="AL376" s="52">
        <v>-5.5186999999999999E-4</v>
      </c>
      <c r="AM376" s="52">
        <v>-6.8245199999999997E-3</v>
      </c>
      <c r="AN376" s="52">
        <v>-5.7162709999999999E-2</v>
      </c>
      <c r="AO376" s="52">
        <v>-6.3070100000000004E-2</v>
      </c>
      <c r="AP376" s="52">
        <v>-3.6119159999999997E-2</v>
      </c>
      <c r="AQ376" s="52">
        <v>-3.7723E-2</v>
      </c>
      <c r="AR376" s="52">
        <v>-1.9481060000000001E-2</v>
      </c>
      <c r="AS376" s="52">
        <v>-2.19426E-2</v>
      </c>
      <c r="AT376" s="52">
        <v>-1.9871630000000001E-2</v>
      </c>
      <c r="AU376" s="52">
        <v>-3.7209449999999998E-2</v>
      </c>
      <c r="AV376" s="52">
        <v>-4.3133459999999998E-2</v>
      </c>
      <c r="AW376" s="52">
        <v>-2.77138E-2</v>
      </c>
      <c r="AX376" s="52">
        <v>1.46003E-3</v>
      </c>
      <c r="AY376" s="52">
        <v>-2.0936239999999998E-2</v>
      </c>
      <c r="AZ376" s="52">
        <v>-5.4294380000000003E-2</v>
      </c>
      <c r="BA376" s="52">
        <v>-6.5660280000000001E-2</v>
      </c>
      <c r="BB376" s="52">
        <v>-4.167684E-2</v>
      </c>
      <c r="BC376" s="52">
        <v>-3.092435E-2</v>
      </c>
      <c r="BD376" s="52">
        <v>-3.203802E-2</v>
      </c>
      <c r="BE376" s="52">
        <v>-7.9285499999999995E-3</v>
      </c>
      <c r="BF376" s="52">
        <v>-9.1856000000000004E-3</v>
      </c>
      <c r="BG376" s="52">
        <v>-6.8333400000000002E-3</v>
      </c>
      <c r="BH376" s="52">
        <v>-5.4284900000000002E-3</v>
      </c>
      <c r="BI376" s="52">
        <v>3.2326099999999999E-3</v>
      </c>
      <c r="BJ376" s="52">
        <v>1.6465799999999999E-2</v>
      </c>
      <c r="BK376" s="52">
        <v>1.5677699999999999E-2</v>
      </c>
      <c r="BL376" s="52">
        <v>-3.6410970000000001E-2</v>
      </c>
      <c r="BM376" s="52">
        <v>-4.2167799999999998E-2</v>
      </c>
      <c r="BN376" s="52">
        <v>-1.705187E-2</v>
      </c>
      <c r="BO376" s="52">
        <v>-2.073204E-2</v>
      </c>
      <c r="BP376" s="52">
        <v>-1.2460100000000001E-3</v>
      </c>
      <c r="BQ376" s="52">
        <v>-3.7928100000000002E-3</v>
      </c>
      <c r="BR376" s="52">
        <v>-7.9160000000000005E-4</v>
      </c>
      <c r="BS376" s="52">
        <v>-1.5881860000000001E-2</v>
      </c>
      <c r="BT376" s="52">
        <v>-2.1419150000000001E-2</v>
      </c>
      <c r="BU376" s="52">
        <v>-4.1549200000000003E-3</v>
      </c>
      <c r="BV376" s="52">
        <v>2.0010710000000001E-2</v>
      </c>
      <c r="BW376" s="52">
        <v>-3.9513300000000003E-3</v>
      </c>
      <c r="BX376" s="52">
        <v>-3.692289E-2</v>
      </c>
      <c r="BY376" s="52">
        <v>-4.6087410000000002E-2</v>
      </c>
      <c r="BZ376" s="52">
        <v>-2.5695989999999998E-2</v>
      </c>
      <c r="CA376" s="52">
        <v>-1.7771350000000002E-2</v>
      </c>
      <c r="CB376" s="52">
        <v>-1.9456859999999999E-2</v>
      </c>
      <c r="CC376" s="52">
        <v>-5.0087000000000005E-4</v>
      </c>
      <c r="CD376" s="52">
        <v>-2.09377E-3</v>
      </c>
      <c r="CE376" s="52">
        <v>5.0177000000000002E-4</v>
      </c>
      <c r="CF376" s="52">
        <v>1.65891E-3</v>
      </c>
      <c r="CG376" s="52">
        <v>1.123036E-2</v>
      </c>
      <c r="CH376" s="52">
        <v>2.825219E-2</v>
      </c>
      <c r="CI376" s="52">
        <v>3.1262680000000001E-2</v>
      </c>
      <c r="CJ376" s="52">
        <v>-2.203838E-2</v>
      </c>
      <c r="CK376" s="52">
        <v>-2.7690940000000001E-2</v>
      </c>
      <c r="CL376" s="52">
        <v>-3.8459200000000001E-3</v>
      </c>
      <c r="CM376" s="52">
        <v>-8.9641700000000005E-3</v>
      </c>
      <c r="CN376" s="52">
        <v>1.1383539999999999E-2</v>
      </c>
      <c r="CO376" s="52">
        <v>8.7776699999999996E-3</v>
      </c>
      <c r="CP376" s="52">
        <v>1.2423170000000001E-2</v>
      </c>
      <c r="CQ376" s="52">
        <v>-1.1104400000000001E-3</v>
      </c>
      <c r="CR376" s="52">
        <v>-6.37989E-3</v>
      </c>
      <c r="CS376" s="52">
        <v>1.216188E-2</v>
      </c>
      <c r="CT376" s="52">
        <v>3.2858850000000002E-2</v>
      </c>
      <c r="CU376" s="52">
        <v>7.8123699999999999E-3</v>
      </c>
      <c r="CV376" s="52">
        <v>-2.4891460000000001E-2</v>
      </c>
      <c r="CW376" s="52">
        <v>-3.2531289999999997E-2</v>
      </c>
      <c r="CX376" s="52">
        <v>-1.46277E-2</v>
      </c>
      <c r="CY376" s="52">
        <v>-8.66163E-3</v>
      </c>
      <c r="CZ376" s="52">
        <v>-1.074318E-2</v>
      </c>
      <c r="DA376" s="52">
        <v>6.9268200000000002E-3</v>
      </c>
      <c r="DB376" s="52">
        <v>4.9980600000000003E-3</v>
      </c>
      <c r="DC376" s="52">
        <v>7.8368599999999993E-3</v>
      </c>
      <c r="DD376" s="52">
        <v>8.7463000000000003E-3</v>
      </c>
      <c r="DE376" s="52">
        <v>1.922809E-2</v>
      </c>
      <c r="DF376" s="52">
        <v>4.0038570000000002E-2</v>
      </c>
      <c r="DG376" s="52">
        <v>4.6847649999999998E-2</v>
      </c>
      <c r="DH376" s="52">
        <v>-7.6657899999999996E-3</v>
      </c>
      <c r="DI376" s="52">
        <v>-1.321407E-2</v>
      </c>
      <c r="DJ376" s="52">
        <v>9.3600200000000001E-3</v>
      </c>
      <c r="DK376" s="52">
        <v>2.80372E-3</v>
      </c>
      <c r="DL376" s="52">
        <v>2.4013090000000001E-2</v>
      </c>
      <c r="DM376" s="52">
        <v>2.134817E-2</v>
      </c>
      <c r="DN376" s="52">
        <v>2.563795E-2</v>
      </c>
      <c r="DO376" s="52">
        <v>1.366098E-2</v>
      </c>
      <c r="DP376" s="52">
        <v>8.6593799999999995E-3</v>
      </c>
      <c r="DQ376" s="52">
        <v>2.8478679999999999E-2</v>
      </c>
      <c r="DR376" s="52">
        <v>4.5706990000000003E-2</v>
      </c>
      <c r="DS376" s="52">
        <v>1.9576059999999999E-2</v>
      </c>
      <c r="DT376" s="52">
        <v>-1.286002E-2</v>
      </c>
      <c r="DU376" s="52">
        <v>-1.8975180000000001E-2</v>
      </c>
      <c r="DV376" s="52">
        <v>-3.5594099999999998E-3</v>
      </c>
      <c r="DW376" s="52">
        <v>4.481E-4</v>
      </c>
      <c r="DX376" s="52">
        <v>-2.0295000000000001E-3</v>
      </c>
      <c r="DY376" s="52">
        <v>1.7651210000000001E-2</v>
      </c>
      <c r="DZ376" s="52">
        <v>1.5237540000000001E-2</v>
      </c>
      <c r="EA376" s="52">
        <v>1.8427579999999999E-2</v>
      </c>
      <c r="EB376" s="52">
        <v>1.8979380000000001E-2</v>
      </c>
      <c r="EC376" s="52">
        <v>3.0775549999999999E-2</v>
      </c>
      <c r="ED376" s="52">
        <v>5.7056250000000003E-2</v>
      </c>
      <c r="EE376" s="52">
        <v>6.9349880000000003E-2</v>
      </c>
      <c r="EF376" s="52">
        <v>1.3085940000000001E-2</v>
      </c>
      <c r="EG376" s="52">
        <v>7.6882199999999999E-3</v>
      </c>
      <c r="EH376" s="52">
        <v>2.8427310000000001E-2</v>
      </c>
      <c r="EI376" s="52">
        <v>1.979467E-2</v>
      </c>
      <c r="EJ376" s="52">
        <v>4.2248140000000003E-2</v>
      </c>
      <c r="EK376" s="52">
        <v>3.9497959999999999E-2</v>
      </c>
      <c r="EL376" s="52">
        <v>4.4717979999999997E-2</v>
      </c>
      <c r="EM376" s="52">
        <v>3.4988560000000002E-2</v>
      </c>
      <c r="EN376" s="52">
        <v>3.0373689999999998E-2</v>
      </c>
      <c r="EO376" s="52">
        <v>5.2037559999999997E-2</v>
      </c>
      <c r="EP376" s="52">
        <v>6.4257670000000003E-2</v>
      </c>
      <c r="EQ376" s="52">
        <v>3.6560969999999998E-2</v>
      </c>
      <c r="ER376" s="52">
        <v>4.5114700000000001E-3</v>
      </c>
      <c r="ES376" s="52">
        <v>5.9769000000000001E-4</v>
      </c>
      <c r="ET376" s="52">
        <v>1.2421440000000001E-2</v>
      </c>
      <c r="EU376" s="52">
        <v>1.360111E-2</v>
      </c>
      <c r="EV376" s="52">
        <v>1.0551659999999999E-2</v>
      </c>
      <c r="EW376" s="52">
        <v>69.687830000000005</v>
      </c>
      <c r="EX376" s="52">
        <v>68.219570000000004</v>
      </c>
      <c r="EY376" s="52">
        <v>67.230819999999994</v>
      </c>
      <c r="EZ376" s="52">
        <v>66.191800000000001</v>
      </c>
      <c r="FA376" s="52">
        <v>65.169309999999996</v>
      </c>
      <c r="FB376" s="52">
        <v>64.365080000000006</v>
      </c>
      <c r="FC376" s="52">
        <v>64.517859999999999</v>
      </c>
      <c r="FD376" s="52">
        <v>68.145499999999998</v>
      </c>
      <c r="FE376" s="52">
        <v>73.777109999999993</v>
      </c>
      <c r="FF376" s="52">
        <v>78.411379999999994</v>
      </c>
      <c r="FG376" s="52">
        <v>81.988100000000003</v>
      </c>
      <c r="FH376" s="52">
        <v>85.346559999999997</v>
      </c>
      <c r="FI376" s="52">
        <v>88.095240000000004</v>
      </c>
      <c r="FJ376" s="52">
        <v>90.642200000000003</v>
      </c>
      <c r="FK376" s="52">
        <v>92.607140000000001</v>
      </c>
      <c r="FL376" s="52">
        <v>94.091930000000005</v>
      </c>
      <c r="FM376" s="52">
        <v>94.593919999999997</v>
      </c>
      <c r="FN376" s="52">
        <v>94.227519999999998</v>
      </c>
      <c r="FO376" s="52">
        <v>92.335980000000006</v>
      </c>
      <c r="FP376" s="52">
        <v>88.126980000000003</v>
      </c>
      <c r="FQ376" s="52">
        <v>81.885580000000004</v>
      </c>
      <c r="FR376" s="52">
        <v>76.759919999999994</v>
      </c>
      <c r="FS376" s="52">
        <v>73.767200000000003</v>
      </c>
      <c r="FT376" s="52">
        <v>71.75</v>
      </c>
      <c r="FU376" s="52">
        <v>38</v>
      </c>
      <c r="FV376" s="52">
        <v>114.646</v>
      </c>
      <c r="FW376" s="52">
        <v>11.05748</v>
      </c>
      <c r="FX376" s="52">
        <v>1</v>
      </c>
    </row>
    <row r="377" spans="1:180" x14ac:dyDescent="0.3">
      <c r="A377" t="s">
        <v>174</v>
      </c>
      <c r="B377" t="s">
        <v>248</v>
      </c>
      <c r="C377" t="s">
        <v>0</v>
      </c>
      <c r="D377" t="s">
        <v>244</v>
      </c>
      <c r="E377" t="s">
        <v>189</v>
      </c>
      <c r="F377" t="s">
        <v>232</v>
      </c>
      <c r="G377" t="s">
        <v>239</v>
      </c>
      <c r="H377" s="52">
        <v>92</v>
      </c>
      <c r="I377" s="52">
        <v>0.18187412999999999</v>
      </c>
      <c r="J377" s="52">
        <v>0.17304597999999999</v>
      </c>
      <c r="K377" s="52">
        <v>0.17637264</v>
      </c>
      <c r="L377" s="52">
        <v>0.16569524999999999</v>
      </c>
      <c r="M377" s="52">
        <v>0.16462863999999999</v>
      </c>
      <c r="N377" s="52">
        <v>0.17352227000000001</v>
      </c>
      <c r="O377" s="52">
        <v>0.15930769</v>
      </c>
      <c r="P377" s="52">
        <v>0.14016965000000001</v>
      </c>
      <c r="Q377" s="52">
        <v>0.114191</v>
      </c>
      <c r="R377" s="52">
        <v>0.10654754</v>
      </c>
      <c r="S377" s="52">
        <v>0.11159027000000001</v>
      </c>
      <c r="T377" s="52">
        <v>0.11520005</v>
      </c>
      <c r="U377" s="52">
        <v>0.12129951999999999</v>
      </c>
      <c r="V377" s="52">
        <v>0.13326383</v>
      </c>
      <c r="W377" s="52">
        <v>0.16414596000000001</v>
      </c>
      <c r="X377" s="52">
        <v>0.19184950000000001</v>
      </c>
      <c r="Y377" s="52">
        <v>0.22204715999999999</v>
      </c>
      <c r="Z377" s="52">
        <v>0.24701782</v>
      </c>
      <c r="AA377" s="52">
        <v>0.26789066</v>
      </c>
      <c r="AB377" s="52">
        <v>0.25834481999999998</v>
      </c>
      <c r="AC377" s="52">
        <v>0.25404232999999998</v>
      </c>
      <c r="AD377" s="52">
        <v>0.22647173000000001</v>
      </c>
      <c r="AE377" s="52">
        <v>0.20673622</v>
      </c>
      <c r="AF377" s="52">
        <v>0.192833</v>
      </c>
      <c r="AG377" s="52">
        <v>-1.70552E-2</v>
      </c>
      <c r="AH377" s="52">
        <v>-2.036632E-2</v>
      </c>
      <c r="AI377" s="52">
        <v>-9.85954E-3</v>
      </c>
      <c r="AJ377" s="52">
        <v>-1.1851189999999999E-2</v>
      </c>
      <c r="AK377" s="52">
        <v>-1.107386E-2</v>
      </c>
      <c r="AL377" s="52">
        <v>-9.0611500000000005E-3</v>
      </c>
      <c r="AM377" s="52">
        <v>-2.9055999999999998E-2</v>
      </c>
      <c r="AN377" s="52">
        <v>-2.2278820000000001E-2</v>
      </c>
      <c r="AO377" s="52">
        <v>-3.649707E-2</v>
      </c>
      <c r="AP377" s="52">
        <v>-2.9440250000000001E-2</v>
      </c>
      <c r="AQ377" s="52">
        <v>-3.0425190000000001E-2</v>
      </c>
      <c r="AR377" s="52">
        <v>-2.462019E-2</v>
      </c>
      <c r="AS377" s="52">
        <v>-2.253931E-2</v>
      </c>
      <c r="AT377" s="52">
        <v>-2.9655339999999999E-2</v>
      </c>
      <c r="AU377" s="52">
        <v>-2.3217870000000002E-2</v>
      </c>
      <c r="AV377" s="52">
        <v>-2.0708689999999998E-2</v>
      </c>
      <c r="AW377" s="52">
        <v>-1.6966760000000001E-2</v>
      </c>
      <c r="AX377" s="52">
        <v>-1.766181E-2</v>
      </c>
      <c r="AY377" s="52">
        <v>-2.429949E-2</v>
      </c>
      <c r="AZ377" s="52">
        <v>-6.0130589999999998E-2</v>
      </c>
      <c r="BA377" s="52">
        <v>-3.222067E-2</v>
      </c>
      <c r="BB377" s="52">
        <v>-2.8822159999999999E-2</v>
      </c>
      <c r="BC377" s="52">
        <v>-2.2125240000000001E-2</v>
      </c>
      <c r="BD377" s="52">
        <v>-1.548481E-2</v>
      </c>
      <c r="BE377" s="52">
        <v>-6.3663599999999997E-3</v>
      </c>
      <c r="BF377" s="52">
        <v>-1.0292279999999999E-2</v>
      </c>
      <c r="BG377" s="52">
        <v>-8.7790000000000003E-4</v>
      </c>
      <c r="BH377" s="52">
        <v>-2.8340499999999999E-3</v>
      </c>
      <c r="BI377" s="52">
        <v>-1.9802999999999999E-3</v>
      </c>
      <c r="BJ377" s="52">
        <v>1.4829699999999999E-3</v>
      </c>
      <c r="BK377" s="52">
        <v>-1.6125589999999999E-2</v>
      </c>
      <c r="BL377" s="52">
        <v>-1.2939630000000001E-2</v>
      </c>
      <c r="BM377" s="52">
        <v>-2.6100149999999999E-2</v>
      </c>
      <c r="BN377" s="52">
        <v>-2.019642E-2</v>
      </c>
      <c r="BO377" s="52">
        <v>-1.8275349999999999E-2</v>
      </c>
      <c r="BP377" s="52">
        <v>-1.0479530000000001E-2</v>
      </c>
      <c r="BQ377" s="52">
        <v>-7.1052199999999998E-3</v>
      </c>
      <c r="BR377" s="52">
        <v>-1.289213E-2</v>
      </c>
      <c r="BS377" s="52">
        <v>-4.3057499999999997E-3</v>
      </c>
      <c r="BT377" s="52">
        <v>-9.7238999999999995E-4</v>
      </c>
      <c r="BU377" s="52">
        <v>3.1147700000000002E-3</v>
      </c>
      <c r="BV377" s="52">
        <v>8.4259999999999996E-5</v>
      </c>
      <c r="BW377" s="52">
        <v>-8.8104199999999994E-3</v>
      </c>
      <c r="BX377" s="52">
        <v>-4.4150759999999997E-2</v>
      </c>
      <c r="BY377" s="52">
        <v>-1.997869E-2</v>
      </c>
      <c r="BZ377" s="52">
        <v>-1.7067269999999999E-2</v>
      </c>
      <c r="CA377" s="52">
        <v>-1.10005E-2</v>
      </c>
      <c r="CB377" s="52">
        <v>-4.6391100000000001E-3</v>
      </c>
      <c r="CC377" s="52">
        <v>1.0366900000000001E-3</v>
      </c>
      <c r="CD377" s="52">
        <v>-3.3150300000000001E-3</v>
      </c>
      <c r="CE377" s="52">
        <v>5.3427600000000002E-3</v>
      </c>
      <c r="CF377" s="52">
        <v>3.4111900000000001E-3</v>
      </c>
      <c r="CG377" s="52">
        <v>4.3178599999999998E-3</v>
      </c>
      <c r="CH377" s="52">
        <v>8.7857899999999999E-3</v>
      </c>
      <c r="CI377" s="52">
        <v>-7.1700100000000001E-3</v>
      </c>
      <c r="CJ377" s="52">
        <v>-6.47132E-3</v>
      </c>
      <c r="CK377" s="52">
        <v>-1.8899269999999999E-2</v>
      </c>
      <c r="CL377" s="52">
        <v>-1.379418E-2</v>
      </c>
      <c r="CM377" s="52">
        <v>-9.86041E-3</v>
      </c>
      <c r="CN377" s="52">
        <v>-6.8574E-4</v>
      </c>
      <c r="CO377" s="52">
        <v>3.5843799999999999E-3</v>
      </c>
      <c r="CP377" s="52">
        <v>-1.28199E-3</v>
      </c>
      <c r="CQ377" s="52">
        <v>8.7927400000000003E-3</v>
      </c>
      <c r="CR377" s="52">
        <v>1.2696900000000001E-2</v>
      </c>
      <c r="CS377" s="52">
        <v>1.7023170000000001E-2</v>
      </c>
      <c r="CT377" s="52">
        <v>1.237514E-2</v>
      </c>
      <c r="CU377" s="52">
        <v>1.91727E-3</v>
      </c>
      <c r="CV377" s="52">
        <v>-3.3083179999999997E-2</v>
      </c>
      <c r="CW377" s="52">
        <v>-1.149994E-2</v>
      </c>
      <c r="CX377" s="52">
        <v>-8.9258700000000007E-3</v>
      </c>
      <c r="CY377" s="52">
        <v>-3.2955200000000001E-3</v>
      </c>
      <c r="CZ377" s="52">
        <v>2.8725999999999999E-3</v>
      </c>
      <c r="DA377" s="52">
        <v>8.4397499999999993E-3</v>
      </c>
      <c r="DB377" s="52">
        <v>3.6622199999999999E-3</v>
      </c>
      <c r="DC377" s="52">
        <v>1.156342E-2</v>
      </c>
      <c r="DD377" s="52">
        <v>9.6564300000000006E-3</v>
      </c>
      <c r="DE377" s="52">
        <v>1.061604E-2</v>
      </c>
      <c r="DF377" s="52">
        <v>1.608861E-2</v>
      </c>
      <c r="DG377" s="52">
        <v>1.7855600000000001E-3</v>
      </c>
      <c r="DH377" s="52">
        <v>-3.0180000000000002E-6</v>
      </c>
      <c r="DI377" s="52">
        <v>-1.1698399999999999E-2</v>
      </c>
      <c r="DJ377" s="52">
        <v>-7.3919199999999997E-3</v>
      </c>
      <c r="DK377" s="52">
        <v>-1.4454699999999999E-3</v>
      </c>
      <c r="DL377" s="52">
        <v>9.1080499999999995E-3</v>
      </c>
      <c r="DM377" s="52">
        <v>1.427398E-2</v>
      </c>
      <c r="DN377" s="52">
        <v>1.0328149999999999E-2</v>
      </c>
      <c r="DO377" s="52">
        <v>2.1891230000000001E-2</v>
      </c>
      <c r="DP377" s="52">
        <v>2.6366199999999999E-2</v>
      </c>
      <c r="DQ377" s="52">
        <v>3.093158E-2</v>
      </c>
      <c r="DR377" s="52">
        <v>2.466602E-2</v>
      </c>
      <c r="DS377" s="52">
        <v>1.264496E-2</v>
      </c>
      <c r="DT377" s="52">
        <v>-2.20156E-2</v>
      </c>
      <c r="DU377" s="52">
        <v>-3.0211700000000001E-3</v>
      </c>
      <c r="DV377" s="52">
        <v>-7.8445999999999995E-4</v>
      </c>
      <c r="DW377" s="52">
        <v>4.4094399999999997E-3</v>
      </c>
      <c r="DX377" s="52">
        <v>1.0384300000000001E-2</v>
      </c>
      <c r="DY377" s="52">
        <v>1.9128590000000001E-2</v>
      </c>
      <c r="DZ377" s="52">
        <v>1.373625E-2</v>
      </c>
      <c r="EA377" s="52">
        <v>2.0545049999999999E-2</v>
      </c>
      <c r="EB377" s="52">
        <v>1.867357E-2</v>
      </c>
      <c r="EC377" s="52">
        <v>1.9709589999999999E-2</v>
      </c>
      <c r="ED377" s="52">
        <v>2.6632719999999999E-2</v>
      </c>
      <c r="EE377" s="52">
        <v>1.471598E-2</v>
      </c>
      <c r="EF377" s="52">
        <v>9.3361899999999994E-3</v>
      </c>
      <c r="EG377" s="52">
        <v>-1.3014700000000001E-3</v>
      </c>
      <c r="EH377" s="52">
        <v>1.8519000000000001E-3</v>
      </c>
      <c r="EI377" s="52">
        <v>1.070437E-2</v>
      </c>
      <c r="EJ377" s="52">
        <v>2.324872E-2</v>
      </c>
      <c r="EK377" s="52">
        <v>2.9708080000000001E-2</v>
      </c>
      <c r="EL377" s="52">
        <v>2.7091359999999998E-2</v>
      </c>
      <c r="EM377" s="52">
        <v>4.0803350000000002E-2</v>
      </c>
      <c r="EN377" s="52">
        <v>4.6102499999999998E-2</v>
      </c>
      <c r="EO377" s="52">
        <v>5.101311E-2</v>
      </c>
      <c r="EP377" s="52">
        <v>4.2412100000000001E-2</v>
      </c>
      <c r="EQ377" s="52">
        <v>2.8134039999999999E-2</v>
      </c>
      <c r="ER377" s="52">
        <v>-6.0357700000000002E-3</v>
      </c>
      <c r="ES377" s="52">
        <v>9.2208099999999994E-3</v>
      </c>
      <c r="ET377" s="52">
        <v>1.097043E-2</v>
      </c>
      <c r="EU377" s="52">
        <v>1.553418E-2</v>
      </c>
      <c r="EV377" s="52">
        <v>2.1230010000000001E-2</v>
      </c>
      <c r="EW377" s="52">
        <v>69.722219999999993</v>
      </c>
      <c r="EX377" s="52">
        <v>68.566360000000003</v>
      </c>
      <c r="EY377" s="52">
        <v>67.712959999999995</v>
      </c>
      <c r="EZ377" s="52">
        <v>66.833340000000007</v>
      </c>
      <c r="FA377" s="52">
        <v>66.365740000000002</v>
      </c>
      <c r="FB377" s="52">
        <v>65.441360000000003</v>
      </c>
      <c r="FC377" s="52">
        <v>64.574070000000006</v>
      </c>
      <c r="FD377" s="52">
        <v>65.966049999999996</v>
      </c>
      <c r="FE377" s="52">
        <v>70.404319999999998</v>
      </c>
      <c r="FF377" s="52">
        <v>75.433639999999997</v>
      </c>
      <c r="FG377" s="52">
        <v>80.106480000000005</v>
      </c>
      <c r="FH377" s="52">
        <v>83.637339999999995</v>
      </c>
      <c r="FI377" s="52">
        <v>86.537040000000005</v>
      </c>
      <c r="FJ377" s="52">
        <v>88.850309999999993</v>
      </c>
      <c r="FK377" s="52">
        <v>90.942899999999995</v>
      </c>
      <c r="FL377" s="52">
        <v>92.160489999999996</v>
      </c>
      <c r="FM377" s="52">
        <v>92.643519999999995</v>
      </c>
      <c r="FN377" s="52">
        <v>91.864199999999997</v>
      </c>
      <c r="FO377" s="52">
        <v>89.370369999999994</v>
      </c>
      <c r="FP377" s="52">
        <v>83.962959999999995</v>
      </c>
      <c r="FQ377" s="52">
        <v>78.115740000000002</v>
      </c>
      <c r="FR377" s="52">
        <v>74.162040000000005</v>
      </c>
      <c r="FS377" s="52">
        <v>71.893519999999995</v>
      </c>
      <c r="FT377" s="52">
        <v>70.060190000000006</v>
      </c>
      <c r="FU377" s="52">
        <v>38</v>
      </c>
      <c r="FV377" s="52">
        <v>113.911</v>
      </c>
      <c r="FW377" s="52">
        <v>11.19655</v>
      </c>
      <c r="FX377" s="52">
        <v>1</v>
      </c>
    </row>
    <row r="378" spans="1:180" x14ac:dyDescent="0.3">
      <c r="A378" t="s">
        <v>174</v>
      </c>
      <c r="B378" t="s">
        <v>248</v>
      </c>
      <c r="C378" t="s">
        <v>0</v>
      </c>
      <c r="D378" t="s">
        <v>224</v>
      </c>
      <c r="E378" t="s">
        <v>187</v>
      </c>
      <c r="F378" t="s">
        <v>232</v>
      </c>
      <c r="G378" t="s">
        <v>239</v>
      </c>
      <c r="H378" s="52">
        <v>92</v>
      </c>
      <c r="I378" s="52">
        <v>0.1871043</v>
      </c>
      <c r="J378" s="52">
        <v>0.17706058999999999</v>
      </c>
      <c r="K378" s="52">
        <v>0.17437345000000001</v>
      </c>
      <c r="L378" s="52">
        <v>0.16802368000000001</v>
      </c>
      <c r="M378" s="52">
        <v>0.16789467999999999</v>
      </c>
      <c r="N378" s="52">
        <v>0.15976625999999999</v>
      </c>
      <c r="O378" s="52">
        <v>0.17105105000000001</v>
      </c>
      <c r="P378" s="52">
        <v>0.17971015000000001</v>
      </c>
      <c r="Q378" s="52">
        <v>0.1757174</v>
      </c>
      <c r="R378" s="52">
        <v>0.15395917000000001</v>
      </c>
      <c r="S378" s="52">
        <v>0.14168528999999999</v>
      </c>
      <c r="T378" s="52">
        <v>0.14101615000000001</v>
      </c>
      <c r="U378" s="52">
        <v>0.14785364000000001</v>
      </c>
      <c r="V378" s="52">
        <v>0.16963437000000001</v>
      </c>
      <c r="W378" s="52">
        <v>0.18585992000000001</v>
      </c>
      <c r="X378" s="52">
        <v>0.22575348000000001</v>
      </c>
      <c r="Y378" s="52">
        <v>0.25448100000000001</v>
      </c>
      <c r="Z378" s="52">
        <v>0.25810422</v>
      </c>
      <c r="AA378" s="52">
        <v>0.24150347</v>
      </c>
      <c r="AB378" s="52">
        <v>0.25124980000000002</v>
      </c>
      <c r="AC378" s="52">
        <v>0.25156107</v>
      </c>
      <c r="AD378" s="52">
        <v>0.23398902999999999</v>
      </c>
      <c r="AE378" s="52">
        <v>0.20769923000000001</v>
      </c>
      <c r="AF378" s="52">
        <v>0.19233658000000001</v>
      </c>
      <c r="AG378" s="52">
        <v>-8.0373000000000007E-3</v>
      </c>
      <c r="AH378" s="52">
        <v>-8.6864999999999998E-3</v>
      </c>
      <c r="AI378" s="52">
        <v>-2.34249E-3</v>
      </c>
      <c r="AJ378" s="52">
        <v>-3.1082499999999999E-3</v>
      </c>
      <c r="AK378" s="52">
        <v>9.0582E-4</v>
      </c>
      <c r="AL378" s="52">
        <v>-8.0543100000000003E-3</v>
      </c>
      <c r="AM378" s="52">
        <v>-2.0507049999999999E-2</v>
      </c>
      <c r="AN378" s="52">
        <v>-4.3849630000000001E-2</v>
      </c>
      <c r="AO378" s="52">
        <v>-4.1529870000000003E-2</v>
      </c>
      <c r="AP378" s="52">
        <v>-3.4483090000000001E-2</v>
      </c>
      <c r="AQ378" s="52">
        <v>-3.7990540000000003E-2</v>
      </c>
      <c r="AR378" s="52">
        <v>-3.743084E-2</v>
      </c>
      <c r="AS378" s="52">
        <v>-2.903528E-2</v>
      </c>
      <c r="AT378" s="52">
        <v>-1.494003E-2</v>
      </c>
      <c r="AU378" s="52">
        <v>-2.622232E-2</v>
      </c>
      <c r="AV378" s="52">
        <v>-1.448434E-2</v>
      </c>
      <c r="AW378" s="52">
        <v>-1.382827E-2</v>
      </c>
      <c r="AX378" s="52">
        <v>4.6635399999999999E-3</v>
      </c>
      <c r="AY378" s="52">
        <v>-1.297651E-2</v>
      </c>
      <c r="AZ378" s="52">
        <v>-4.3527030000000001E-2</v>
      </c>
      <c r="BA378" s="52">
        <v>-3.9018869999999997E-2</v>
      </c>
      <c r="BB378" s="52">
        <v>-2.3901619999999998E-2</v>
      </c>
      <c r="BC378" s="52">
        <v>-2.2256049999999999E-2</v>
      </c>
      <c r="BD378" s="52">
        <v>-1.463019E-2</v>
      </c>
      <c r="BE378" s="52">
        <v>1.61269E-3</v>
      </c>
      <c r="BF378" s="52">
        <v>5.6649000000000001E-4</v>
      </c>
      <c r="BG378" s="52">
        <v>5.5737199999999999E-3</v>
      </c>
      <c r="BH378" s="52">
        <v>4.2432099999999999E-3</v>
      </c>
      <c r="BI378" s="52">
        <v>7.9397900000000004E-3</v>
      </c>
      <c r="BJ378" s="52">
        <v>1.6246699999999999E-3</v>
      </c>
      <c r="BK378" s="52">
        <v>-7.56669E-3</v>
      </c>
      <c r="BL378" s="52">
        <v>-3.1319439999999997E-2</v>
      </c>
      <c r="BM378" s="52">
        <v>-2.5606469999999999E-2</v>
      </c>
      <c r="BN378" s="52">
        <v>-1.881391E-2</v>
      </c>
      <c r="BO378" s="52">
        <v>-2.4547739999999998E-2</v>
      </c>
      <c r="BP378" s="52">
        <v>-2.417182E-2</v>
      </c>
      <c r="BQ378" s="52">
        <v>-1.8379800000000002E-2</v>
      </c>
      <c r="BR378" s="52">
        <v>-5.3781300000000001E-3</v>
      </c>
      <c r="BS378" s="52">
        <v>-1.4634070000000001E-2</v>
      </c>
      <c r="BT378" s="52">
        <v>-1.7462199999999999E-3</v>
      </c>
      <c r="BU378" s="52">
        <v>-6.1470000000000006E-5</v>
      </c>
      <c r="BV378" s="52">
        <v>1.664421E-2</v>
      </c>
      <c r="BW378" s="52">
        <v>3.2609000000000002E-4</v>
      </c>
      <c r="BX378" s="52">
        <v>-2.6807709999999998E-2</v>
      </c>
      <c r="BY378" s="52">
        <v>-2.1448450000000001E-2</v>
      </c>
      <c r="BZ378" s="52">
        <v>-9.82011E-3</v>
      </c>
      <c r="CA378" s="52">
        <v>-9.8129299999999992E-3</v>
      </c>
      <c r="CB378" s="52">
        <v>-4.10079E-3</v>
      </c>
      <c r="CC378" s="52">
        <v>8.2962499999999998E-3</v>
      </c>
      <c r="CD378" s="52">
        <v>6.9750799999999998E-3</v>
      </c>
      <c r="CE378" s="52">
        <v>1.1056460000000001E-2</v>
      </c>
      <c r="CF378" s="52">
        <v>9.3348000000000007E-3</v>
      </c>
      <c r="CG378" s="52">
        <v>1.28115E-2</v>
      </c>
      <c r="CH378" s="52">
        <v>8.3283100000000002E-3</v>
      </c>
      <c r="CI378" s="52">
        <v>1.39576E-3</v>
      </c>
      <c r="CJ378" s="52">
        <v>-2.2641080000000001E-2</v>
      </c>
      <c r="CK378" s="52">
        <v>-1.4577990000000001E-2</v>
      </c>
      <c r="CL378" s="52">
        <v>-7.9614799999999999E-3</v>
      </c>
      <c r="CM378" s="52">
        <v>-1.52373E-2</v>
      </c>
      <c r="CN378" s="52">
        <v>-1.4988659999999999E-2</v>
      </c>
      <c r="CO378" s="52">
        <v>-1.099985E-2</v>
      </c>
      <c r="CP378" s="52">
        <v>1.24441E-3</v>
      </c>
      <c r="CQ378" s="52">
        <v>-6.6080799999999997E-3</v>
      </c>
      <c r="CR378" s="52">
        <v>7.0761699999999997E-3</v>
      </c>
      <c r="CS378" s="52">
        <v>9.47338E-3</v>
      </c>
      <c r="CT378" s="52">
        <v>2.4941970000000001E-2</v>
      </c>
      <c r="CU378" s="52">
        <v>9.5394299999999998E-3</v>
      </c>
      <c r="CV378" s="52">
        <v>-1.522797E-2</v>
      </c>
      <c r="CW378" s="52">
        <v>-9.2792299999999994E-3</v>
      </c>
      <c r="CX378" s="52">
        <v>-6.7310000000000004E-5</v>
      </c>
      <c r="CY378" s="52">
        <v>-1.19487E-3</v>
      </c>
      <c r="CZ378" s="52">
        <v>3.19185E-3</v>
      </c>
      <c r="DA378" s="52">
        <v>1.49798E-2</v>
      </c>
      <c r="DB378" s="52">
        <v>1.338368E-2</v>
      </c>
      <c r="DC378" s="52">
        <v>1.65392E-2</v>
      </c>
      <c r="DD378" s="52">
        <v>1.4426390000000001E-2</v>
      </c>
      <c r="DE378" s="52">
        <v>1.76832E-2</v>
      </c>
      <c r="DF378" s="52">
        <v>1.5031950000000001E-2</v>
      </c>
      <c r="DG378" s="52">
        <v>1.035822E-2</v>
      </c>
      <c r="DH378" s="52">
        <v>-1.396271E-2</v>
      </c>
      <c r="DI378" s="52">
        <v>-3.5494900000000002E-3</v>
      </c>
      <c r="DJ378" s="52">
        <v>2.8909500000000002E-3</v>
      </c>
      <c r="DK378" s="52">
        <v>-5.9268599999999999E-3</v>
      </c>
      <c r="DL378" s="52">
        <v>-5.80549E-3</v>
      </c>
      <c r="DM378" s="52">
        <v>-3.6199000000000001E-3</v>
      </c>
      <c r="DN378" s="52">
        <v>7.8669499999999993E-3</v>
      </c>
      <c r="DO378" s="52">
        <v>1.4178999999999999E-3</v>
      </c>
      <c r="DP378" s="52">
        <v>1.5898550000000001E-2</v>
      </c>
      <c r="DQ378" s="52">
        <v>1.9008230000000001E-2</v>
      </c>
      <c r="DR378" s="52">
        <v>3.3239749999999998E-2</v>
      </c>
      <c r="DS378" s="52">
        <v>1.8752769999999998E-2</v>
      </c>
      <c r="DT378" s="52">
        <v>-3.6482200000000002E-3</v>
      </c>
      <c r="DU378" s="52">
        <v>2.8899899999999998E-3</v>
      </c>
      <c r="DV378" s="52">
        <v>9.6854999999999997E-3</v>
      </c>
      <c r="DW378" s="52">
        <v>7.4231999999999996E-3</v>
      </c>
      <c r="DX378" s="52">
        <v>1.0484479999999999E-2</v>
      </c>
      <c r="DY378" s="52">
        <v>2.4629789999999999E-2</v>
      </c>
      <c r="DZ378" s="52">
        <v>2.2636659999999999E-2</v>
      </c>
      <c r="EA378" s="52">
        <v>2.445539E-2</v>
      </c>
      <c r="EB378" s="52">
        <v>2.177784E-2</v>
      </c>
      <c r="EC378" s="52">
        <v>2.471717E-2</v>
      </c>
      <c r="ED378" s="52">
        <v>2.4710940000000001E-2</v>
      </c>
      <c r="EE378" s="52">
        <v>2.3298570000000001E-2</v>
      </c>
      <c r="EF378" s="52">
        <v>-1.4325200000000001E-3</v>
      </c>
      <c r="EG378" s="52">
        <v>1.23739E-2</v>
      </c>
      <c r="EH378" s="52">
        <v>1.8560139999999999E-2</v>
      </c>
      <c r="EI378" s="52">
        <v>7.5159500000000004E-3</v>
      </c>
      <c r="EJ378" s="52">
        <v>7.4535399999999998E-3</v>
      </c>
      <c r="EK378" s="52">
        <v>7.0355799999999996E-3</v>
      </c>
      <c r="EL378" s="52">
        <v>1.7428849999999999E-2</v>
      </c>
      <c r="EM378" s="52">
        <v>1.3006159999999999E-2</v>
      </c>
      <c r="EN378" s="52">
        <v>2.8636669999999999E-2</v>
      </c>
      <c r="EO378" s="52">
        <v>3.2775039999999998E-2</v>
      </c>
      <c r="EP378" s="52">
        <v>4.5220410000000003E-2</v>
      </c>
      <c r="EQ378" s="52">
        <v>3.2055380000000001E-2</v>
      </c>
      <c r="ER378" s="52">
        <v>1.307109E-2</v>
      </c>
      <c r="ES378" s="52">
        <v>2.04604E-2</v>
      </c>
      <c r="ET378" s="52">
        <v>2.3767010000000002E-2</v>
      </c>
      <c r="EU378" s="52">
        <v>1.986632E-2</v>
      </c>
      <c r="EV378" s="52">
        <v>2.101389E-2</v>
      </c>
      <c r="EW378" s="52">
        <v>65.522090000000006</v>
      </c>
      <c r="EX378" s="52">
        <v>64.231059999999999</v>
      </c>
      <c r="EY378" s="52">
        <v>63.200760000000002</v>
      </c>
      <c r="EZ378" s="52">
        <v>62.125</v>
      </c>
      <c r="FA378" s="52">
        <v>61.15278</v>
      </c>
      <c r="FB378" s="52">
        <v>60.20581</v>
      </c>
      <c r="FC378" s="52">
        <v>61.042929999999998</v>
      </c>
      <c r="FD378" s="52">
        <v>64.843440000000001</v>
      </c>
      <c r="FE378" s="52">
        <v>69.739900000000006</v>
      </c>
      <c r="FF378" s="52">
        <v>74.058719999999994</v>
      </c>
      <c r="FG378" s="52">
        <v>77.513890000000004</v>
      </c>
      <c r="FH378" s="52">
        <v>80.328289999999996</v>
      </c>
      <c r="FI378" s="52">
        <v>82.873109999999997</v>
      </c>
      <c r="FJ378" s="52">
        <v>85.01831</v>
      </c>
      <c r="FK378" s="52">
        <v>86.673609999999996</v>
      </c>
      <c r="FL378" s="52">
        <v>87.927400000000006</v>
      </c>
      <c r="FM378" s="52">
        <v>88.261989999999997</v>
      </c>
      <c r="FN378" s="52">
        <v>87.766409999999993</v>
      </c>
      <c r="FO378" s="52">
        <v>85.809340000000006</v>
      </c>
      <c r="FP378" s="52">
        <v>82.054289999999995</v>
      </c>
      <c r="FQ378" s="52">
        <v>76.376890000000003</v>
      </c>
      <c r="FR378" s="52">
        <v>71.83081</v>
      </c>
      <c r="FS378" s="52">
        <v>68.772729999999996</v>
      </c>
      <c r="FT378" s="52">
        <v>66.885729999999995</v>
      </c>
      <c r="FU378" s="52">
        <v>38</v>
      </c>
      <c r="FV378" s="52">
        <v>98.090260000000001</v>
      </c>
      <c r="FW378" s="52">
        <v>9.8821030000000007</v>
      </c>
      <c r="FX378" s="52">
        <v>1</v>
      </c>
    </row>
    <row r="379" spans="1:180" x14ac:dyDescent="0.3">
      <c r="A379" t="s">
        <v>174</v>
      </c>
      <c r="B379" t="s">
        <v>248</v>
      </c>
      <c r="C379" t="s">
        <v>0</v>
      </c>
      <c r="D379" t="s">
        <v>244</v>
      </c>
      <c r="E379" t="s">
        <v>190</v>
      </c>
      <c r="F379" t="s">
        <v>233</v>
      </c>
      <c r="G379" t="s">
        <v>239</v>
      </c>
      <c r="H379" s="52">
        <v>38</v>
      </c>
      <c r="I379" s="52">
        <v>0</v>
      </c>
      <c r="J379" s="52">
        <v>0</v>
      </c>
      <c r="K379" s="52">
        <v>0</v>
      </c>
      <c r="L379" s="52">
        <v>0</v>
      </c>
      <c r="M379" s="52">
        <v>0</v>
      </c>
      <c r="N379" s="52">
        <v>0</v>
      </c>
      <c r="O379" s="52">
        <v>0</v>
      </c>
      <c r="P379" s="52">
        <v>0</v>
      </c>
      <c r="Q379" s="52">
        <v>0</v>
      </c>
      <c r="R379" s="52">
        <v>0</v>
      </c>
      <c r="S379" s="52">
        <v>0</v>
      </c>
      <c r="T379" s="52">
        <v>0</v>
      </c>
      <c r="U379" s="52">
        <v>0</v>
      </c>
      <c r="V379" s="52">
        <v>0</v>
      </c>
      <c r="W379" s="52">
        <v>0</v>
      </c>
      <c r="X379" s="52">
        <v>0</v>
      </c>
      <c r="Y379" s="52">
        <v>0</v>
      </c>
      <c r="Z379" s="52">
        <v>0</v>
      </c>
      <c r="AA379" s="52">
        <v>0</v>
      </c>
      <c r="AB379" s="52">
        <v>0</v>
      </c>
      <c r="AC379" s="52">
        <v>0</v>
      </c>
      <c r="AD379" s="52">
        <v>0</v>
      </c>
      <c r="AE379" s="52">
        <v>0</v>
      </c>
      <c r="AF379" s="52">
        <v>0</v>
      </c>
      <c r="AG379" s="52">
        <v>0</v>
      </c>
      <c r="AH379" s="52">
        <v>0</v>
      </c>
      <c r="AI379" s="52">
        <v>0</v>
      </c>
      <c r="AJ379" s="52">
        <v>0</v>
      </c>
      <c r="AK379" s="52">
        <v>0</v>
      </c>
      <c r="AL379" s="52">
        <v>0</v>
      </c>
      <c r="AM379" s="52">
        <v>0</v>
      </c>
      <c r="AN379" s="52">
        <v>0</v>
      </c>
      <c r="AO379" s="52">
        <v>0</v>
      </c>
      <c r="AP379" s="52">
        <v>0</v>
      </c>
      <c r="AQ379" s="52">
        <v>0</v>
      </c>
      <c r="AR379" s="52">
        <v>0</v>
      </c>
      <c r="AS379" s="52">
        <v>0</v>
      </c>
      <c r="AT379" s="52">
        <v>0</v>
      </c>
      <c r="AU379" s="52">
        <v>0</v>
      </c>
      <c r="AV379" s="52">
        <v>0</v>
      </c>
      <c r="AW379" s="52">
        <v>0</v>
      </c>
      <c r="AX379" s="52">
        <v>0</v>
      </c>
      <c r="AY379" s="52">
        <v>0</v>
      </c>
      <c r="AZ379" s="52">
        <v>0</v>
      </c>
      <c r="BA379" s="52">
        <v>0</v>
      </c>
      <c r="BB379" s="52">
        <v>0</v>
      </c>
      <c r="BC379" s="52">
        <v>0</v>
      </c>
      <c r="BD379" s="52">
        <v>0</v>
      </c>
      <c r="BE379" s="52">
        <v>0</v>
      </c>
      <c r="BF379" s="52">
        <v>0</v>
      </c>
      <c r="BG379" s="52">
        <v>0</v>
      </c>
      <c r="BH379" s="52">
        <v>0</v>
      </c>
      <c r="BI379" s="52">
        <v>0</v>
      </c>
      <c r="BJ379" s="52">
        <v>0</v>
      </c>
      <c r="BK379" s="52">
        <v>0</v>
      </c>
      <c r="BL379" s="52">
        <v>0</v>
      </c>
      <c r="BM379" s="52">
        <v>0</v>
      </c>
      <c r="BN379" s="52">
        <v>0</v>
      </c>
      <c r="BO379" s="52">
        <v>0</v>
      </c>
      <c r="BP379" s="52">
        <v>0</v>
      </c>
      <c r="BQ379" s="52">
        <v>0</v>
      </c>
      <c r="BR379" s="52">
        <v>0</v>
      </c>
      <c r="BS379" s="52">
        <v>0</v>
      </c>
      <c r="BT379" s="52">
        <v>0</v>
      </c>
      <c r="BU379" s="52">
        <v>0</v>
      </c>
      <c r="BV379" s="52">
        <v>0</v>
      </c>
      <c r="BW379" s="52">
        <v>0</v>
      </c>
      <c r="BX379" s="52">
        <v>0</v>
      </c>
      <c r="BY379" s="52">
        <v>0</v>
      </c>
      <c r="BZ379" s="52">
        <v>0</v>
      </c>
      <c r="CA379" s="52">
        <v>0</v>
      </c>
      <c r="CB379" s="52">
        <v>0</v>
      </c>
      <c r="CC379" s="52">
        <v>0</v>
      </c>
      <c r="CD379" s="52">
        <v>0</v>
      </c>
      <c r="CE379" s="52">
        <v>0</v>
      </c>
      <c r="CF379" s="52">
        <v>0</v>
      </c>
      <c r="CG379" s="52">
        <v>0</v>
      </c>
      <c r="CH379" s="52">
        <v>0</v>
      </c>
      <c r="CI379" s="52">
        <v>0</v>
      </c>
      <c r="CJ379" s="52">
        <v>0</v>
      </c>
      <c r="CK379" s="52">
        <v>0</v>
      </c>
      <c r="CL379" s="52">
        <v>0</v>
      </c>
      <c r="CM379" s="52">
        <v>0</v>
      </c>
      <c r="CN379" s="52">
        <v>0</v>
      </c>
      <c r="CO379" s="52">
        <v>0</v>
      </c>
      <c r="CP379" s="52">
        <v>0</v>
      </c>
      <c r="CQ379" s="52">
        <v>0</v>
      </c>
      <c r="CR379" s="52">
        <v>0</v>
      </c>
      <c r="CS379" s="52">
        <v>0</v>
      </c>
      <c r="CT379" s="52">
        <v>0</v>
      </c>
      <c r="CU379" s="52">
        <v>0</v>
      </c>
      <c r="CV379" s="52">
        <v>0</v>
      </c>
      <c r="CW379" s="52">
        <v>0</v>
      </c>
      <c r="CX379" s="52">
        <v>0</v>
      </c>
      <c r="CY379" s="52">
        <v>0</v>
      </c>
      <c r="CZ379" s="52">
        <v>0</v>
      </c>
      <c r="DA379" s="52">
        <v>0</v>
      </c>
      <c r="DB379" s="52">
        <v>0</v>
      </c>
      <c r="DC379" s="52">
        <v>0</v>
      </c>
      <c r="DD379" s="52">
        <v>0</v>
      </c>
      <c r="DE379" s="52">
        <v>0</v>
      </c>
      <c r="DF379" s="52">
        <v>0</v>
      </c>
      <c r="DG379" s="52">
        <v>0</v>
      </c>
      <c r="DH379" s="52">
        <v>0</v>
      </c>
      <c r="DI379" s="52">
        <v>0</v>
      </c>
      <c r="DJ379" s="52">
        <v>0</v>
      </c>
      <c r="DK379" s="52">
        <v>0</v>
      </c>
      <c r="DL379" s="52">
        <v>0</v>
      </c>
      <c r="DM379" s="52">
        <v>0</v>
      </c>
      <c r="DN379" s="52">
        <v>0</v>
      </c>
      <c r="DO379" s="52">
        <v>0</v>
      </c>
      <c r="DP379" s="52">
        <v>0</v>
      </c>
      <c r="DQ379" s="52">
        <v>0</v>
      </c>
      <c r="DR379" s="52">
        <v>0</v>
      </c>
      <c r="DS379" s="52">
        <v>0</v>
      </c>
      <c r="DT379" s="52">
        <v>0</v>
      </c>
      <c r="DU379" s="52">
        <v>0</v>
      </c>
      <c r="DV379" s="52">
        <v>0</v>
      </c>
      <c r="DW379" s="52">
        <v>0</v>
      </c>
      <c r="DX379" s="52">
        <v>0</v>
      </c>
      <c r="DY379" s="52">
        <v>0</v>
      </c>
      <c r="DZ379" s="52">
        <v>0</v>
      </c>
      <c r="EA379" s="52">
        <v>0</v>
      </c>
      <c r="EB379" s="52">
        <v>0</v>
      </c>
      <c r="EC379" s="52">
        <v>0</v>
      </c>
      <c r="ED379" s="52">
        <v>0</v>
      </c>
      <c r="EE379" s="52">
        <v>0</v>
      </c>
      <c r="EF379" s="52">
        <v>0</v>
      </c>
      <c r="EG379" s="52">
        <v>0</v>
      </c>
      <c r="EH379" s="52">
        <v>0</v>
      </c>
      <c r="EI379" s="52">
        <v>0</v>
      </c>
      <c r="EJ379" s="52">
        <v>0</v>
      </c>
      <c r="EK379" s="52">
        <v>0</v>
      </c>
      <c r="EL379" s="52">
        <v>0</v>
      </c>
      <c r="EM379" s="52">
        <v>0</v>
      </c>
      <c r="EN379" s="52">
        <v>0</v>
      </c>
      <c r="EO379" s="52">
        <v>0</v>
      </c>
      <c r="EP379" s="52">
        <v>0</v>
      </c>
      <c r="EQ379" s="52">
        <v>0</v>
      </c>
      <c r="ER379" s="52">
        <v>0</v>
      </c>
      <c r="ES379" s="52">
        <v>0</v>
      </c>
      <c r="ET379" s="52">
        <v>0</v>
      </c>
      <c r="EU379" s="52">
        <v>0</v>
      </c>
      <c r="EV379" s="52">
        <v>0</v>
      </c>
      <c r="EW379" s="52">
        <v>68.494950000000003</v>
      </c>
      <c r="EX379" s="52">
        <v>67.606059999999999</v>
      </c>
      <c r="EY379" s="52">
        <v>66.510099999999994</v>
      </c>
      <c r="EZ379" s="52">
        <v>65.666659999999993</v>
      </c>
      <c r="FA379" s="52">
        <v>64.848489999999998</v>
      </c>
      <c r="FB379" s="52">
        <v>63.878790000000002</v>
      </c>
      <c r="FC379" s="52">
        <v>63.136360000000003</v>
      </c>
      <c r="FD379" s="52">
        <v>63.838380000000001</v>
      </c>
      <c r="FE379" s="52">
        <v>66.853539999999995</v>
      </c>
      <c r="FF379" s="52">
        <v>70.853539999999995</v>
      </c>
      <c r="FG379" s="52">
        <v>74.686869999999999</v>
      </c>
      <c r="FH379" s="52">
        <v>78.373739999999998</v>
      </c>
      <c r="FI379" s="52">
        <v>81.833340000000007</v>
      </c>
      <c r="FJ379" s="52">
        <v>84.510099999999994</v>
      </c>
      <c r="FK379" s="52">
        <v>86.353539999999995</v>
      </c>
      <c r="FL379" s="52">
        <v>87.242419999999996</v>
      </c>
      <c r="FM379" s="52">
        <v>87.308080000000004</v>
      </c>
      <c r="FN379" s="52">
        <v>86.106059999999999</v>
      </c>
      <c r="FO379" s="52">
        <v>83.570710000000005</v>
      </c>
      <c r="FP379" s="52">
        <v>79.494950000000003</v>
      </c>
      <c r="FQ379" s="52">
        <v>75.979799999999997</v>
      </c>
      <c r="FR379" s="52">
        <v>73.550510000000003</v>
      </c>
      <c r="FS379" s="52">
        <v>71.979799999999997</v>
      </c>
      <c r="FT379" s="52">
        <v>70.505049999999997</v>
      </c>
      <c r="FU379" s="52">
        <v>12</v>
      </c>
      <c r="FV379" s="52">
        <v>17.96791</v>
      </c>
      <c r="FW379" s="52">
        <v>3.6366079999999998</v>
      </c>
      <c r="FX379" s="52">
        <v>0</v>
      </c>
    </row>
    <row r="380" spans="1:180" x14ac:dyDescent="0.3">
      <c r="A380" t="s">
        <v>174</v>
      </c>
      <c r="B380" t="s">
        <v>248</v>
      </c>
      <c r="C380" t="s">
        <v>0</v>
      </c>
      <c r="D380" t="s">
        <v>244</v>
      </c>
      <c r="E380" t="s">
        <v>189</v>
      </c>
      <c r="F380" t="s">
        <v>233</v>
      </c>
      <c r="G380" t="s">
        <v>239</v>
      </c>
      <c r="H380" s="52">
        <v>38</v>
      </c>
      <c r="I380" s="52">
        <v>0</v>
      </c>
      <c r="J380" s="52">
        <v>0</v>
      </c>
      <c r="K380" s="52">
        <v>0</v>
      </c>
      <c r="L380" s="52">
        <v>0</v>
      </c>
      <c r="M380" s="52">
        <v>0</v>
      </c>
      <c r="N380" s="52">
        <v>0</v>
      </c>
      <c r="O380" s="52">
        <v>0</v>
      </c>
      <c r="P380" s="52">
        <v>0</v>
      </c>
      <c r="Q380" s="52">
        <v>0</v>
      </c>
      <c r="R380" s="52">
        <v>0</v>
      </c>
      <c r="S380" s="52">
        <v>0</v>
      </c>
      <c r="T380" s="52">
        <v>0</v>
      </c>
      <c r="U380" s="52">
        <v>0</v>
      </c>
      <c r="V380" s="52">
        <v>0</v>
      </c>
      <c r="W380" s="52">
        <v>0</v>
      </c>
      <c r="X380" s="52">
        <v>0</v>
      </c>
      <c r="Y380" s="52">
        <v>0</v>
      </c>
      <c r="Z380" s="52">
        <v>0</v>
      </c>
      <c r="AA380" s="52">
        <v>0</v>
      </c>
      <c r="AB380" s="52">
        <v>0</v>
      </c>
      <c r="AC380" s="52">
        <v>0</v>
      </c>
      <c r="AD380" s="52">
        <v>0</v>
      </c>
      <c r="AE380" s="52">
        <v>0</v>
      </c>
      <c r="AF380" s="52">
        <v>0</v>
      </c>
      <c r="AG380" s="52">
        <v>0</v>
      </c>
      <c r="AH380" s="52">
        <v>0</v>
      </c>
      <c r="AI380" s="52">
        <v>0</v>
      </c>
      <c r="AJ380" s="52">
        <v>0</v>
      </c>
      <c r="AK380" s="52">
        <v>0</v>
      </c>
      <c r="AL380" s="52">
        <v>0</v>
      </c>
      <c r="AM380" s="52">
        <v>0</v>
      </c>
      <c r="AN380" s="52">
        <v>0</v>
      </c>
      <c r="AO380" s="52">
        <v>0</v>
      </c>
      <c r="AP380" s="52">
        <v>0</v>
      </c>
      <c r="AQ380" s="52">
        <v>0</v>
      </c>
      <c r="AR380" s="52">
        <v>0</v>
      </c>
      <c r="AS380" s="52">
        <v>0</v>
      </c>
      <c r="AT380" s="52">
        <v>0</v>
      </c>
      <c r="AU380" s="52">
        <v>0</v>
      </c>
      <c r="AV380" s="52">
        <v>0</v>
      </c>
      <c r="AW380" s="52">
        <v>0</v>
      </c>
      <c r="AX380" s="52">
        <v>0</v>
      </c>
      <c r="AY380" s="52">
        <v>0</v>
      </c>
      <c r="AZ380" s="52">
        <v>0</v>
      </c>
      <c r="BA380" s="52">
        <v>0</v>
      </c>
      <c r="BB380" s="52">
        <v>0</v>
      </c>
      <c r="BC380" s="52">
        <v>0</v>
      </c>
      <c r="BD380" s="52">
        <v>0</v>
      </c>
      <c r="BE380" s="52">
        <v>0</v>
      </c>
      <c r="BF380" s="52">
        <v>0</v>
      </c>
      <c r="BG380" s="52">
        <v>0</v>
      </c>
      <c r="BH380" s="52">
        <v>0</v>
      </c>
      <c r="BI380" s="52">
        <v>0</v>
      </c>
      <c r="BJ380" s="52">
        <v>0</v>
      </c>
      <c r="BK380" s="52">
        <v>0</v>
      </c>
      <c r="BL380" s="52">
        <v>0</v>
      </c>
      <c r="BM380" s="52">
        <v>0</v>
      </c>
      <c r="BN380" s="52">
        <v>0</v>
      </c>
      <c r="BO380" s="52">
        <v>0</v>
      </c>
      <c r="BP380" s="52">
        <v>0</v>
      </c>
      <c r="BQ380" s="52">
        <v>0</v>
      </c>
      <c r="BR380" s="52">
        <v>0</v>
      </c>
      <c r="BS380" s="52">
        <v>0</v>
      </c>
      <c r="BT380" s="52">
        <v>0</v>
      </c>
      <c r="BU380" s="52">
        <v>0</v>
      </c>
      <c r="BV380" s="52">
        <v>0</v>
      </c>
      <c r="BW380" s="52">
        <v>0</v>
      </c>
      <c r="BX380" s="52">
        <v>0</v>
      </c>
      <c r="BY380" s="52">
        <v>0</v>
      </c>
      <c r="BZ380" s="52">
        <v>0</v>
      </c>
      <c r="CA380" s="52">
        <v>0</v>
      </c>
      <c r="CB380" s="52">
        <v>0</v>
      </c>
      <c r="CC380" s="52">
        <v>0</v>
      </c>
      <c r="CD380" s="52">
        <v>0</v>
      </c>
      <c r="CE380" s="52">
        <v>0</v>
      </c>
      <c r="CF380" s="52">
        <v>0</v>
      </c>
      <c r="CG380" s="52">
        <v>0</v>
      </c>
      <c r="CH380" s="52">
        <v>0</v>
      </c>
      <c r="CI380" s="52">
        <v>0</v>
      </c>
      <c r="CJ380" s="52">
        <v>0</v>
      </c>
      <c r="CK380" s="52">
        <v>0</v>
      </c>
      <c r="CL380" s="52">
        <v>0</v>
      </c>
      <c r="CM380" s="52">
        <v>0</v>
      </c>
      <c r="CN380" s="52">
        <v>0</v>
      </c>
      <c r="CO380" s="52">
        <v>0</v>
      </c>
      <c r="CP380" s="52">
        <v>0</v>
      </c>
      <c r="CQ380" s="52">
        <v>0</v>
      </c>
      <c r="CR380" s="52">
        <v>0</v>
      </c>
      <c r="CS380" s="52">
        <v>0</v>
      </c>
      <c r="CT380" s="52">
        <v>0</v>
      </c>
      <c r="CU380" s="52">
        <v>0</v>
      </c>
      <c r="CV380" s="52">
        <v>0</v>
      </c>
      <c r="CW380" s="52">
        <v>0</v>
      </c>
      <c r="CX380" s="52">
        <v>0</v>
      </c>
      <c r="CY380" s="52">
        <v>0</v>
      </c>
      <c r="CZ380" s="52">
        <v>0</v>
      </c>
      <c r="DA380" s="52">
        <v>0</v>
      </c>
      <c r="DB380" s="52">
        <v>0</v>
      </c>
      <c r="DC380" s="52">
        <v>0</v>
      </c>
      <c r="DD380" s="52">
        <v>0</v>
      </c>
      <c r="DE380" s="52">
        <v>0</v>
      </c>
      <c r="DF380" s="52">
        <v>0</v>
      </c>
      <c r="DG380" s="52">
        <v>0</v>
      </c>
      <c r="DH380" s="52">
        <v>0</v>
      </c>
      <c r="DI380" s="52">
        <v>0</v>
      </c>
      <c r="DJ380" s="52">
        <v>0</v>
      </c>
      <c r="DK380" s="52">
        <v>0</v>
      </c>
      <c r="DL380" s="52">
        <v>0</v>
      </c>
      <c r="DM380" s="52">
        <v>0</v>
      </c>
      <c r="DN380" s="52">
        <v>0</v>
      </c>
      <c r="DO380" s="52">
        <v>0</v>
      </c>
      <c r="DP380" s="52">
        <v>0</v>
      </c>
      <c r="DQ380" s="52">
        <v>0</v>
      </c>
      <c r="DR380" s="52">
        <v>0</v>
      </c>
      <c r="DS380" s="52">
        <v>0</v>
      </c>
      <c r="DT380" s="52">
        <v>0</v>
      </c>
      <c r="DU380" s="52">
        <v>0</v>
      </c>
      <c r="DV380" s="52">
        <v>0</v>
      </c>
      <c r="DW380" s="52">
        <v>0</v>
      </c>
      <c r="DX380" s="52">
        <v>0</v>
      </c>
      <c r="DY380" s="52">
        <v>0</v>
      </c>
      <c r="DZ380" s="52">
        <v>0</v>
      </c>
      <c r="EA380" s="52">
        <v>0</v>
      </c>
      <c r="EB380" s="52">
        <v>0</v>
      </c>
      <c r="EC380" s="52">
        <v>0</v>
      </c>
      <c r="ED380" s="52">
        <v>0</v>
      </c>
      <c r="EE380" s="52">
        <v>0</v>
      </c>
      <c r="EF380" s="52">
        <v>0</v>
      </c>
      <c r="EG380" s="52">
        <v>0</v>
      </c>
      <c r="EH380" s="52">
        <v>0</v>
      </c>
      <c r="EI380" s="52">
        <v>0</v>
      </c>
      <c r="EJ380" s="52">
        <v>0</v>
      </c>
      <c r="EK380" s="52">
        <v>0</v>
      </c>
      <c r="EL380" s="52">
        <v>0</v>
      </c>
      <c r="EM380" s="52">
        <v>0</v>
      </c>
      <c r="EN380" s="52">
        <v>0</v>
      </c>
      <c r="EO380" s="52">
        <v>0</v>
      </c>
      <c r="EP380" s="52">
        <v>0</v>
      </c>
      <c r="EQ380" s="52">
        <v>0</v>
      </c>
      <c r="ER380" s="52">
        <v>0</v>
      </c>
      <c r="ES380" s="52">
        <v>0</v>
      </c>
      <c r="ET380" s="52">
        <v>0</v>
      </c>
      <c r="EU380" s="52">
        <v>0</v>
      </c>
      <c r="EV380" s="52">
        <v>0</v>
      </c>
      <c r="EW380" s="52">
        <v>72.398989999999998</v>
      </c>
      <c r="EX380" s="52">
        <v>70.924239999999998</v>
      </c>
      <c r="EY380" s="52">
        <v>69.560609999999997</v>
      </c>
      <c r="EZ380" s="52">
        <v>68.328289999999996</v>
      </c>
      <c r="FA380" s="52">
        <v>67.641409999999993</v>
      </c>
      <c r="FB380" s="52">
        <v>66.803030000000007</v>
      </c>
      <c r="FC380" s="52">
        <v>66.212119999999999</v>
      </c>
      <c r="FD380" s="52">
        <v>66.792929999999998</v>
      </c>
      <c r="FE380" s="52">
        <v>69.601010000000002</v>
      </c>
      <c r="FF380" s="52">
        <v>73.262630000000001</v>
      </c>
      <c r="FG380" s="52">
        <v>77.58081</v>
      </c>
      <c r="FH380" s="52">
        <v>81.590909999999994</v>
      </c>
      <c r="FI380" s="52">
        <v>85.040409999999994</v>
      </c>
      <c r="FJ380" s="52">
        <v>87.585859999999997</v>
      </c>
      <c r="FK380" s="52">
        <v>89.550510000000003</v>
      </c>
      <c r="FL380" s="52">
        <v>91.121219999999994</v>
      </c>
      <c r="FM380" s="52">
        <v>91.202020000000005</v>
      </c>
      <c r="FN380" s="52">
        <v>89.681820000000002</v>
      </c>
      <c r="FO380" s="52">
        <v>87.58081</v>
      </c>
      <c r="FP380" s="52">
        <v>83.651510000000002</v>
      </c>
      <c r="FQ380" s="52">
        <v>79.575760000000002</v>
      </c>
      <c r="FR380" s="52">
        <v>76.510099999999994</v>
      </c>
      <c r="FS380" s="52">
        <v>74.404039999999995</v>
      </c>
      <c r="FT380" s="52">
        <v>72.959590000000006</v>
      </c>
      <c r="FU380" s="52">
        <v>12</v>
      </c>
      <c r="FV380" s="52">
        <v>21.706240000000001</v>
      </c>
      <c r="FW380" s="52">
        <v>5.09152</v>
      </c>
      <c r="FX380" s="52">
        <v>0</v>
      </c>
    </row>
    <row r="381" spans="1:180" x14ac:dyDescent="0.3">
      <c r="A381" t="s">
        <v>174</v>
      </c>
      <c r="B381" t="s">
        <v>248</v>
      </c>
      <c r="C381" t="s">
        <v>0</v>
      </c>
      <c r="D381" t="s">
        <v>244</v>
      </c>
      <c r="E381" t="s">
        <v>187</v>
      </c>
      <c r="F381" t="s">
        <v>233</v>
      </c>
      <c r="G381" t="s">
        <v>239</v>
      </c>
      <c r="H381" s="52">
        <v>38</v>
      </c>
      <c r="I381" s="52">
        <v>0</v>
      </c>
      <c r="J381" s="52">
        <v>0</v>
      </c>
      <c r="K381" s="52">
        <v>0</v>
      </c>
      <c r="L381" s="52">
        <v>0</v>
      </c>
      <c r="M381" s="52">
        <v>0</v>
      </c>
      <c r="N381" s="52">
        <v>0</v>
      </c>
      <c r="O381" s="52">
        <v>0</v>
      </c>
      <c r="P381" s="52">
        <v>0</v>
      </c>
      <c r="Q381" s="52">
        <v>0</v>
      </c>
      <c r="R381" s="52">
        <v>0</v>
      </c>
      <c r="S381" s="52">
        <v>0</v>
      </c>
      <c r="T381" s="52">
        <v>0</v>
      </c>
      <c r="U381" s="52">
        <v>0</v>
      </c>
      <c r="V381" s="52">
        <v>0</v>
      </c>
      <c r="W381" s="52">
        <v>0</v>
      </c>
      <c r="X381" s="52">
        <v>0</v>
      </c>
      <c r="Y381" s="52">
        <v>0</v>
      </c>
      <c r="Z381" s="52">
        <v>0</v>
      </c>
      <c r="AA381" s="52">
        <v>0</v>
      </c>
      <c r="AB381" s="52">
        <v>0</v>
      </c>
      <c r="AC381" s="52">
        <v>0</v>
      </c>
      <c r="AD381" s="52">
        <v>0</v>
      </c>
      <c r="AE381" s="52">
        <v>0</v>
      </c>
      <c r="AF381" s="52">
        <v>0</v>
      </c>
      <c r="AG381" s="52">
        <v>0</v>
      </c>
      <c r="AH381" s="52">
        <v>0</v>
      </c>
      <c r="AI381" s="52">
        <v>0</v>
      </c>
      <c r="AJ381" s="52">
        <v>0</v>
      </c>
      <c r="AK381" s="52">
        <v>0</v>
      </c>
      <c r="AL381" s="52">
        <v>0</v>
      </c>
      <c r="AM381" s="52">
        <v>0</v>
      </c>
      <c r="AN381" s="52">
        <v>0</v>
      </c>
      <c r="AO381" s="52">
        <v>0</v>
      </c>
      <c r="AP381" s="52">
        <v>0</v>
      </c>
      <c r="AQ381" s="52">
        <v>0</v>
      </c>
      <c r="AR381" s="52">
        <v>0</v>
      </c>
      <c r="AS381" s="52">
        <v>0</v>
      </c>
      <c r="AT381" s="52">
        <v>0</v>
      </c>
      <c r="AU381" s="52">
        <v>0</v>
      </c>
      <c r="AV381" s="52">
        <v>0</v>
      </c>
      <c r="AW381" s="52">
        <v>0</v>
      </c>
      <c r="AX381" s="52">
        <v>0</v>
      </c>
      <c r="AY381" s="52">
        <v>0</v>
      </c>
      <c r="AZ381" s="52">
        <v>0</v>
      </c>
      <c r="BA381" s="52">
        <v>0</v>
      </c>
      <c r="BB381" s="52">
        <v>0</v>
      </c>
      <c r="BC381" s="52">
        <v>0</v>
      </c>
      <c r="BD381" s="52">
        <v>0</v>
      </c>
      <c r="BE381" s="52">
        <v>0</v>
      </c>
      <c r="BF381" s="52">
        <v>0</v>
      </c>
      <c r="BG381" s="52">
        <v>0</v>
      </c>
      <c r="BH381" s="52">
        <v>0</v>
      </c>
      <c r="BI381" s="52">
        <v>0</v>
      </c>
      <c r="BJ381" s="52">
        <v>0</v>
      </c>
      <c r="BK381" s="52">
        <v>0</v>
      </c>
      <c r="BL381" s="52">
        <v>0</v>
      </c>
      <c r="BM381" s="52">
        <v>0</v>
      </c>
      <c r="BN381" s="52">
        <v>0</v>
      </c>
      <c r="BO381" s="52">
        <v>0</v>
      </c>
      <c r="BP381" s="52">
        <v>0</v>
      </c>
      <c r="BQ381" s="52">
        <v>0</v>
      </c>
      <c r="BR381" s="52">
        <v>0</v>
      </c>
      <c r="BS381" s="52">
        <v>0</v>
      </c>
      <c r="BT381" s="52">
        <v>0</v>
      </c>
      <c r="BU381" s="52">
        <v>0</v>
      </c>
      <c r="BV381" s="52">
        <v>0</v>
      </c>
      <c r="BW381" s="52">
        <v>0</v>
      </c>
      <c r="BX381" s="52">
        <v>0</v>
      </c>
      <c r="BY381" s="52">
        <v>0</v>
      </c>
      <c r="BZ381" s="52">
        <v>0</v>
      </c>
      <c r="CA381" s="52">
        <v>0</v>
      </c>
      <c r="CB381" s="52">
        <v>0</v>
      </c>
      <c r="CC381" s="52">
        <v>0</v>
      </c>
      <c r="CD381" s="52">
        <v>0</v>
      </c>
      <c r="CE381" s="52">
        <v>0</v>
      </c>
      <c r="CF381" s="52">
        <v>0</v>
      </c>
      <c r="CG381" s="52">
        <v>0</v>
      </c>
      <c r="CH381" s="52">
        <v>0</v>
      </c>
      <c r="CI381" s="52">
        <v>0</v>
      </c>
      <c r="CJ381" s="52">
        <v>0</v>
      </c>
      <c r="CK381" s="52">
        <v>0</v>
      </c>
      <c r="CL381" s="52">
        <v>0</v>
      </c>
      <c r="CM381" s="52">
        <v>0</v>
      </c>
      <c r="CN381" s="52">
        <v>0</v>
      </c>
      <c r="CO381" s="52">
        <v>0</v>
      </c>
      <c r="CP381" s="52">
        <v>0</v>
      </c>
      <c r="CQ381" s="52">
        <v>0</v>
      </c>
      <c r="CR381" s="52">
        <v>0</v>
      </c>
      <c r="CS381" s="52">
        <v>0</v>
      </c>
      <c r="CT381" s="52">
        <v>0</v>
      </c>
      <c r="CU381" s="52">
        <v>0</v>
      </c>
      <c r="CV381" s="52">
        <v>0</v>
      </c>
      <c r="CW381" s="52">
        <v>0</v>
      </c>
      <c r="CX381" s="52">
        <v>0</v>
      </c>
      <c r="CY381" s="52">
        <v>0</v>
      </c>
      <c r="CZ381" s="52">
        <v>0</v>
      </c>
      <c r="DA381" s="52">
        <v>0</v>
      </c>
      <c r="DB381" s="52">
        <v>0</v>
      </c>
      <c r="DC381" s="52">
        <v>0</v>
      </c>
      <c r="DD381" s="52">
        <v>0</v>
      </c>
      <c r="DE381" s="52">
        <v>0</v>
      </c>
      <c r="DF381" s="52">
        <v>0</v>
      </c>
      <c r="DG381" s="52">
        <v>0</v>
      </c>
      <c r="DH381" s="52">
        <v>0</v>
      </c>
      <c r="DI381" s="52">
        <v>0</v>
      </c>
      <c r="DJ381" s="52">
        <v>0</v>
      </c>
      <c r="DK381" s="52">
        <v>0</v>
      </c>
      <c r="DL381" s="52">
        <v>0</v>
      </c>
      <c r="DM381" s="52">
        <v>0</v>
      </c>
      <c r="DN381" s="52">
        <v>0</v>
      </c>
      <c r="DO381" s="52">
        <v>0</v>
      </c>
      <c r="DP381" s="52">
        <v>0</v>
      </c>
      <c r="DQ381" s="52">
        <v>0</v>
      </c>
      <c r="DR381" s="52">
        <v>0</v>
      </c>
      <c r="DS381" s="52">
        <v>0</v>
      </c>
      <c r="DT381" s="52">
        <v>0</v>
      </c>
      <c r="DU381" s="52">
        <v>0</v>
      </c>
      <c r="DV381" s="52">
        <v>0</v>
      </c>
      <c r="DW381" s="52">
        <v>0</v>
      </c>
      <c r="DX381" s="52">
        <v>0</v>
      </c>
      <c r="DY381" s="52">
        <v>0</v>
      </c>
      <c r="DZ381" s="52">
        <v>0</v>
      </c>
      <c r="EA381" s="52">
        <v>0</v>
      </c>
      <c r="EB381" s="52">
        <v>0</v>
      </c>
      <c r="EC381" s="52">
        <v>0</v>
      </c>
      <c r="ED381" s="52">
        <v>0</v>
      </c>
      <c r="EE381" s="52">
        <v>0</v>
      </c>
      <c r="EF381" s="52">
        <v>0</v>
      </c>
      <c r="EG381" s="52">
        <v>0</v>
      </c>
      <c r="EH381" s="52">
        <v>0</v>
      </c>
      <c r="EI381" s="52">
        <v>0</v>
      </c>
      <c r="EJ381" s="52">
        <v>0</v>
      </c>
      <c r="EK381" s="52">
        <v>0</v>
      </c>
      <c r="EL381" s="52">
        <v>0</v>
      </c>
      <c r="EM381" s="52">
        <v>0</v>
      </c>
      <c r="EN381" s="52">
        <v>0</v>
      </c>
      <c r="EO381" s="52">
        <v>0</v>
      </c>
      <c r="EP381" s="52">
        <v>0</v>
      </c>
      <c r="EQ381" s="52">
        <v>0</v>
      </c>
      <c r="ER381" s="52">
        <v>0</v>
      </c>
      <c r="ES381" s="52">
        <v>0</v>
      </c>
      <c r="ET381" s="52">
        <v>0</v>
      </c>
      <c r="EU381" s="52">
        <v>0</v>
      </c>
      <c r="EV381" s="52">
        <v>0</v>
      </c>
      <c r="EW381" s="52">
        <v>70.335229999999996</v>
      </c>
      <c r="EX381" s="52">
        <v>69.238640000000004</v>
      </c>
      <c r="EY381" s="52">
        <v>68.011359999999996</v>
      </c>
      <c r="EZ381" s="52">
        <v>66.897729999999996</v>
      </c>
      <c r="FA381" s="52">
        <v>65.6875</v>
      </c>
      <c r="FB381" s="52">
        <v>64.727270000000004</v>
      </c>
      <c r="FC381" s="52">
        <v>64.579539999999994</v>
      </c>
      <c r="FD381" s="52">
        <v>66.630679999999998</v>
      </c>
      <c r="FE381" s="52">
        <v>70</v>
      </c>
      <c r="FF381" s="52">
        <v>73.704539999999994</v>
      </c>
      <c r="FG381" s="52">
        <v>77.414770000000004</v>
      </c>
      <c r="FH381" s="52">
        <v>81.045460000000006</v>
      </c>
      <c r="FI381" s="52">
        <v>83.954539999999994</v>
      </c>
      <c r="FJ381" s="52">
        <v>86.448859999999996</v>
      </c>
      <c r="FK381" s="52">
        <v>88.715909999999994</v>
      </c>
      <c r="FL381" s="52">
        <v>89.988640000000004</v>
      </c>
      <c r="FM381" s="52">
        <v>89.8125</v>
      </c>
      <c r="FN381" s="52">
        <v>88.522729999999996</v>
      </c>
      <c r="FO381" s="52">
        <v>86.107960000000006</v>
      </c>
      <c r="FP381" s="52">
        <v>82.846590000000006</v>
      </c>
      <c r="FQ381" s="52">
        <v>78.289770000000004</v>
      </c>
      <c r="FR381" s="52">
        <v>74.857960000000006</v>
      </c>
      <c r="FS381" s="52">
        <v>72.204539999999994</v>
      </c>
      <c r="FT381" s="52">
        <v>70.198859999999996</v>
      </c>
      <c r="FU381" s="52">
        <v>12</v>
      </c>
      <c r="FV381" s="52">
        <v>18.546240000000001</v>
      </c>
      <c r="FW381" s="52">
        <v>4.4678319999999996</v>
      </c>
      <c r="FX381" s="52">
        <v>0</v>
      </c>
    </row>
    <row r="382" spans="1:180" x14ac:dyDescent="0.3">
      <c r="A382" t="s">
        <v>174</v>
      </c>
      <c r="B382" t="s">
        <v>248</v>
      </c>
      <c r="C382" t="s">
        <v>0</v>
      </c>
      <c r="D382" t="s">
        <v>244</v>
      </c>
      <c r="E382" t="s">
        <v>188</v>
      </c>
      <c r="F382" t="s">
        <v>233</v>
      </c>
      <c r="G382" t="s">
        <v>239</v>
      </c>
      <c r="H382" s="52">
        <v>38</v>
      </c>
      <c r="I382" s="52">
        <v>0</v>
      </c>
      <c r="J382" s="52">
        <v>0</v>
      </c>
      <c r="K382" s="52">
        <v>0</v>
      </c>
      <c r="L382" s="52">
        <v>0</v>
      </c>
      <c r="M382" s="52">
        <v>0</v>
      </c>
      <c r="N382" s="52">
        <v>0</v>
      </c>
      <c r="O382" s="52">
        <v>0</v>
      </c>
      <c r="P382" s="52">
        <v>0</v>
      </c>
      <c r="Q382" s="52">
        <v>0</v>
      </c>
      <c r="R382" s="52">
        <v>0</v>
      </c>
      <c r="S382" s="52">
        <v>0</v>
      </c>
      <c r="T382" s="52">
        <v>0</v>
      </c>
      <c r="U382" s="52">
        <v>0</v>
      </c>
      <c r="V382" s="52">
        <v>0</v>
      </c>
      <c r="W382" s="52">
        <v>0</v>
      </c>
      <c r="X382" s="52">
        <v>0</v>
      </c>
      <c r="Y382" s="52">
        <v>0</v>
      </c>
      <c r="Z382" s="52">
        <v>0</v>
      </c>
      <c r="AA382" s="52">
        <v>0</v>
      </c>
      <c r="AB382" s="52">
        <v>0</v>
      </c>
      <c r="AC382" s="52">
        <v>0</v>
      </c>
      <c r="AD382" s="52">
        <v>0</v>
      </c>
      <c r="AE382" s="52">
        <v>0</v>
      </c>
      <c r="AF382" s="52">
        <v>0</v>
      </c>
      <c r="AG382" s="52">
        <v>0</v>
      </c>
      <c r="AH382" s="52">
        <v>0</v>
      </c>
      <c r="AI382" s="52">
        <v>0</v>
      </c>
      <c r="AJ382" s="52">
        <v>0</v>
      </c>
      <c r="AK382" s="52">
        <v>0</v>
      </c>
      <c r="AL382" s="52">
        <v>0</v>
      </c>
      <c r="AM382" s="52">
        <v>0</v>
      </c>
      <c r="AN382" s="52">
        <v>0</v>
      </c>
      <c r="AO382" s="52">
        <v>0</v>
      </c>
      <c r="AP382" s="52">
        <v>0</v>
      </c>
      <c r="AQ382" s="52">
        <v>0</v>
      </c>
      <c r="AR382" s="52">
        <v>0</v>
      </c>
      <c r="AS382" s="52">
        <v>0</v>
      </c>
      <c r="AT382" s="52">
        <v>0</v>
      </c>
      <c r="AU382" s="52">
        <v>0</v>
      </c>
      <c r="AV382" s="52">
        <v>0</v>
      </c>
      <c r="AW382" s="52">
        <v>0</v>
      </c>
      <c r="AX382" s="52">
        <v>0</v>
      </c>
      <c r="AY382" s="52">
        <v>0</v>
      </c>
      <c r="AZ382" s="52">
        <v>0</v>
      </c>
      <c r="BA382" s="52">
        <v>0</v>
      </c>
      <c r="BB382" s="52">
        <v>0</v>
      </c>
      <c r="BC382" s="52">
        <v>0</v>
      </c>
      <c r="BD382" s="52">
        <v>0</v>
      </c>
      <c r="BE382" s="52">
        <v>0</v>
      </c>
      <c r="BF382" s="52">
        <v>0</v>
      </c>
      <c r="BG382" s="52">
        <v>0</v>
      </c>
      <c r="BH382" s="52">
        <v>0</v>
      </c>
      <c r="BI382" s="52">
        <v>0</v>
      </c>
      <c r="BJ382" s="52">
        <v>0</v>
      </c>
      <c r="BK382" s="52">
        <v>0</v>
      </c>
      <c r="BL382" s="52">
        <v>0</v>
      </c>
      <c r="BM382" s="52">
        <v>0</v>
      </c>
      <c r="BN382" s="52">
        <v>0</v>
      </c>
      <c r="BO382" s="52">
        <v>0</v>
      </c>
      <c r="BP382" s="52">
        <v>0</v>
      </c>
      <c r="BQ382" s="52">
        <v>0</v>
      </c>
      <c r="BR382" s="52">
        <v>0</v>
      </c>
      <c r="BS382" s="52">
        <v>0</v>
      </c>
      <c r="BT382" s="52">
        <v>0</v>
      </c>
      <c r="BU382" s="52">
        <v>0</v>
      </c>
      <c r="BV382" s="52">
        <v>0</v>
      </c>
      <c r="BW382" s="52">
        <v>0</v>
      </c>
      <c r="BX382" s="52">
        <v>0</v>
      </c>
      <c r="BY382" s="52">
        <v>0</v>
      </c>
      <c r="BZ382" s="52">
        <v>0</v>
      </c>
      <c r="CA382" s="52">
        <v>0</v>
      </c>
      <c r="CB382" s="52">
        <v>0</v>
      </c>
      <c r="CC382" s="52">
        <v>0</v>
      </c>
      <c r="CD382" s="52">
        <v>0</v>
      </c>
      <c r="CE382" s="52">
        <v>0</v>
      </c>
      <c r="CF382" s="52">
        <v>0</v>
      </c>
      <c r="CG382" s="52">
        <v>0</v>
      </c>
      <c r="CH382" s="52">
        <v>0</v>
      </c>
      <c r="CI382" s="52">
        <v>0</v>
      </c>
      <c r="CJ382" s="52">
        <v>0</v>
      </c>
      <c r="CK382" s="52">
        <v>0</v>
      </c>
      <c r="CL382" s="52">
        <v>0</v>
      </c>
      <c r="CM382" s="52">
        <v>0</v>
      </c>
      <c r="CN382" s="52">
        <v>0</v>
      </c>
      <c r="CO382" s="52">
        <v>0</v>
      </c>
      <c r="CP382" s="52">
        <v>0</v>
      </c>
      <c r="CQ382" s="52">
        <v>0</v>
      </c>
      <c r="CR382" s="52">
        <v>0</v>
      </c>
      <c r="CS382" s="52">
        <v>0</v>
      </c>
      <c r="CT382" s="52">
        <v>0</v>
      </c>
      <c r="CU382" s="52">
        <v>0</v>
      </c>
      <c r="CV382" s="52">
        <v>0</v>
      </c>
      <c r="CW382" s="52">
        <v>0</v>
      </c>
      <c r="CX382" s="52">
        <v>0</v>
      </c>
      <c r="CY382" s="52">
        <v>0</v>
      </c>
      <c r="CZ382" s="52">
        <v>0</v>
      </c>
      <c r="DA382" s="52">
        <v>0</v>
      </c>
      <c r="DB382" s="52">
        <v>0</v>
      </c>
      <c r="DC382" s="52">
        <v>0</v>
      </c>
      <c r="DD382" s="52">
        <v>0</v>
      </c>
      <c r="DE382" s="52">
        <v>0</v>
      </c>
      <c r="DF382" s="52">
        <v>0</v>
      </c>
      <c r="DG382" s="52">
        <v>0</v>
      </c>
      <c r="DH382" s="52">
        <v>0</v>
      </c>
      <c r="DI382" s="52">
        <v>0</v>
      </c>
      <c r="DJ382" s="52">
        <v>0</v>
      </c>
      <c r="DK382" s="52">
        <v>0</v>
      </c>
      <c r="DL382" s="52">
        <v>0</v>
      </c>
      <c r="DM382" s="52">
        <v>0</v>
      </c>
      <c r="DN382" s="52">
        <v>0</v>
      </c>
      <c r="DO382" s="52">
        <v>0</v>
      </c>
      <c r="DP382" s="52">
        <v>0</v>
      </c>
      <c r="DQ382" s="52">
        <v>0</v>
      </c>
      <c r="DR382" s="52">
        <v>0</v>
      </c>
      <c r="DS382" s="52">
        <v>0</v>
      </c>
      <c r="DT382" s="52">
        <v>0</v>
      </c>
      <c r="DU382" s="52">
        <v>0</v>
      </c>
      <c r="DV382" s="52">
        <v>0</v>
      </c>
      <c r="DW382" s="52">
        <v>0</v>
      </c>
      <c r="DX382" s="52">
        <v>0</v>
      </c>
      <c r="DY382" s="52">
        <v>0</v>
      </c>
      <c r="DZ382" s="52">
        <v>0</v>
      </c>
      <c r="EA382" s="52">
        <v>0</v>
      </c>
      <c r="EB382" s="52">
        <v>0</v>
      </c>
      <c r="EC382" s="52">
        <v>0</v>
      </c>
      <c r="ED382" s="52">
        <v>0</v>
      </c>
      <c r="EE382" s="52">
        <v>0</v>
      </c>
      <c r="EF382" s="52">
        <v>0</v>
      </c>
      <c r="EG382" s="52">
        <v>0</v>
      </c>
      <c r="EH382" s="52">
        <v>0</v>
      </c>
      <c r="EI382" s="52">
        <v>0</v>
      </c>
      <c r="EJ382" s="52">
        <v>0</v>
      </c>
      <c r="EK382" s="52">
        <v>0</v>
      </c>
      <c r="EL382" s="52">
        <v>0</v>
      </c>
      <c r="EM382" s="52">
        <v>0</v>
      </c>
      <c r="EN382" s="52">
        <v>0</v>
      </c>
      <c r="EO382" s="52">
        <v>0</v>
      </c>
      <c r="EP382" s="52">
        <v>0</v>
      </c>
      <c r="EQ382" s="52">
        <v>0</v>
      </c>
      <c r="ER382" s="52">
        <v>0</v>
      </c>
      <c r="ES382" s="52">
        <v>0</v>
      </c>
      <c r="ET382" s="52">
        <v>0</v>
      </c>
      <c r="EU382" s="52">
        <v>0</v>
      </c>
      <c r="EV382" s="52">
        <v>0</v>
      </c>
      <c r="EW382" s="52">
        <v>74.218190000000007</v>
      </c>
      <c r="EX382" s="52">
        <v>72.245450000000005</v>
      </c>
      <c r="EY382" s="52">
        <v>70.24091</v>
      </c>
      <c r="EZ382" s="52">
        <v>68.436359999999993</v>
      </c>
      <c r="FA382" s="52">
        <v>67.395449999999997</v>
      </c>
      <c r="FB382" s="52">
        <v>66.268180000000001</v>
      </c>
      <c r="FC382" s="52">
        <v>65.690910000000002</v>
      </c>
      <c r="FD382" s="52">
        <v>67.254549999999995</v>
      </c>
      <c r="FE382" s="52">
        <v>70.75909</v>
      </c>
      <c r="FF382" s="52">
        <v>74.745450000000005</v>
      </c>
      <c r="FG382" s="52">
        <v>79.186359999999993</v>
      </c>
      <c r="FH382" s="52">
        <v>83.236369999999994</v>
      </c>
      <c r="FI382" s="52">
        <v>86.809089999999998</v>
      </c>
      <c r="FJ382" s="52">
        <v>89.618179999999995</v>
      </c>
      <c r="FK382" s="52">
        <v>91.840909999999994</v>
      </c>
      <c r="FL382" s="52">
        <v>92.881820000000005</v>
      </c>
      <c r="FM382" s="52">
        <v>92.854550000000003</v>
      </c>
      <c r="FN382" s="52">
        <v>91.968190000000007</v>
      </c>
      <c r="FO382" s="52">
        <v>89.59545</v>
      </c>
      <c r="FP382" s="52">
        <v>85.854550000000003</v>
      </c>
      <c r="FQ382" s="52">
        <v>81.459090000000003</v>
      </c>
      <c r="FR382" s="52">
        <v>78.031809999999993</v>
      </c>
      <c r="FS382" s="52">
        <v>75.772729999999996</v>
      </c>
      <c r="FT382" s="52">
        <v>74.159090000000006</v>
      </c>
      <c r="FU382" s="52">
        <v>12</v>
      </c>
      <c r="FV382" s="52">
        <v>24.394300000000001</v>
      </c>
      <c r="FW382" s="52">
        <v>6.0551810000000001</v>
      </c>
      <c r="FX382" s="52">
        <v>0</v>
      </c>
    </row>
    <row r="383" spans="1:180" x14ac:dyDescent="0.3">
      <c r="A383" t="s">
        <v>174</v>
      </c>
      <c r="B383" t="s">
        <v>248</v>
      </c>
      <c r="C383" t="s">
        <v>0</v>
      </c>
      <c r="D383" t="s">
        <v>224</v>
      </c>
      <c r="E383" t="s">
        <v>190</v>
      </c>
      <c r="F383" t="s">
        <v>233</v>
      </c>
      <c r="G383" t="s">
        <v>239</v>
      </c>
      <c r="H383" s="52">
        <v>38</v>
      </c>
      <c r="I383" s="52">
        <v>0</v>
      </c>
      <c r="J383" s="52">
        <v>0</v>
      </c>
      <c r="K383" s="52">
        <v>0</v>
      </c>
      <c r="L383" s="52">
        <v>0</v>
      </c>
      <c r="M383" s="52">
        <v>0</v>
      </c>
      <c r="N383" s="52">
        <v>0</v>
      </c>
      <c r="O383" s="52">
        <v>0</v>
      </c>
      <c r="P383" s="52">
        <v>0</v>
      </c>
      <c r="Q383" s="52">
        <v>0</v>
      </c>
      <c r="R383" s="52">
        <v>0</v>
      </c>
      <c r="S383" s="52">
        <v>0</v>
      </c>
      <c r="T383" s="52">
        <v>0</v>
      </c>
      <c r="U383" s="52">
        <v>0</v>
      </c>
      <c r="V383" s="52">
        <v>0</v>
      </c>
      <c r="W383" s="52">
        <v>0</v>
      </c>
      <c r="X383" s="52">
        <v>0</v>
      </c>
      <c r="Y383" s="52">
        <v>0</v>
      </c>
      <c r="Z383" s="52">
        <v>0</v>
      </c>
      <c r="AA383" s="52">
        <v>0</v>
      </c>
      <c r="AB383" s="52">
        <v>0</v>
      </c>
      <c r="AC383" s="52">
        <v>0</v>
      </c>
      <c r="AD383" s="52">
        <v>0</v>
      </c>
      <c r="AE383" s="52">
        <v>0</v>
      </c>
      <c r="AF383" s="52">
        <v>0</v>
      </c>
      <c r="AG383" s="52">
        <v>0</v>
      </c>
      <c r="AH383" s="52">
        <v>0</v>
      </c>
      <c r="AI383" s="52">
        <v>0</v>
      </c>
      <c r="AJ383" s="52">
        <v>0</v>
      </c>
      <c r="AK383" s="52">
        <v>0</v>
      </c>
      <c r="AL383" s="52">
        <v>0</v>
      </c>
      <c r="AM383" s="52">
        <v>0</v>
      </c>
      <c r="AN383" s="52">
        <v>0</v>
      </c>
      <c r="AO383" s="52">
        <v>0</v>
      </c>
      <c r="AP383" s="52">
        <v>0</v>
      </c>
      <c r="AQ383" s="52">
        <v>0</v>
      </c>
      <c r="AR383" s="52">
        <v>0</v>
      </c>
      <c r="AS383" s="52">
        <v>0</v>
      </c>
      <c r="AT383" s="52">
        <v>0</v>
      </c>
      <c r="AU383" s="52">
        <v>0</v>
      </c>
      <c r="AV383" s="52">
        <v>0</v>
      </c>
      <c r="AW383" s="52">
        <v>0</v>
      </c>
      <c r="AX383" s="52">
        <v>0</v>
      </c>
      <c r="AY383" s="52">
        <v>0</v>
      </c>
      <c r="AZ383" s="52">
        <v>0</v>
      </c>
      <c r="BA383" s="52">
        <v>0</v>
      </c>
      <c r="BB383" s="52">
        <v>0</v>
      </c>
      <c r="BC383" s="52">
        <v>0</v>
      </c>
      <c r="BD383" s="52">
        <v>0</v>
      </c>
      <c r="BE383" s="52">
        <v>0</v>
      </c>
      <c r="BF383" s="52">
        <v>0</v>
      </c>
      <c r="BG383" s="52">
        <v>0</v>
      </c>
      <c r="BH383" s="52">
        <v>0</v>
      </c>
      <c r="BI383" s="52">
        <v>0</v>
      </c>
      <c r="BJ383" s="52">
        <v>0</v>
      </c>
      <c r="BK383" s="52">
        <v>0</v>
      </c>
      <c r="BL383" s="52">
        <v>0</v>
      </c>
      <c r="BM383" s="52">
        <v>0</v>
      </c>
      <c r="BN383" s="52">
        <v>0</v>
      </c>
      <c r="BO383" s="52">
        <v>0</v>
      </c>
      <c r="BP383" s="52">
        <v>0</v>
      </c>
      <c r="BQ383" s="52">
        <v>0</v>
      </c>
      <c r="BR383" s="52">
        <v>0</v>
      </c>
      <c r="BS383" s="52">
        <v>0</v>
      </c>
      <c r="BT383" s="52">
        <v>0</v>
      </c>
      <c r="BU383" s="52">
        <v>0</v>
      </c>
      <c r="BV383" s="52">
        <v>0</v>
      </c>
      <c r="BW383" s="52">
        <v>0</v>
      </c>
      <c r="BX383" s="52">
        <v>0</v>
      </c>
      <c r="BY383" s="52">
        <v>0</v>
      </c>
      <c r="BZ383" s="52">
        <v>0</v>
      </c>
      <c r="CA383" s="52">
        <v>0</v>
      </c>
      <c r="CB383" s="52">
        <v>0</v>
      </c>
      <c r="CC383" s="52">
        <v>0</v>
      </c>
      <c r="CD383" s="52">
        <v>0</v>
      </c>
      <c r="CE383" s="52">
        <v>0</v>
      </c>
      <c r="CF383" s="52">
        <v>0</v>
      </c>
      <c r="CG383" s="52">
        <v>0</v>
      </c>
      <c r="CH383" s="52">
        <v>0</v>
      </c>
      <c r="CI383" s="52">
        <v>0</v>
      </c>
      <c r="CJ383" s="52">
        <v>0</v>
      </c>
      <c r="CK383" s="52">
        <v>0</v>
      </c>
      <c r="CL383" s="52">
        <v>0</v>
      </c>
      <c r="CM383" s="52">
        <v>0</v>
      </c>
      <c r="CN383" s="52">
        <v>0</v>
      </c>
      <c r="CO383" s="52">
        <v>0</v>
      </c>
      <c r="CP383" s="52">
        <v>0</v>
      </c>
      <c r="CQ383" s="52">
        <v>0</v>
      </c>
      <c r="CR383" s="52">
        <v>0</v>
      </c>
      <c r="CS383" s="52">
        <v>0</v>
      </c>
      <c r="CT383" s="52">
        <v>0</v>
      </c>
      <c r="CU383" s="52">
        <v>0</v>
      </c>
      <c r="CV383" s="52">
        <v>0</v>
      </c>
      <c r="CW383" s="52">
        <v>0</v>
      </c>
      <c r="CX383" s="52">
        <v>0</v>
      </c>
      <c r="CY383" s="52">
        <v>0</v>
      </c>
      <c r="CZ383" s="52">
        <v>0</v>
      </c>
      <c r="DA383" s="52">
        <v>0</v>
      </c>
      <c r="DB383" s="52">
        <v>0</v>
      </c>
      <c r="DC383" s="52">
        <v>0</v>
      </c>
      <c r="DD383" s="52">
        <v>0</v>
      </c>
      <c r="DE383" s="52">
        <v>0</v>
      </c>
      <c r="DF383" s="52">
        <v>0</v>
      </c>
      <c r="DG383" s="52">
        <v>0</v>
      </c>
      <c r="DH383" s="52">
        <v>0</v>
      </c>
      <c r="DI383" s="52">
        <v>0</v>
      </c>
      <c r="DJ383" s="52">
        <v>0</v>
      </c>
      <c r="DK383" s="52">
        <v>0</v>
      </c>
      <c r="DL383" s="52">
        <v>0</v>
      </c>
      <c r="DM383" s="52">
        <v>0</v>
      </c>
      <c r="DN383" s="52">
        <v>0</v>
      </c>
      <c r="DO383" s="52">
        <v>0</v>
      </c>
      <c r="DP383" s="52">
        <v>0</v>
      </c>
      <c r="DQ383" s="52">
        <v>0</v>
      </c>
      <c r="DR383" s="52">
        <v>0</v>
      </c>
      <c r="DS383" s="52">
        <v>0</v>
      </c>
      <c r="DT383" s="52">
        <v>0</v>
      </c>
      <c r="DU383" s="52">
        <v>0</v>
      </c>
      <c r="DV383" s="52">
        <v>0</v>
      </c>
      <c r="DW383" s="52">
        <v>0</v>
      </c>
      <c r="DX383" s="52">
        <v>0</v>
      </c>
      <c r="DY383" s="52">
        <v>0</v>
      </c>
      <c r="DZ383" s="52">
        <v>0</v>
      </c>
      <c r="EA383" s="52">
        <v>0</v>
      </c>
      <c r="EB383" s="52">
        <v>0</v>
      </c>
      <c r="EC383" s="52">
        <v>0</v>
      </c>
      <c r="ED383" s="52">
        <v>0</v>
      </c>
      <c r="EE383" s="52">
        <v>0</v>
      </c>
      <c r="EF383" s="52">
        <v>0</v>
      </c>
      <c r="EG383" s="52">
        <v>0</v>
      </c>
      <c r="EH383" s="52">
        <v>0</v>
      </c>
      <c r="EI383" s="52">
        <v>0</v>
      </c>
      <c r="EJ383" s="52">
        <v>0</v>
      </c>
      <c r="EK383" s="52">
        <v>0</v>
      </c>
      <c r="EL383" s="52">
        <v>0</v>
      </c>
      <c r="EM383" s="52">
        <v>0</v>
      </c>
      <c r="EN383" s="52">
        <v>0</v>
      </c>
      <c r="EO383" s="52">
        <v>0</v>
      </c>
      <c r="EP383" s="52">
        <v>0</v>
      </c>
      <c r="EQ383" s="52">
        <v>0</v>
      </c>
      <c r="ER383" s="52">
        <v>0</v>
      </c>
      <c r="ES383" s="52">
        <v>0</v>
      </c>
      <c r="ET383" s="52">
        <v>0</v>
      </c>
      <c r="EU383" s="52">
        <v>0</v>
      </c>
      <c r="EV383" s="52">
        <v>0</v>
      </c>
      <c r="EW383" s="52">
        <v>68.995670000000004</v>
      </c>
      <c r="EX383" s="52">
        <v>67.638530000000003</v>
      </c>
      <c r="EY383" s="52">
        <v>66.551950000000005</v>
      </c>
      <c r="EZ383" s="52">
        <v>65.396100000000004</v>
      </c>
      <c r="FA383" s="52">
        <v>64.502170000000007</v>
      </c>
      <c r="FB383" s="52">
        <v>63.787880000000001</v>
      </c>
      <c r="FC383" s="52">
        <v>63.186149999999998</v>
      </c>
      <c r="FD383" s="52">
        <v>63.588749999999997</v>
      </c>
      <c r="FE383" s="52">
        <v>66.660169999999994</v>
      </c>
      <c r="FF383" s="52">
        <v>70.835489999999993</v>
      </c>
      <c r="FG383" s="52">
        <v>75.123369999999994</v>
      </c>
      <c r="FH383" s="52">
        <v>78.941559999999996</v>
      </c>
      <c r="FI383" s="52">
        <v>81.893940000000001</v>
      </c>
      <c r="FJ383" s="52">
        <v>84.274889999999999</v>
      </c>
      <c r="FK383" s="52">
        <v>86.192639999999997</v>
      </c>
      <c r="FL383" s="52">
        <v>87.272729999999996</v>
      </c>
      <c r="FM383" s="52">
        <v>87.266239999999996</v>
      </c>
      <c r="FN383" s="52">
        <v>85.932900000000004</v>
      </c>
      <c r="FO383" s="52">
        <v>83.246750000000006</v>
      </c>
      <c r="FP383" s="52">
        <v>78.913420000000002</v>
      </c>
      <c r="FQ383" s="52">
        <v>75.025970000000001</v>
      </c>
      <c r="FR383" s="52">
        <v>72.357140000000001</v>
      </c>
      <c r="FS383" s="52">
        <v>70.794370000000001</v>
      </c>
      <c r="FT383" s="52">
        <v>69.638530000000003</v>
      </c>
      <c r="FU383" s="52">
        <v>12</v>
      </c>
      <c r="FV383" s="52">
        <v>17.96791</v>
      </c>
      <c r="FW383" s="52">
        <v>3.6366079999999998</v>
      </c>
      <c r="FX383" s="52">
        <v>0</v>
      </c>
    </row>
    <row r="384" spans="1:180" x14ac:dyDescent="0.3">
      <c r="A384" t="s">
        <v>174</v>
      </c>
      <c r="B384" t="s">
        <v>248</v>
      </c>
      <c r="C384" t="s">
        <v>0</v>
      </c>
      <c r="D384" t="s">
        <v>224</v>
      </c>
      <c r="E384" t="s">
        <v>187</v>
      </c>
      <c r="F384" t="s">
        <v>233</v>
      </c>
      <c r="G384" t="s">
        <v>239</v>
      </c>
      <c r="H384" s="52">
        <v>38</v>
      </c>
      <c r="I384" s="52">
        <v>0</v>
      </c>
      <c r="J384" s="52">
        <v>0</v>
      </c>
      <c r="K384" s="52">
        <v>0</v>
      </c>
      <c r="L384" s="52">
        <v>0</v>
      </c>
      <c r="M384" s="52">
        <v>0</v>
      </c>
      <c r="N384" s="52">
        <v>0</v>
      </c>
      <c r="O384" s="52">
        <v>0</v>
      </c>
      <c r="P384" s="52">
        <v>0</v>
      </c>
      <c r="Q384" s="52">
        <v>0</v>
      </c>
      <c r="R384" s="52">
        <v>0</v>
      </c>
      <c r="S384" s="52">
        <v>0</v>
      </c>
      <c r="T384" s="52">
        <v>0</v>
      </c>
      <c r="U384" s="52">
        <v>0</v>
      </c>
      <c r="V384" s="52">
        <v>0</v>
      </c>
      <c r="W384" s="52">
        <v>0</v>
      </c>
      <c r="X384" s="52">
        <v>0</v>
      </c>
      <c r="Y384" s="52">
        <v>0</v>
      </c>
      <c r="Z384" s="52">
        <v>0</v>
      </c>
      <c r="AA384" s="52">
        <v>0</v>
      </c>
      <c r="AB384" s="52">
        <v>0</v>
      </c>
      <c r="AC384" s="52">
        <v>0</v>
      </c>
      <c r="AD384" s="52">
        <v>0</v>
      </c>
      <c r="AE384" s="52">
        <v>0</v>
      </c>
      <c r="AF384" s="52">
        <v>0</v>
      </c>
      <c r="AG384" s="52">
        <v>0</v>
      </c>
      <c r="AH384" s="52">
        <v>0</v>
      </c>
      <c r="AI384" s="52">
        <v>0</v>
      </c>
      <c r="AJ384" s="52">
        <v>0</v>
      </c>
      <c r="AK384" s="52">
        <v>0</v>
      </c>
      <c r="AL384" s="52">
        <v>0</v>
      </c>
      <c r="AM384" s="52">
        <v>0</v>
      </c>
      <c r="AN384" s="52">
        <v>0</v>
      </c>
      <c r="AO384" s="52">
        <v>0</v>
      </c>
      <c r="AP384" s="52">
        <v>0</v>
      </c>
      <c r="AQ384" s="52">
        <v>0</v>
      </c>
      <c r="AR384" s="52">
        <v>0</v>
      </c>
      <c r="AS384" s="52">
        <v>0</v>
      </c>
      <c r="AT384" s="52">
        <v>0</v>
      </c>
      <c r="AU384" s="52">
        <v>0</v>
      </c>
      <c r="AV384" s="52">
        <v>0</v>
      </c>
      <c r="AW384" s="52">
        <v>0</v>
      </c>
      <c r="AX384" s="52">
        <v>0</v>
      </c>
      <c r="AY384" s="52">
        <v>0</v>
      </c>
      <c r="AZ384" s="52">
        <v>0</v>
      </c>
      <c r="BA384" s="52">
        <v>0</v>
      </c>
      <c r="BB384" s="52">
        <v>0</v>
      </c>
      <c r="BC384" s="52">
        <v>0</v>
      </c>
      <c r="BD384" s="52">
        <v>0</v>
      </c>
      <c r="BE384" s="52">
        <v>0</v>
      </c>
      <c r="BF384" s="52">
        <v>0</v>
      </c>
      <c r="BG384" s="52">
        <v>0</v>
      </c>
      <c r="BH384" s="52">
        <v>0</v>
      </c>
      <c r="BI384" s="52">
        <v>0</v>
      </c>
      <c r="BJ384" s="52">
        <v>0</v>
      </c>
      <c r="BK384" s="52">
        <v>0</v>
      </c>
      <c r="BL384" s="52">
        <v>0</v>
      </c>
      <c r="BM384" s="52">
        <v>0</v>
      </c>
      <c r="BN384" s="52">
        <v>0</v>
      </c>
      <c r="BO384" s="52">
        <v>0</v>
      </c>
      <c r="BP384" s="52">
        <v>0</v>
      </c>
      <c r="BQ384" s="52">
        <v>0</v>
      </c>
      <c r="BR384" s="52">
        <v>0</v>
      </c>
      <c r="BS384" s="52">
        <v>0</v>
      </c>
      <c r="BT384" s="52">
        <v>0</v>
      </c>
      <c r="BU384" s="52">
        <v>0</v>
      </c>
      <c r="BV384" s="52">
        <v>0</v>
      </c>
      <c r="BW384" s="52">
        <v>0</v>
      </c>
      <c r="BX384" s="52">
        <v>0</v>
      </c>
      <c r="BY384" s="52">
        <v>0</v>
      </c>
      <c r="BZ384" s="52">
        <v>0</v>
      </c>
      <c r="CA384" s="52">
        <v>0</v>
      </c>
      <c r="CB384" s="52">
        <v>0</v>
      </c>
      <c r="CC384" s="52">
        <v>0</v>
      </c>
      <c r="CD384" s="52">
        <v>0</v>
      </c>
      <c r="CE384" s="52">
        <v>0</v>
      </c>
      <c r="CF384" s="52">
        <v>0</v>
      </c>
      <c r="CG384" s="52">
        <v>0</v>
      </c>
      <c r="CH384" s="52">
        <v>0</v>
      </c>
      <c r="CI384" s="52">
        <v>0</v>
      </c>
      <c r="CJ384" s="52">
        <v>0</v>
      </c>
      <c r="CK384" s="52">
        <v>0</v>
      </c>
      <c r="CL384" s="52">
        <v>0</v>
      </c>
      <c r="CM384" s="52">
        <v>0</v>
      </c>
      <c r="CN384" s="52">
        <v>0</v>
      </c>
      <c r="CO384" s="52">
        <v>0</v>
      </c>
      <c r="CP384" s="52">
        <v>0</v>
      </c>
      <c r="CQ384" s="52">
        <v>0</v>
      </c>
      <c r="CR384" s="52">
        <v>0</v>
      </c>
      <c r="CS384" s="52">
        <v>0</v>
      </c>
      <c r="CT384" s="52">
        <v>0</v>
      </c>
      <c r="CU384" s="52">
        <v>0</v>
      </c>
      <c r="CV384" s="52">
        <v>0</v>
      </c>
      <c r="CW384" s="52">
        <v>0</v>
      </c>
      <c r="CX384" s="52">
        <v>0</v>
      </c>
      <c r="CY384" s="52">
        <v>0</v>
      </c>
      <c r="CZ384" s="52">
        <v>0</v>
      </c>
      <c r="DA384" s="52">
        <v>0</v>
      </c>
      <c r="DB384" s="52">
        <v>0</v>
      </c>
      <c r="DC384" s="52">
        <v>0</v>
      </c>
      <c r="DD384" s="52">
        <v>0</v>
      </c>
      <c r="DE384" s="52">
        <v>0</v>
      </c>
      <c r="DF384" s="52">
        <v>0</v>
      </c>
      <c r="DG384" s="52">
        <v>0</v>
      </c>
      <c r="DH384" s="52">
        <v>0</v>
      </c>
      <c r="DI384" s="52">
        <v>0</v>
      </c>
      <c r="DJ384" s="52">
        <v>0</v>
      </c>
      <c r="DK384" s="52">
        <v>0</v>
      </c>
      <c r="DL384" s="52">
        <v>0</v>
      </c>
      <c r="DM384" s="52">
        <v>0</v>
      </c>
      <c r="DN384" s="52">
        <v>0</v>
      </c>
      <c r="DO384" s="52">
        <v>0</v>
      </c>
      <c r="DP384" s="52">
        <v>0</v>
      </c>
      <c r="DQ384" s="52">
        <v>0</v>
      </c>
      <c r="DR384" s="52">
        <v>0</v>
      </c>
      <c r="DS384" s="52">
        <v>0</v>
      </c>
      <c r="DT384" s="52">
        <v>0</v>
      </c>
      <c r="DU384" s="52">
        <v>0</v>
      </c>
      <c r="DV384" s="52">
        <v>0</v>
      </c>
      <c r="DW384" s="52">
        <v>0</v>
      </c>
      <c r="DX384" s="52">
        <v>0</v>
      </c>
      <c r="DY384" s="52">
        <v>0</v>
      </c>
      <c r="DZ384" s="52">
        <v>0</v>
      </c>
      <c r="EA384" s="52">
        <v>0</v>
      </c>
      <c r="EB384" s="52">
        <v>0</v>
      </c>
      <c r="EC384" s="52">
        <v>0</v>
      </c>
      <c r="ED384" s="52">
        <v>0</v>
      </c>
      <c r="EE384" s="52">
        <v>0</v>
      </c>
      <c r="EF384" s="52">
        <v>0</v>
      </c>
      <c r="EG384" s="52">
        <v>0</v>
      </c>
      <c r="EH384" s="52">
        <v>0</v>
      </c>
      <c r="EI384" s="52">
        <v>0</v>
      </c>
      <c r="EJ384" s="52">
        <v>0</v>
      </c>
      <c r="EK384" s="52">
        <v>0</v>
      </c>
      <c r="EL384" s="52">
        <v>0</v>
      </c>
      <c r="EM384" s="52">
        <v>0</v>
      </c>
      <c r="EN384" s="52">
        <v>0</v>
      </c>
      <c r="EO384" s="52">
        <v>0</v>
      </c>
      <c r="EP384" s="52">
        <v>0</v>
      </c>
      <c r="EQ384" s="52">
        <v>0</v>
      </c>
      <c r="ER384" s="52">
        <v>0</v>
      </c>
      <c r="ES384" s="52">
        <v>0</v>
      </c>
      <c r="ET384" s="52">
        <v>0</v>
      </c>
      <c r="EU384" s="52">
        <v>0</v>
      </c>
      <c r="EV384" s="52">
        <v>0</v>
      </c>
      <c r="EW384" s="52">
        <v>66.776859999999999</v>
      </c>
      <c r="EX384" s="52">
        <v>65.729339999999993</v>
      </c>
      <c r="EY384" s="52">
        <v>64.756200000000007</v>
      </c>
      <c r="EZ384" s="52">
        <v>63.842979999999997</v>
      </c>
      <c r="FA384" s="52">
        <v>63.082650000000001</v>
      </c>
      <c r="FB384" s="52">
        <v>62.25826</v>
      </c>
      <c r="FC384" s="52">
        <v>62.452480000000001</v>
      </c>
      <c r="FD384" s="52">
        <v>64.907030000000006</v>
      </c>
      <c r="FE384" s="52">
        <v>68.266530000000003</v>
      </c>
      <c r="FF384" s="52">
        <v>71.950419999999994</v>
      </c>
      <c r="FG384" s="52">
        <v>75.568179999999998</v>
      </c>
      <c r="FH384" s="52">
        <v>78.743799999999993</v>
      </c>
      <c r="FI384" s="52">
        <v>81.524799999999999</v>
      </c>
      <c r="FJ384" s="52">
        <v>83.86157</v>
      </c>
      <c r="FK384" s="52">
        <v>85.38843</v>
      </c>
      <c r="FL384" s="52">
        <v>86.097110000000001</v>
      </c>
      <c r="FM384" s="52">
        <v>85.921490000000006</v>
      </c>
      <c r="FN384" s="52">
        <v>84.805790000000002</v>
      </c>
      <c r="FO384" s="52">
        <v>82.704539999999994</v>
      </c>
      <c r="FP384" s="52">
        <v>79.274799999999999</v>
      </c>
      <c r="FQ384" s="52">
        <v>74.840909999999994</v>
      </c>
      <c r="FR384" s="52">
        <v>71.849170000000001</v>
      </c>
      <c r="FS384" s="52">
        <v>69.86157</v>
      </c>
      <c r="FT384" s="52">
        <v>68.318179999999998</v>
      </c>
      <c r="FU384" s="52">
        <v>12</v>
      </c>
      <c r="FV384" s="52">
        <v>18.546240000000001</v>
      </c>
      <c r="FW384" s="52">
        <v>4.4678319999999996</v>
      </c>
      <c r="FX384" s="52">
        <v>0</v>
      </c>
    </row>
    <row r="385" spans="1:180" x14ac:dyDescent="0.3">
      <c r="A385" t="s">
        <v>174</v>
      </c>
      <c r="B385" t="s">
        <v>248</v>
      </c>
      <c r="C385" t="s">
        <v>0</v>
      </c>
      <c r="D385" t="s">
        <v>224</v>
      </c>
      <c r="E385" t="s">
        <v>189</v>
      </c>
      <c r="F385" t="s">
        <v>233</v>
      </c>
      <c r="G385" t="s">
        <v>239</v>
      </c>
      <c r="H385" s="52">
        <v>38</v>
      </c>
      <c r="I385" s="52">
        <v>0</v>
      </c>
      <c r="J385" s="52">
        <v>0</v>
      </c>
      <c r="K385" s="52">
        <v>0</v>
      </c>
      <c r="L385" s="52">
        <v>0</v>
      </c>
      <c r="M385" s="52">
        <v>0</v>
      </c>
      <c r="N385" s="52">
        <v>0</v>
      </c>
      <c r="O385" s="52">
        <v>0</v>
      </c>
      <c r="P385" s="52">
        <v>0</v>
      </c>
      <c r="Q385" s="52">
        <v>0</v>
      </c>
      <c r="R385" s="52">
        <v>0</v>
      </c>
      <c r="S385" s="52">
        <v>0</v>
      </c>
      <c r="T385" s="52">
        <v>0</v>
      </c>
      <c r="U385" s="52">
        <v>0</v>
      </c>
      <c r="V385" s="52">
        <v>0</v>
      </c>
      <c r="W385" s="52">
        <v>0</v>
      </c>
      <c r="X385" s="52">
        <v>0</v>
      </c>
      <c r="Y385" s="52">
        <v>0</v>
      </c>
      <c r="Z385" s="52">
        <v>0</v>
      </c>
      <c r="AA385" s="52">
        <v>0</v>
      </c>
      <c r="AB385" s="52">
        <v>0</v>
      </c>
      <c r="AC385" s="52">
        <v>0</v>
      </c>
      <c r="AD385" s="52">
        <v>0</v>
      </c>
      <c r="AE385" s="52">
        <v>0</v>
      </c>
      <c r="AF385" s="52">
        <v>0</v>
      </c>
      <c r="AG385" s="52">
        <v>0</v>
      </c>
      <c r="AH385" s="52">
        <v>0</v>
      </c>
      <c r="AI385" s="52">
        <v>0</v>
      </c>
      <c r="AJ385" s="52">
        <v>0</v>
      </c>
      <c r="AK385" s="52">
        <v>0</v>
      </c>
      <c r="AL385" s="52">
        <v>0</v>
      </c>
      <c r="AM385" s="52">
        <v>0</v>
      </c>
      <c r="AN385" s="52">
        <v>0</v>
      </c>
      <c r="AO385" s="52">
        <v>0</v>
      </c>
      <c r="AP385" s="52">
        <v>0</v>
      </c>
      <c r="AQ385" s="52">
        <v>0</v>
      </c>
      <c r="AR385" s="52">
        <v>0</v>
      </c>
      <c r="AS385" s="52">
        <v>0</v>
      </c>
      <c r="AT385" s="52">
        <v>0</v>
      </c>
      <c r="AU385" s="52">
        <v>0</v>
      </c>
      <c r="AV385" s="52">
        <v>0</v>
      </c>
      <c r="AW385" s="52">
        <v>0</v>
      </c>
      <c r="AX385" s="52">
        <v>0</v>
      </c>
      <c r="AY385" s="52">
        <v>0</v>
      </c>
      <c r="AZ385" s="52">
        <v>0</v>
      </c>
      <c r="BA385" s="52">
        <v>0</v>
      </c>
      <c r="BB385" s="52">
        <v>0</v>
      </c>
      <c r="BC385" s="52">
        <v>0</v>
      </c>
      <c r="BD385" s="52">
        <v>0</v>
      </c>
      <c r="BE385" s="52">
        <v>0</v>
      </c>
      <c r="BF385" s="52">
        <v>0</v>
      </c>
      <c r="BG385" s="52">
        <v>0</v>
      </c>
      <c r="BH385" s="52">
        <v>0</v>
      </c>
      <c r="BI385" s="52">
        <v>0</v>
      </c>
      <c r="BJ385" s="52">
        <v>0</v>
      </c>
      <c r="BK385" s="52">
        <v>0</v>
      </c>
      <c r="BL385" s="52">
        <v>0</v>
      </c>
      <c r="BM385" s="52">
        <v>0</v>
      </c>
      <c r="BN385" s="52">
        <v>0</v>
      </c>
      <c r="BO385" s="52">
        <v>0</v>
      </c>
      <c r="BP385" s="52">
        <v>0</v>
      </c>
      <c r="BQ385" s="52">
        <v>0</v>
      </c>
      <c r="BR385" s="52">
        <v>0</v>
      </c>
      <c r="BS385" s="52">
        <v>0</v>
      </c>
      <c r="BT385" s="52">
        <v>0</v>
      </c>
      <c r="BU385" s="52">
        <v>0</v>
      </c>
      <c r="BV385" s="52">
        <v>0</v>
      </c>
      <c r="BW385" s="52">
        <v>0</v>
      </c>
      <c r="BX385" s="52">
        <v>0</v>
      </c>
      <c r="BY385" s="52">
        <v>0</v>
      </c>
      <c r="BZ385" s="52">
        <v>0</v>
      </c>
      <c r="CA385" s="52">
        <v>0</v>
      </c>
      <c r="CB385" s="52">
        <v>0</v>
      </c>
      <c r="CC385" s="52">
        <v>0</v>
      </c>
      <c r="CD385" s="52">
        <v>0</v>
      </c>
      <c r="CE385" s="52">
        <v>0</v>
      </c>
      <c r="CF385" s="52">
        <v>0</v>
      </c>
      <c r="CG385" s="52">
        <v>0</v>
      </c>
      <c r="CH385" s="52">
        <v>0</v>
      </c>
      <c r="CI385" s="52">
        <v>0</v>
      </c>
      <c r="CJ385" s="52">
        <v>0</v>
      </c>
      <c r="CK385" s="52">
        <v>0</v>
      </c>
      <c r="CL385" s="52">
        <v>0</v>
      </c>
      <c r="CM385" s="52">
        <v>0</v>
      </c>
      <c r="CN385" s="52">
        <v>0</v>
      </c>
      <c r="CO385" s="52">
        <v>0</v>
      </c>
      <c r="CP385" s="52">
        <v>0</v>
      </c>
      <c r="CQ385" s="52">
        <v>0</v>
      </c>
      <c r="CR385" s="52">
        <v>0</v>
      </c>
      <c r="CS385" s="52">
        <v>0</v>
      </c>
      <c r="CT385" s="52">
        <v>0</v>
      </c>
      <c r="CU385" s="52">
        <v>0</v>
      </c>
      <c r="CV385" s="52">
        <v>0</v>
      </c>
      <c r="CW385" s="52">
        <v>0</v>
      </c>
      <c r="CX385" s="52">
        <v>0</v>
      </c>
      <c r="CY385" s="52">
        <v>0</v>
      </c>
      <c r="CZ385" s="52">
        <v>0</v>
      </c>
      <c r="DA385" s="52">
        <v>0</v>
      </c>
      <c r="DB385" s="52">
        <v>0</v>
      </c>
      <c r="DC385" s="52">
        <v>0</v>
      </c>
      <c r="DD385" s="52">
        <v>0</v>
      </c>
      <c r="DE385" s="52">
        <v>0</v>
      </c>
      <c r="DF385" s="52">
        <v>0</v>
      </c>
      <c r="DG385" s="52">
        <v>0</v>
      </c>
      <c r="DH385" s="52">
        <v>0</v>
      </c>
      <c r="DI385" s="52">
        <v>0</v>
      </c>
      <c r="DJ385" s="52">
        <v>0</v>
      </c>
      <c r="DK385" s="52">
        <v>0</v>
      </c>
      <c r="DL385" s="52">
        <v>0</v>
      </c>
      <c r="DM385" s="52">
        <v>0</v>
      </c>
      <c r="DN385" s="52">
        <v>0</v>
      </c>
      <c r="DO385" s="52">
        <v>0</v>
      </c>
      <c r="DP385" s="52">
        <v>0</v>
      </c>
      <c r="DQ385" s="52">
        <v>0</v>
      </c>
      <c r="DR385" s="52">
        <v>0</v>
      </c>
      <c r="DS385" s="52">
        <v>0</v>
      </c>
      <c r="DT385" s="52">
        <v>0</v>
      </c>
      <c r="DU385" s="52">
        <v>0</v>
      </c>
      <c r="DV385" s="52">
        <v>0</v>
      </c>
      <c r="DW385" s="52">
        <v>0</v>
      </c>
      <c r="DX385" s="52">
        <v>0</v>
      </c>
      <c r="DY385" s="52">
        <v>0</v>
      </c>
      <c r="DZ385" s="52">
        <v>0</v>
      </c>
      <c r="EA385" s="52">
        <v>0</v>
      </c>
      <c r="EB385" s="52">
        <v>0</v>
      </c>
      <c r="EC385" s="52">
        <v>0</v>
      </c>
      <c r="ED385" s="52">
        <v>0</v>
      </c>
      <c r="EE385" s="52">
        <v>0</v>
      </c>
      <c r="EF385" s="52">
        <v>0</v>
      </c>
      <c r="EG385" s="52">
        <v>0</v>
      </c>
      <c r="EH385" s="52">
        <v>0</v>
      </c>
      <c r="EI385" s="52">
        <v>0</v>
      </c>
      <c r="EJ385" s="52">
        <v>0</v>
      </c>
      <c r="EK385" s="52">
        <v>0</v>
      </c>
      <c r="EL385" s="52">
        <v>0</v>
      </c>
      <c r="EM385" s="52">
        <v>0</v>
      </c>
      <c r="EN385" s="52">
        <v>0</v>
      </c>
      <c r="EO385" s="52">
        <v>0</v>
      </c>
      <c r="EP385" s="52">
        <v>0</v>
      </c>
      <c r="EQ385" s="52">
        <v>0</v>
      </c>
      <c r="ER385" s="52">
        <v>0</v>
      </c>
      <c r="ES385" s="52">
        <v>0</v>
      </c>
      <c r="ET385" s="52">
        <v>0</v>
      </c>
      <c r="EU385" s="52">
        <v>0</v>
      </c>
      <c r="EV385" s="52">
        <v>0</v>
      </c>
      <c r="EW385" s="52">
        <v>70.208680000000001</v>
      </c>
      <c r="EX385" s="52">
        <v>69.024799999999999</v>
      </c>
      <c r="EY385" s="52">
        <v>68.016530000000003</v>
      </c>
      <c r="EZ385" s="52">
        <v>66.969009999999997</v>
      </c>
      <c r="FA385" s="52">
        <v>66.080579999999998</v>
      </c>
      <c r="FB385" s="52">
        <v>65.144630000000006</v>
      </c>
      <c r="FC385" s="52">
        <v>64.37603</v>
      </c>
      <c r="FD385" s="52">
        <v>65.305790000000002</v>
      </c>
      <c r="FE385" s="52">
        <v>68.022729999999996</v>
      </c>
      <c r="FF385" s="52">
        <v>71.702479999999994</v>
      </c>
      <c r="FG385" s="52">
        <v>75.927689999999998</v>
      </c>
      <c r="FH385" s="52">
        <v>79.708680000000001</v>
      </c>
      <c r="FI385" s="52">
        <v>82.824380000000005</v>
      </c>
      <c r="FJ385" s="52">
        <v>85.564049999999995</v>
      </c>
      <c r="FK385" s="52">
        <v>87.838840000000005</v>
      </c>
      <c r="FL385" s="52">
        <v>89.278919999999999</v>
      </c>
      <c r="FM385" s="52">
        <v>89.526859999999999</v>
      </c>
      <c r="FN385" s="52">
        <v>88.710750000000004</v>
      </c>
      <c r="FO385" s="52">
        <v>86.254140000000007</v>
      </c>
      <c r="FP385" s="52">
        <v>82.268590000000003</v>
      </c>
      <c r="FQ385" s="52">
        <v>78.287189999999995</v>
      </c>
      <c r="FR385" s="52">
        <v>75.549580000000006</v>
      </c>
      <c r="FS385" s="52">
        <v>73.809910000000002</v>
      </c>
      <c r="FT385" s="52">
        <v>72.068179999999998</v>
      </c>
      <c r="FU385" s="52">
        <v>12</v>
      </c>
      <c r="FV385" s="52">
        <v>21.706240000000001</v>
      </c>
      <c r="FW385" s="52">
        <v>5.09152</v>
      </c>
      <c r="FX385" s="52">
        <v>0</v>
      </c>
    </row>
    <row r="386" spans="1:180" x14ac:dyDescent="0.3">
      <c r="A386" t="s">
        <v>174</v>
      </c>
      <c r="B386" t="s">
        <v>248</v>
      </c>
      <c r="C386" t="s">
        <v>0</v>
      </c>
      <c r="D386" t="s">
        <v>224</v>
      </c>
      <c r="E386" t="s">
        <v>188</v>
      </c>
      <c r="F386" t="s">
        <v>233</v>
      </c>
      <c r="G386" t="s">
        <v>239</v>
      </c>
      <c r="H386" s="52">
        <v>38</v>
      </c>
      <c r="I386" s="52">
        <v>0</v>
      </c>
      <c r="J386" s="52">
        <v>0</v>
      </c>
      <c r="K386" s="52">
        <v>0</v>
      </c>
      <c r="L386" s="52">
        <v>0</v>
      </c>
      <c r="M386" s="52">
        <v>0</v>
      </c>
      <c r="N386" s="52">
        <v>0</v>
      </c>
      <c r="O386" s="52">
        <v>0</v>
      </c>
      <c r="P386" s="52">
        <v>0</v>
      </c>
      <c r="Q386" s="52">
        <v>0</v>
      </c>
      <c r="R386" s="52">
        <v>0</v>
      </c>
      <c r="S386" s="52">
        <v>0</v>
      </c>
      <c r="T386" s="52">
        <v>0</v>
      </c>
      <c r="U386" s="52">
        <v>0</v>
      </c>
      <c r="V386" s="52">
        <v>0</v>
      </c>
      <c r="W386" s="52">
        <v>0</v>
      </c>
      <c r="X386" s="52">
        <v>0</v>
      </c>
      <c r="Y386" s="52">
        <v>0</v>
      </c>
      <c r="Z386" s="52">
        <v>0</v>
      </c>
      <c r="AA386" s="52">
        <v>0</v>
      </c>
      <c r="AB386" s="52">
        <v>0</v>
      </c>
      <c r="AC386" s="52">
        <v>0</v>
      </c>
      <c r="AD386" s="52">
        <v>0</v>
      </c>
      <c r="AE386" s="52">
        <v>0</v>
      </c>
      <c r="AF386" s="52">
        <v>0</v>
      </c>
      <c r="AG386" s="52">
        <v>0</v>
      </c>
      <c r="AH386" s="52">
        <v>0</v>
      </c>
      <c r="AI386" s="52">
        <v>0</v>
      </c>
      <c r="AJ386" s="52">
        <v>0</v>
      </c>
      <c r="AK386" s="52">
        <v>0</v>
      </c>
      <c r="AL386" s="52">
        <v>0</v>
      </c>
      <c r="AM386" s="52">
        <v>0</v>
      </c>
      <c r="AN386" s="52">
        <v>0</v>
      </c>
      <c r="AO386" s="52">
        <v>0</v>
      </c>
      <c r="AP386" s="52">
        <v>0</v>
      </c>
      <c r="AQ386" s="52">
        <v>0</v>
      </c>
      <c r="AR386" s="52">
        <v>0</v>
      </c>
      <c r="AS386" s="52">
        <v>0</v>
      </c>
      <c r="AT386" s="52">
        <v>0</v>
      </c>
      <c r="AU386" s="52">
        <v>0</v>
      </c>
      <c r="AV386" s="52">
        <v>0</v>
      </c>
      <c r="AW386" s="52">
        <v>0</v>
      </c>
      <c r="AX386" s="52">
        <v>0</v>
      </c>
      <c r="AY386" s="52">
        <v>0</v>
      </c>
      <c r="AZ386" s="52">
        <v>0</v>
      </c>
      <c r="BA386" s="52">
        <v>0</v>
      </c>
      <c r="BB386" s="52">
        <v>0</v>
      </c>
      <c r="BC386" s="52">
        <v>0</v>
      </c>
      <c r="BD386" s="52">
        <v>0</v>
      </c>
      <c r="BE386" s="52">
        <v>0</v>
      </c>
      <c r="BF386" s="52">
        <v>0</v>
      </c>
      <c r="BG386" s="52">
        <v>0</v>
      </c>
      <c r="BH386" s="52">
        <v>0</v>
      </c>
      <c r="BI386" s="52">
        <v>0</v>
      </c>
      <c r="BJ386" s="52">
        <v>0</v>
      </c>
      <c r="BK386" s="52">
        <v>0</v>
      </c>
      <c r="BL386" s="52">
        <v>0</v>
      </c>
      <c r="BM386" s="52">
        <v>0</v>
      </c>
      <c r="BN386" s="52">
        <v>0</v>
      </c>
      <c r="BO386" s="52">
        <v>0</v>
      </c>
      <c r="BP386" s="52">
        <v>0</v>
      </c>
      <c r="BQ386" s="52">
        <v>0</v>
      </c>
      <c r="BR386" s="52">
        <v>0</v>
      </c>
      <c r="BS386" s="52">
        <v>0</v>
      </c>
      <c r="BT386" s="52">
        <v>0</v>
      </c>
      <c r="BU386" s="52">
        <v>0</v>
      </c>
      <c r="BV386" s="52">
        <v>0</v>
      </c>
      <c r="BW386" s="52">
        <v>0</v>
      </c>
      <c r="BX386" s="52">
        <v>0</v>
      </c>
      <c r="BY386" s="52">
        <v>0</v>
      </c>
      <c r="BZ386" s="52">
        <v>0</v>
      </c>
      <c r="CA386" s="52">
        <v>0</v>
      </c>
      <c r="CB386" s="52">
        <v>0</v>
      </c>
      <c r="CC386" s="52">
        <v>0</v>
      </c>
      <c r="CD386" s="52">
        <v>0</v>
      </c>
      <c r="CE386" s="52">
        <v>0</v>
      </c>
      <c r="CF386" s="52">
        <v>0</v>
      </c>
      <c r="CG386" s="52">
        <v>0</v>
      </c>
      <c r="CH386" s="52">
        <v>0</v>
      </c>
      <c r="CI386" s="52">
        <v>0</v>
      </c>
      <c r="CJ386" s="52">
        <v>0</v>
      </c>
      <c r="CK386" s="52">
        <v>0</v>
      </c>
      <c r="CL386" s="52">
        <v>0</v>
      </c>
      <c r="CM386" s="52">
        <v>0</v>
      </c>
      <c r="CN386" s="52">
        <v>0</v>
      </c>
      <c r="CO386" s="52">
        <v>0</v>
      </c>
      <c r="CP386" s="52">
        <v>0</v>
      </c>
      <c r="CQ386" s="52">
        <v>0</v>
      </c>
      <c r="CR386" s="52">
        <v>0</v>
      </c>
      <c r="CS386" s="52">
        <v>0</v>
      </c>
      <c r="CT386" s="52">
        <v>0</v>
      </c>
      <c r="CU386" s="52">
        <v>0</v>
      </c>
      <c r="CV386" s="52">
        <v>0</v>
      </c>
      <c r="CW386" s="52">
        <v>0</v>
      </c>
      <c r="CX386" s="52">
        <v>0</v>
      </c>
      <c r="CY386" s="52">
        <v>0</v>
      </c>
      <c r="CZ386" s="52">
        <v>0</v>
      </c>
      <c r="DA386" s="52">
        <v>0</v>
      </c>
      <c r="DB386" s="52">
        <v>0</v>
      </c>
      <c r="DC386" s="52">
        <v>0</v>
      </c>
      <c r="DD386" s="52">
        <v>0</v>
      </c>
      <c r="DE386" s="52">
        <v>0</v>
      </c>
      <c r="DF386" s="52">
        <v>0</v>
      </c>
      <c r="DG386" s="52">
        <v>0</v>
      </c>
      <c r="DH386" s="52">
        <v>0</v>
      </c>
      <c r="DI386" s="52">
        <v>0</v>
      </c>
      <c r="DJ386" s="52">
        <v>0</v>
      </c>
      <c r="DK386" s="52">
        <v>0</v>
      </c>
      <c r="DL386" s="52">
        <v>0</v>
      </c>
      <c r="DM386" s="52">
        <v>0</v>
      </c>
      <c r="DN386" s="52">
        <v>0</v>
      </c>
      <c r="DO386" s="52">
        <v>0</v>
      </c>
      <c r="DP386" s="52">
        <v>0</v>
      </c>
      <c r="DQ386" s="52">
        <v>0</v>
      </c>
      <c r="DR386" s="52">
        <v>0</v>
      </c>
      <c r="DS386" s="52">
        <v>0</v>
      </c>
      <c r="DT386" s="52">
        <v>0</v>
      </c>
      <c r="DU386" s="52">
        <v>0</v>
      </c>
      <c r="DV386" s="52">
        <v>0</v>
      </c>
      <c r="DW386" s="52">
        <v>0</v>
      </c>
      <c r="DX386" s="52">
        <v>0</v>
      </c>
      <c r="DY386" s="52">
        <v>0</v>
      </c>
      <c r="DZ386" s="52">
        <v>0</v>
      </c>
      <c r="EA386" s="52">
        <v>0</v>
      </c>
      <c r="EB386" s="52">
        <v>0</v>
      </c>
      <c r="EC386" s="52">
        <v>0</v>
      </c>
      <c r="ED386" s="52">
        <v>0</v>
      </c>
      <c r="EE386" s="52">
        <v>0</v>
      </c>
      <c r="EF386" s="52">
        <v>0</v>
      </c>
      <c r="EG386" s="52">
        <v>0</v>
      </c>
      <c r="EH386" s="52">
        <v>0</v>
      </c>
      <c r="EI386" s="52">
        <v>0</v>
      </c>
      <c r="EJ386" s="52">
        <v>0</v>
      </c>
      <c r="EK386" s="52">
        <v>0</v>
      </c>
      <c r="EL386" s="52">
        <v>0</v>
      </c>
      <c r="EM386" s="52">
        <v>0</v>
      </c>
      <c r="EN386" s="52">
        <v>0</v>
      </c>
      <c r="EO386" s="52">
        <v>0</v>
      </c>
      <c r="EP386" s="52">
        <v>0</v>
      </c>
      <c r="EQ386" s="52">
        <v>0</v>
      </c>
      <c r="ER386" s="52">
        <v>0</v>
      </c>
      <c r="ES386" s="52">
        <v>0</v>
      </c>
      <c r="ET386" s="52">
        <v>0</v>
      </c>
      <c r="EU386" s="52">
        <v>0</v>
      </c>
      <c r="EV386" s="52">
        <v>0</v>
      </c>
      <c r="EW386" s="52">
        <v>70.753249999999994</v>
      </c>
      <c r="EX386" s="52">
        <v>69.311689999999999</v>
      </c>
      <c r="EY386" s="52">
        <v>68.110389999999995</v>
      </c>
      <c r="EZ386" s="52">
        <v>67.004329999999996</v>
      </c>
      <c r="FA386" s="52">
        <v>66.012990000000002</v>
      </c>
      <c r="FB386" s="52">
        <v>65.138530000000003</v>
      </c>
      <c r="FC386" s="52">
        <v>64.906930000000003</v>
      </c>
      <c r="FD386" s="52">
        <v>66.619050000000001</v>
      </c>
      <c r="FE386" s="52">
        <v>69.731610000000003</v>
      </c>
      <c r="FF386" s="52">
        <v>73.597399999999993</v>
      </c>
      <c r="FG386" s="52">
        <v>77.876630000000006</v>
      </c>
      <c r="FH386" s="52">
        <v>81.878780000000006</v>
      </c>
      <c r="FI386" s="52">
        <v>85.257580000000004</v>
      </c>
      <c r="FJ386" s="52">
        <v>88.207790000000003</v>
      </c>
      <c r="FK386" s="52">
        <v>90.205629999999999</v>
      </c>
      <c r="FL386" s="52">
        <v>91.673159999999996</v>
      </c>
      <c r="FM386" s="52">
        <v>92.047619999999995</v>
      </c>
      <c r="FN386" s="52">
        <v>91.333340000000007</v>
      </c>
      <c r="FO386" s="52">
        <v>89.16883</v>
      </c>
      <c r="FP386" s="52">
        <v>85.257580000000004</v>
      </c>
      <c r="FQ386" s="52">
        <v>80.558440000000004</v>
      </c>
      <c r="FR386" s="52">
        <v>77.114720000000005</v>
      </c>
      <c r="FS386" s="52">
        <v>74.603899999999996</v>
      </c>
      <c r="FT386" s="52">
        <v>72.809520000000006</v>
      </c>
      <c r="FU386" s="52">
        <v>12</v>
      </c>
      <c r="FV386" s="52">
        <v>24.394300000000001</v>
      </c>
      <c r="FW386" s="52">
        <v>6.0551810000000001</v>
      </c>
      <c r="FX386" s="52">
        <v>0</v>
      </c>
    </row>
    <row r="387" spans="1:180" x14ac:dyDescent="0.3">
      <c r="A387" t="s">
        <v>174</v>
      </c>
      <c r="B387" t="s">
        <v>249</v>
      </c>
      <c r="C387" t="s">
        <v>0</v>
      </c>
      <c r="D387" t="s">
        <v>224</v>
      </c>
      <c r="E387" t="s">
        <v>187</v>
      </c>
      <c r="F387" t="s">
        <v>238</v>
      </c>
      <c r="G387" t="s">
        <v>240</v>
      </c>
      <c r="H387" s="52">
        <v>296</v>
      </c>
      <c r="I387" s="52">
        <v>5.2597529999999999</v>
      </c>
      <c r="J387" s="52">
        <v>5.1419231999999999</v>
      </c>
      <c r="K387" s="52">
        <v>4.9624471000000003</v>
      </c>
      <c r="L387" s="52">
        <v>4.9601832999999997</v>
      </c>
      <c r="M387" s="52">
        <v>5.0944973999999998</v>
      </c>
      <c r="N387" s="52">
        <v>5.7823488000000003</v>
      </c>
      <c r="O387" s="52">
        <v>6.3519712000000004</v>
      </c>
      <c r="P387" s="52">
        <v>5.4245561000000002</v>
      </c>
      <c r="Q387" s="52">
        <v>4.1897944999999996</v>
      </c>
      <c r="R387" s="52">
        <v>3.1697391000000001</v>
      </c>
      <c r="S387" s="52">
        <v>2.6361759999999999</v>
      </c>
      <c r="T387" s="52">
        <v>2.5593189000000001</v>
      </c>
      <c r="U387" s="52">
        <v>2.3934462999999999</v>
      </c>
      <c r="V387" s="52">
        <v>2.4693425000000002</v>
      </c>
      <c r="W387" s="52">
        <v>2.6321401</v>
      </c>
      <c r="X387" s="52">
        <v>2.851801</v>
      </c>
      <c r="Y387" s="52">
        <v>2.9136742999999998</v>
      </c>
      <c r="Z387" s="52">
        <v>3.2571804000000002</v>
      </c>
      <c r="AA387" s="52">
        <v>4.4505547999999999</v>
      </c>
      <c r="AB387" s="52">
        <v>6.1281046000000003</v>
      </c>
      <c r="AC387" s="52">
        <v>6.5802351000000003</v>
      </c>
      <c r="AD387" s="52">
        <v>6.2495637000000004</v>
      </c>
      <c r="AE387" s="52">
        <v>5.9304458000000002</v>
      </c>
      <c r="AF387" s="52">
        <v>5.5315829000000001</v>
      </c>
      <c r="AG387" s="52">
        <v>-0.60768297999999998</v>
      </c>
      <c r="AH387" s="52">
        <v>-0.56766998000000002</v>
      </c>
      <c r="AI387" s="52">
        <v>-0.62201351000000005</v>
      </c>
      <c r="AJ387" s="52">
        <v>-0.68691447000000005</v>
      </c>
      <c r="AK387" s="52">
        <v>-0.82637693999999995</v>
      </c>
      <c r="AL387" s="52">
        <v>-0.74471617000000001</v>
      </c>
      <c r="AM387" s="52">
        <v>-0.66195546000000005</v>
      </c>
      <c r="AN387" s="52">
        <v>-0.67692032999999996</v>
      </c>
      <c r="AO387" s="52">
        <v>-0.76876646000000004</v>
      </c>
      <c r="AP387" s="52">
        <v>-0.77655215</v>
      </c>
      <c r="AQ387" s="52">
        <v>-0.79781886000000002</v>
      </c>
      <c r="AR387" s="52">
        <v>-0.63289536000000002</v>
      </c>
      <c r="AS387" s="52">
        <v>-0.84724286999999998</v>
      </c>
      <c r="AT387" s="52">
        <v>-0.88854168</v>
      </c>
      <c r="AU387" s="52">
        <v>-0.93014359000000002</v>
      </c>
      <c r="AV387" s="52">
        <v>-0.88268769000000002</v>
      </c>
      <c r="AW387" s="52">
        <v>-0.89162185999999999</v>
      </c>
      <c r="AX387" s="52">
        <v>-0.83712470000000005</v>
      </c>
      <c r="AY387" s="52">
        <v>-0.56862784</v>
      </c>
      <c r="AZ387" s="52">
        <v>-0.52973373999999995</v>
      </c>
      <c r="BA387" s="52">
        <v>-0.58092250000000001</v>
      </c>
      <c r="BB387" s="52">
        <v>-0.57093130999999997</v>
      </c>
      <c r="BC387" s="52">
        <v>-0.58013366</v>
      </c>
      <c r="BD387" s="52">
        <v>-0.75276410999999999</v>
      </c>
      <c r="BE387" s="52">
        <v>-0.10127839</v>
      </c>
      <c r="BF387" s="52">
        <v>-5.4688630000000002E-2</v>
      </c>
      <c r="BG387" s="52">
        <v>-0.11221428</v>
      </c>
      <c r="BH387" s="52">
        <v>-0.17767341</v>
      </c>
      <c r="BI387" s="52">
        <v>-0.30030531999999999</v>
      </c>
      <c r="BJ387" s="52">
        <v>-0.22148603</v>
      </c>
      <c r="BK387" s="52">
        <v>-0.10399361999999999</v>
      </c>
      <c r="BL387" s="52">
        <v>-0.14203136999999999</v>
      </c>
      <c r="BM387" s="52">
        <v>-0.17788134999999999</v>
      </c>
      <c r="BN387" s="52">
        <v>-0.12129278</v>
      </c>
      <c r="BO387" s="52">
        <v>-0.13941644</v>
      </c>
      <c r="BP387" s="52">
        <v>1.430908E-2</v>
      </c>
      <c r="BQ387" s="52">
        <v>-0.13477875</v>
      </c>
      <c r="BR387" s="52">
        <v>-0.18998815999999999</v>
      </c>
      <c r="BS387" s="52">
        <v>-0.19882015</v>
      </c>
      <c r="BT387" s="52">
        <v>-9.2618930000000002E-2</v>
      </c>
      <c r="BU387" s="52">
        <v>-0.16326818000000001</v>
      </c>
      <c r="BV387" s="52">
        <v>-0.12939974000000001</v>
      </c>
      <c r="BW387" s="52">
        <v>0.10677006999999999</v>
      </c>
      <c r="BX387" s="52">
        <v>0.13903832999999999</v>
      </c>
      <c r="BY387" s="52">
        <v>2.2223090000000001E-2</v>
      </c>
      <c r="BZ387" s="52">
        <v>-9.1512E-3</v>
      </c>
      <c r="CA387" s="52">
        <v>-7.9022499999999996E-3</v>
      </c>
      <c r="CB387" s="52">
        <v>-0.17145045</v>
      </c>
      <c r="CC387" s="52">
        <v>0.24945596</v>
      </c>
      <c r="CD387" s="52">
        <v>0.30060072999999998</v>
      </c>
      <c r="CE387" s="52">
        <v>0.24087111999999999</v>
      </c>
      <c r="CF387" s="52">
        <v>0.17502533000000001</v>
      </c>
      <c r="CG387" s="52">
        <v>6.4050109999999993E-2</v>
      </c>
      <c r="CH387" s="52">
        <v>0.14090168</v>
      </c>
      <c r="CI387" s="52">
        <v>0.28244902999999999</v>
      </c>
      <c r="CJ387" s="52">
        <v>0.2284311</v>
      </c>
      <c r="CK387" s="52">
        <v>0.23136383999999999</v>
      </c>
      <c r="CL387" s="52">
        <v>0.33253793999999998</v>
      </c>
      <c r="CM387" s="52">
        <v>0.31659093999999999</v>
      </c>
      <c r="CN387" s="52">
        <v>0.46256098000000001</v>
      </c>
      <c r="CO387" s="52">
        <v>0.35867178</v>
      </c>
      <c r="CP387" s="52">
        <v>0.29382795</v>
      </c>
      <c r="CQ387" s="52">
        <v>0.30769229999999997</v>
      </c>
      <c r="CR387" s="52">
        <v>0.45458021999999998</v>
      </c>
      <c r="CS387" s="52">
        <v>0.34118736</v>
      </c>
      <c r="CT387" s="52">
        <v>0.36076835000000002</v>
      </c>
      <c r="CU387" s="52">
        <v>0.57454843</v>
      </c>
      <c r="CV387" s="52">
        <v>0.60222768999999998</v>
      </c>
      <c r="CW387" s="52">
        <v>0.43995990000000001</v>
      </c>
      <c r="CX387" s="52">
        <v>0.37993582999999997</v>
      </c>
      <c r="CY387" s="52">
        <v>0.38842334000000001</v>
      </c>
      <c r="CZ387" s="52">
        <v>0.23116566999999999</v>
      </c>
      <c r="DA387" s="52">
        <v>0.60019029000000002</v>
      </c>
      <c r="DB387" s="52">
        <v>0.65588981999999996</v>
      </c>
      <c r="DC387" s="52">
        <v>0.59395655999999997</v>
      </c>
      <c r="DD387" s="52">
        <v>0.52772419000000004</v>
      </c>
      <c r="DE387" s="52">
        <v>0.42840553999999997</v>
      </c>
      <c r="DF387" s="52">
        <v>0.50328938999999995</v>
      </c>
      <c r="DG387" s="52">
        <v>0.66889162000000002</v>
      </c>
      <c r="DH387" s="52">
        <v>0.59889353999999995</v>
      </c>
      <c r="DI387" s="52">
        <v>0.64060912000000003</v>
      </c>
      <c r="DJ387" s="52">
        <v>0.78636839999999997</v>
      </c>
      <c r="DK387" s="52">
        <v>0.77259847999999998</v>
      </c>
      <c r="DL387" s="52">
        <v>0.91081272000000002</v>
      </c>
      <c r="DM387" s="52">
        <v>0.85212242999999999</v>
      </c>
      <c r="DN387" s="52">
        <v>0.77764409999999995</v>
      </c>
      <c r="DO387" s="52">
        <v>0.81420453999999998</v>
      </c>
      <c r="DP387" s="52">
        <v>1.0017794</v>
      </c>
      <c r="DQ387" s="52">
        <v>0.84564269999999997</v>
      </c>
      <c r="DR387" s="52">
        <v>0.85093666000000001</v>
      </c>
      <c r="DS387" s="52">
        <v>1.042327</v>
      </c>
      <c r="DT387" s="52">
        <v>1.0654174000000001</v>
      </c>
      <c r="DU387" s="52">
        <v>0.85769669999999998</v>
      </c>
      <c r="DV387" s="52">
        <v>0.76902309999999996</v>
      </c>
      <c r="DW387" s="52">
        <v>0.78474898000000004</v>
      </c>
      <c r="DX387" s="52">
        <v>0.63378188000000002</v>
      </c>
      <c r="DY387" s="52">
        <v>1.1065948000000001</v>
      </c>
      <c r="DZ387" s="52">
        <v>1.1688711000000001</v>
      </c>
      <c r="EA387" s="52">
        <v>1.1037558999999999</v>
      </c>
      <c r="EB387" s="52">
        <v>1.0369649999999999</v>
      </c>
      <c r="EC387" s="52">
        <v>0.95447716000000005</v>
      </c>
      <c r="ED387" s="52">
        <v>1.0265196999999999</v>
      </c>
      <c r="EE387" s="52">
        <v>1.2268534</v>
      </c>
      <c r="EF387" s="52">
        <v>1.1337824000000001</v>
      </c>
      <c r="EG387" s="52">
        <v>1.2314940999999999</v>
      </c>
      <c r="EH387" s="52">
        <v>1.4416279999999999</v>
      </c>
      <c r="EI387" s="52">
        <v>1.4310008000000001</v>
      </c>
      <c r="EJ387" s="52">
        <v>1.558017</v>
      </c>
      <c r="EK387" s="52">
        <v>1.5645867</v>
      </c>
      <c r="EL387" s="52">
        <v>1.4761976000000001</v>
      </c>
      <c r="EM387" s="52">
        <v>1.5455281999999999</v>
      </c>
      <c r="EN387" s="52">
        <v>1.7918483999999999</v>
      </c>
      <c r="EO387" s="52">
        <v>1.5739962999999999</v>
      </c>
      <c r="EP387" s="52">
        <v>1.5586614000000001</v>
      </c>
      <c r="EQ387" s="52">
        <v>1.7177249999999999</v>
      </c>
      <c r="ER387" s="52">
        <v>1.7341894</v>
      </c>
      <c r="ES387" s="52">
        <v>1.4608422999999999</v>
      </c>
      <c r="ET387" s="52">
        <v>1.3308032999999999</v>
      </c>
      <c r="EU387" s="52">
        <v>1.3569803</v>
      </c>
      <c r="EV387" s="52">
        <v>1.2150957</v>
      </c>
      <c r="EW387" s="52">
        <v>62.98001</v>
      </c>
      <c r="EX387" s="52">
        <v>61.89114</v>
      </c>
      <c r="EY387" s="52">
        <v>60.969470000000001</v>
      </c>
      <c r="EZ387" s="52">
        <v>60.244570000000003</v>
      </c>
      <c r="FA387" s="52">
        <v>59.4358</v>
      </c>
      <c r="FB387" s="52">
        <v>58.846690000000002</v>
      </c>
      <c r="FC387" s="52">
        <v>59.656709999999997</v>
      </c>
      <c r="FD387" s="52">
        <v>62.552460000000004</v>
      </c>
      <c r="FE387" s="52">
        <v>66.244759999999999</v>
      </c>
      <c r="FF387" s="52">
        <v>70.269570000000002</v>
      </c>
      <c r="FG387" s="52">
        <v>73.780850000000001</v>
      </c>
      <c r="FH387" s="52">
        <v>77.099090000000004</v>
      </c>
      <c r="FI387" s="52">
        <v>79.981319999999997</v>
      </c>
      <c r="FJ387" s="52">
        <v>81.884129999999999</v>
      </c>
      <c r="FK387" s="52">
        <v>82.977999999999994</v>
      </c>
      <c r="FL387" s="52">
        <v>83.410139999999998</v>
      </c>
      <c r="FM387" s="52">
        <v>82.795320000000004</v>
      </c>
      <c r="FN387" s="52">
        <v>81.633229999999998</v>
      </c>
      <c r="FO387" s="52">
        <v>79.124290000000002</v>
      </c>
      <c r="FP387" s="52">
        <v>75.364810000000006</v>
      </c>
      <c r="FQ387" s="52">
        <v>70.902640000000005</v>
      </c>
      <c r="FR387" s="52">
        <v>67.763959999999997</v>
      </c>
      <c r="FS387" s="52">
        <v>65.779669999999996</v>
      </c>
      <c r="FT387" s="52">
        <v>64.241870000000006</v>
      </c>
      <c r="FU387" s="52">
        <v>283</v>
      </c>
      <c r="FV387" s="52">
        <v>4835.2939999999999</v>
      </c>
      <c r="FW387" s="52">
        <v>113.8837</v>
      </c>
      <c r="FX387" s="52">
        <v>1</v>
      </c>
    </row>
    <row r="388" spans="1:180" x14ac:dyDescent="0.3">
      <c r="A388" t="s">
        <v>174</v>
      </c>
      <c r="B388" t="s">
        <v>249</v>
      </c>
      <c r="C388" t="s">
        <v>0</v>
      </c>
      <c r="D388" t="s">
        <v>244</v>
      </c>
      <c r="E388" t="s">
        <v>190</v>
      </c>
      <c r="F388" t="s">
        <v>238</v>
      </c>
      <c r="G388" t="s">
        <v>240</v>
      </c>
      <c r="H388" s="52">
        <v>296</v>
      </c>
      <c r="I388" s="52">
        <v>5.6129534999999997</v>
      </c>
      <c r="J388" s="52">
        <v>5.3942617000000004</v>
      </c>
      <c r="K388" s="52">
        <v>5.2726797000000003</v>
      </c>
      <c r="L388" s="52">
        <v>5.1617182000000001</v>
      </c>
      <c r="M388" s="52">
        <v>5.2393787999999999</v>
      </c>
      <c r="N388" s="52">
        <v>5.4548614999999998</v>
      </c>
      <c r="O388" s="52">
        <v>5.2361183000000002</v>
      </c>
      <c r="P388" s="52">
        <v>4.8292852999999996</v>
      </c>
      <c r="Q388" s="52">
        <v>3.6256710999999999</v>
      </c>
      <c r="R388" s="52">
        <v>2.5595606000000002</v>
      </c>
      <c r="S388" s="52">
        <v>2.1834457</v>
      </c>
      <c r="T388" s="52">
        <v>2.1171790000000001</v>
      </c>
      <c r="U388" s="52">
        <v>2.1500482000000001</v>
      </c>
      <c r="V388" s="52">
        <v>2.4448196000000002</v>
      </c>
      <c r="W388" s="52">
        <v>2.6602301000000002</v>
      </c>
      <c r="X388" s="52">
        <v>3.2332716000000001</v>
      </c>
      <c r="Y388" s="52">
        <v>3.6972453999999999</v>
      </c>
      <c r="Z388" s="52">
        <v>4.0817135999999996</v>
      </c>
      <c r="AA388" s="52">
        <v>5.7774641999999998</v>
      </c>
      <c r="AB388" s="52">
        <v>6.6075115000000002</v>
      </c>
      <c r="AC388" s="52">
        <v>6.6103287999999996</v>
      </c>
      <c r="AD388" s="52">
        <v>6.3829691999999998</v>
      </c>
      <c r="AE388" s="52">
        <v>6.1293093000000001</v>
      </c>
      <c r="AF388" s="52">
        <v>5.8294538999999999</v>
      </c>
      <c r="AG388" s="52">
        <v>-0.38550121999999998</v>
      </c>
      <c r="AH388" s="52">
        <v>-0.37589572999999998</v>
      </c>
      <c r="AI388" s="52">
        <v>-0.39336742000000002</v>
      </c>
      <c r="AJ388" s="52">
        <v>-0.45893911999999998</v>
      </c>
      <c r="AK388" s="52">
        <v>-0.43723077999999999</v>
      </c>
      <c r="AL388" s="52">
        <v>-0.34920214999999999</v>
      </c>
      <c r="AM388" s="52">
        <v>-0.86377535999999999</v>
      </c>
      <c r="AN388" s="52">
        <v>-0.88950485999999995</v>
      </c>
      <c r="AO388" s="52">
        <v>-0.84626458999999998</v>
      </c>
      <c r="AP388" s="52">
        <v>-1.1053607999999999</v>
      </c>
      <c r="AQ388" s="52">
        <v>-1.2339941000000001</v>
      </c>
      <c r="AR388" s="52">
        <v>-1.2597609000000001</v>
      </c>
      <c r="AS388" s="52">
        <v>-1.2548461</v>
      </c>
      <c r="AT388" s="52">
        <v>-1.1946527</v>
      </c>
      <c r="AU388" s="52">
        <v>-1.3247800000000001</v>
      </c>
      <c r="AV388" s="52">
        <v>-1.053604</v>
      </c>
      <c r="AW388" s="52">
        <v>-1.0723404999999999</v>
      </c>
      <c r="AX388" s="52">
        <v>-1.6953077000000001</v>
      </c>
      <c r="AY388" s="52">
        <v>-1.43994</v>
      </c>
      <c r="AZ388" s="52">
        <v>-0.96486854</v>
      </c>
      <c r="BA388" s="52">
        <v>-0.59450594000000001</v>
      </c>
      <c r="BB388" s="52">
        <v>-0.37647292999999998</v>
      </c>
      <c r="BC388" s="52">
        <v>-0.30221215000000001</v>
      </c>
      <c r="BD388" s="52">
        <v>-0.32146606</v>
      </c>
      <c r="BE388" s="52">
        <v>0.11235023</v>
      </c>
      <c r="BF388" s="52">
        <v>9.7632910000000003E-2</v>
      </c>
      <c r="BG388" s="52">
        <v>8.5132920000000001E-2</v>
      </c>
      <c r="BH388" s="52">
        <v>1.261892E-2</v>
      </c>
      <c r="BI388" s="52">
        <v>2.50067E-2</v>
      </c>
      <c r="BJ388" s="52">
        <v>0.11651930000000001</v>
      </c>
      <c r="BK388" s="52">
        <v>-0.32564232999999998</v>
      </c>
      <c r="BL388" s="52">
        <v>-0.29657454</v>
      </c>
      <c r="BM388" s="52">
        <v>-0.25068054000000001</v>
      </c>
      <c r="BN388" s="52">
        <v>-0.40952429000000001</v>
      </c>
      <c r="BO388" s="52">
        <v>-0.42753559000000002</v>
      </c>
      <c r="BP388" s="52">
        <v>-0.39118501999999999</v>
      </c>
      <c r="BQ388" s="52">
        <v>-0.34373533000000001</v>
      </c>
      <c r="BR388" s="52">
        <v>-0.25253787999999999</v>
      </c>
      <c r="BS388" s="52">
        <v>-0.34689424000000002</v>
      </c>
      <c r="BT388" s="52">
        <v>-0.12998209999999999</v>
      </c>
      <c r="BU388" s="52">
        <v>-0.21877791999999999</v>
      </c>
      <c r="BV388" s="52">
        <v>-0.85141085000000005</v>
      </c>
      <c r="BW388" s="52">
        <v>-0.66949073000000003</v>
      </c>
      <c r="BX388" s="52">
        <v>-0.32855852000000002</v>
      </c>
      <c r="BY388" s="52">
        <v>-3.6199530000000001E-2</v>
      </c>
      <c r="BZ388" s="52">
        <v>0.14988824000000001</v>
      </c>
      <c r="CA388" s="52">
        <v>0.22800217</v>
      </c>
      <c r="CB388" s="52">
        <v>0.18899389999999999</v>
      </c>
      <c r="CC388" s="52">
        <v>0.45716074000000001</v>
      </c>
      <c r="CD388" s="52">
        <v>0.42559738000000003</v>
      </c>
      <c r="CE388" s="52">
        <v>0.41654097000000001</v>
      </c>
      <c r="CF388" s="52">
        <v>0.33921866000000001</v>
      </c>
      <c r="CG388" s="52">
        <v>0.34515109999999999</v>
      </c>
      <c r="CH388" s="52">
        <v>0.43907663000000002</v>
      </c>
      <c r="CI388" s="52">
        <v>4.7066749999999997E-2</v>
      </c>
      <c r="CJ388" s="52">
        <v>0.11408712999999999</v>
      </c>
      <c r="CK388" s="52">
        <v>0.16181912000000001</v>
      </c>
      <c r="CL388" s="52">
        <v>7.2409979999999999E-2</v>
      </c>
      <c r="CM388" s="52">
        <v>0.13101515999999999</v>
      </c>
      <c r="CN388" s="52">
        <v>0.21038809999999999</v>
      </c>
      <c r="CO388" s="52">
        <v>0.28729718999999998</v>
      </c>
      <c r="CP388" s="52">
        <v>0.39996793000000003</v>
      </c>
      <c r="CQ388" s="52">
        <v>0.33038632000000001</v>
      </c>
      <c r="CR388" s="52">
        <v>0.50971555000000002</v>
      </c>
      <c r="CS388" s="52">
        <v>0.37239700999999997</v>
      </c>
      <c r="CT388" s="52">
        <v>-0.26693049000000002</v>
      </c>
      <c r="CU388" s="52">
        <v>-0.13587995</v>
      </c>
      <c r="CV388" s="52">
        <v>0.11214818</v>
      </c>
      <c r="CW388" s="52">
        <v>0.35048175999999998</v>
      </c>
      <c r="CX388" s="52">
        <v>0.51444445000000005</v>
      </c>
      <c r="CY388" s="52">
        <v>0.59522699000000001</v>
      </c>
      <c r="CZ388" s="52">
        <v>0.54253691999999998</v>
      </c>
      <c r="DA388" s="52">
        <v>0.80197116000000002</v>
      </c>
      <c r="DB388" s="52">
        <v>0.75356213000000005</v>
      </c>
      <c r="DC388" s="52">
        <v>0.74794877999999998</v>
      </c>
      <c r="DD388" s="52">
        <v>0.66581826</v>
      </c>
      <c r="DE388" s="52">
        <v>0.66529521999999996</v>
      </c>
      <c r="DF388" s="52">
        <v>0.76163404999999995</v>
      </c>
      <c r="DG388" s="52">
        <v>0.41977595000000001</v>
      </c>
      <c r="DH388" s="52">
        <v>0.52474880000000002</v>
      </c>
      <c r="DI388" s="52">
        <v>0.57431874000000005</v>
      </c>
      <c r="DJ388" s="52">
        <v>0.55434435999999998</v>
      </c>
      <c r="DK388" s="52">
        <v>0.68956603999999999</v>
      </c>
      <c r="DL388" s="52">
        <v>0.81196115000000002</v>
      </c>
      <c r="DM388" s="52">
        <v>0.91832963999999995</v>
      </c>
      <c r="DN388" s="52">
        <v>1.0524739000000001</v>
      </c>
      <c r="DO388" s="52">
        <v>1.0076672</v>
      </c>
      <c r="DP388" s="52">
        <v>1.1494133</v>
      </c>
      <c r="DQ388" s="52">
        <v>0.96357205999999995</v>
      </c>
      <c r="DR388" s="52">
        <v>0.31754998000000001</v>
      </c>
      <c r="DS388" s="52">
        <v>0.39773076000000002</v>
      </c>
      <c r="DT388" s="52">
        <v>0.55285488999999999</v>
      </c>
      <c r="DU388" s="52">
        <v>0.73716314000000005</v>
      </c>
      <c r="DV388" s="52">
        <v>0.87900071000000002</v>
      </c>
      <c r="DW388" s="52">
        <v>0.96245170000000002</v>
      </c>
      <c r="DX388" s="52">
        <v>0.89607990999999998</v>
      </c>
      <c r="DY388" s="52">
        <v>1.2998227</v>
      </c>
      <c r="DZ388" s="52">
        <v>1.2270908</v>
      </c>
      <c r="EA388" s="52">
        <v>1.2264493999999999</v>
      </c>
      <c r="EB388" s="52">
        <v>1.1373764</v>
      </c>
      <c r="EC388" s="52">
        <v>1.1275326999999999</v>
      </c>
      <c r="ED388" s="52">
        <v>1.2273554</v>
      </c>
      <c r="EE388" s="52">
        <v>0.95790869000000001</v>
      </c>
      <c r="EF388" s="52">
        <v>1.1176790999999999</v>
      </c>
      <c r="EG388" s="52">
        <v>1.1699027</v>
      </c>
      <c r="EH388" s="52">
        <v>1.2501808999999999</v>
      </c>
      <c r="EI388" s="52">
        <v>1.4960245999999999</v>
      </c>
      <c r="EJ388" s="52">
        <v>1.6805369999999999</v>
      </c>
      <c r="EK388" s="52">
        <v>1.8294404</v>
      </c>
      <c r="EL388" s="52">
        <v>1.9945889000000001</v>
      </c>
      <c r="EM388" s="52">
        <v>1.9855529000000001</v>
      </c>
      <c r="EN388" s="52">
        <v>2.0730350999999998</v>
      </c>
      <c r="EO388" s="52">
        <v>1.8171348</v>
      </c>
      <c r="EP388" s="52">
        <v>1.1614466000000001</v>
      </c>
      <c r="EQ388" s="52">
        <v>1.16818</v>
      </c>
      <c r="ER388" s="52">
        <v>1.1891651999999999</v>
      </c>
      <c r="ES388" s="52">
        <v>1.2954695000000001</v>
      </c>
      <c r="ET388" s="52">
        <v>1.4053618000000001</v>
      </c>
      <c r="EU388" s="52">
        <v>1.4926661000000001</v>
      </c>
      <c r="EV388" s="52">
        <v>1.4065399000000001</v>
      </c>
      <c r="EW388" s="52">
        <v>61.75864</v>
      </c>
      <c r="EX388" s="52">
        <v>60.936999999999998</v>
      </c>
      <c r="EY388" s="52">
        <v>60.069830000000003</v>
      </c>
      <c r="EZ388" s="52">
        <v>59.436729999999997</v>
      </c>
      <c r="FA388" s="52">
        <v>58.884610000000002</v>
      </c>
      <c r="FB388" s="52">
        <v>58.39246</v>
      </c>
      <c r="FC388" s="52">
        <v>57.855310000000003</v>
      </c>
      <c r="FD388" s="52">
        <v>58.310920000000003</v>
      </c>
      <c r="FE388" s="52">
        <v>61.671100000000003</v>
      </c>
      <c r="FF388" s="52">
        <v>66.104799999999997</v>
      </c>
      <c r="FG388" s="52">
        <v>70.698239999999998</v>
      </c>
      <c r="FH388" s="52">
        <v>74.843699999999998</v>
      </c>
      <c r="FI388" s="52">
        <v>78.450850000000003</v>
      </c>
      <c r="FJ388" s="52">
        <v>81.838520000000003</v>
      </c>
      <c r="FK388" s="52">
        <v>84.03389</v>
      </c>
      <c r="FL388" s="52">
        <v>84.419269999999997</v>
      </c>
      <c r="FM388" s="52">
        <v>83.788629999999998</v>
      </c>
      <c r="FN388" s="52">
        <v>81.820920000000001</v>
      </c>
      <c r="FO388" s="52">
        <v>77.84196</v>
      </c>
      <c r="FP388" s="52">
        <v>73.005279999999999</v>
      </c>
      <c r="FQ388" s="52">
        <v>69.375649999999993</v>
      </c>
      <c r="FR388" s="52">
        <v>66.944779999999994</v>
      </c>
      <c r="FS388" s="52">
        <v>65.403750000000002</v>
      </c>
      <c r="FT388" s="52">
        <v>63.949919999999999</v>
      </c>
      <c r="FU388" s="52">
        <v>283</v>
      </c>
      <c r="FV388" s="52">
        <v>6757.6480000000001</v>
      </c>
      <c r="FW388" s="52">
        <v>157.1816</v>
      </c>
      <c r="FX388" s="52">
        <v>1</v>
      </c>
    </row>
    <row r="389" spans="1:180" x14ac:dyDescent="0.3">
      <c r="A389" t="s">
        <v>174</v>
      </c>
      <c r="B389" t="s">
        <v>249</v>
      </c>
      <c r="C389" t="s">
        <v>0</v>
      </c>
      <c r="D389" t="s">
        <v>224</v>
      </c>
      <c r="E389" t="s">
        <v>188</v>
      </c>
      <c r="F389" t="s">
        <v>238</v>
      </c>
      <c r="G389" t="s">
        <v>240</v>
      </c>
      <c r="H389" s="52">
        <v>296</v>
      </c>
      <c r="I389" s="52">
        <v>5.2350149999999998</v>
      </c>
      <c r="J389" s="52">
        <v>5.0536947000000003</v>
      </c>
      <c r="K389" s="52">
        <v>4.9229044999999996</v>
      </c>
      <c r="L389" s="52">
        <v>4.9337841999999998</v>
      </c>
      <c r="M389" s="52">
        <v>5.1016067999999999</v>
      </c>
      <c r="N389" s="52">
        <v>5.8574031</v>
      </c>
      <c r="O389" s="52">
        <v>6.5588974000000002</v>
      </c>
      <c r="P389" s="52">
        <v>6.1539691000000003</v>
      </c>
      <c r="Q389" s="52">
        <v>5.2167605000000004</v>
      </c>
      <c r="R389" s="52">
        <v>3.8510312999999998</v>
      </c>
      <c r="S389" s="52">
        <v>3.1141641999999998</v>
      </c>
      <c r="T389" s="52">
        <v>2.7425524000000001</v>
      </c>
      <c r="U389" s="52">
        <v>2.7710892999999999</v>
      </c>
      <c r="V389" s="52">
        <v>2.9724332000000002</v>
      </c>
      <c r="W389" s="52">
        <v>3.2049591999999998</v>
      </c>
      <c r="X389" s="52">
        <v>3.3763930000000002</v>
      </c>
      <c r="Y389" s="52">
        <v>3.2352495000000001</v>
      </c>
      <c r="Z389" s="52">
        <v>3.8302486</v>
      </c>
      <c r="AA389" s="52">
        <v>4.7907818999999998</v>
      </c>
      <c r="AB389" s="52">
        <v>6.2285450999999998</v>
      </c>
      <c r="AC389" s="52">
        <v>6.5965536</v>
      </c>
      <c r="AD389" s="52">
        <v>6.3046208999999998</v>
      </c>
      <c r="AE389" s="52">
        <v>5.8229416000000001</v>
      </c>
      <c r="AF389" s="52">
        <v>5.4839082000000001</v>
      </c>
      <c r="AG389" s="52">
        <v>-0.57900322999999998</v>
      </c>
      <c r="AH389" s="52">
        <v>-0.57102869999999994</v>
      </c>
      <c r="AI389" s="52">
        <v>-0.58036038999999995</v>
      </c>
      <c r="AJ389" s="52">
        <v>-0.56858313999999999</v>
      </c>
      <c r="AK389" s="52">
        <v>-0.61544231000000005</v>
      </c>
      <c r="AL389" s="52">
        <v>-0.74768298</v>
      </c>
      <c r="AM389" s="52">
        <v>-0.64921857999999999</v>
      </c>
      <c r="AN389" s="52">
        <v>-0.63159622000000004</v>
      </c>
      <c r="AO389" s="52">
        <v>-0.48806789</v>
      </c>
      <c r="AP389" s="52">
        <v>-0.66555629999999999</v>
      </c>
      <c r="AQ389" s="52">
        <v>-0.87063900999999999</v>
      </c>
      <c r="AR389" s="52">
        <v>-1.1011987000000001</v>
      </c>
      <c r="AS389" s="52">
        <v>-0.98292098000000006</v>
      </c>
      <c r="AT389" s="52">
        <v>-1.0631775000000001</v>
      </c>
      <c r="AU389" s="52">
        <v>-1.1247830999999999</v>
      </c>
      <c r="AV389" s="52">
        <v>-1.1505715000000001</v>
      </c>
      <c r="AW389" s="52">
        <v>-1.3098444</v>
      </c>
      <c r="AX389" s="52">
        <v>-0.79155728000000003</v>
      </c>
      <c r="AY389" s="52">
        <v>-0.51920650000000002</v>
      </c>
      <c r="AZ389" s="52">
        <v>-0.57047398999999999</v>
      </c>
      <c r="BA389" s="52">
        <v>-0.64507457999999995</v>
      </c>
      <c r="BB389" s="52">
        <v>-0.59525658999999997</v>
      </c>
      <c r="BC389" s="52">
        <v>-0.68777582999999998</v>
      </c>
      <c r="BD389" s="52">
        <v>-0.79666269000000001</v>
      </c>
      <c r="BE389" s="52">
        <v>-0.22531847999999999</v>
      </c>
      <c r="BF389" s="52">
        <v>-0.20871998999999999</v>
      </c>
      <c r="BG389" s="52">
        <v>-0.21317401999999999</v>
      </c>
      <c r="BH389" s="52">
        <v>-0.21842453000000001</v>
      </c>
      <c r="BI389" s="52">
        <v>-0.27369547999999999</v>
      </c>
      <c r="BJ389" s="52">
        <v>-0.31184843000000001</v>
      </c>
      <c r="BK389" s="52">
        <v>-0.18606874000000001</v>
      </c>
      <c r="BL389" s="52">
        <v>-0.12384323</v>
      </c>
      <c r="BM389" s="52">
        <v>5.962162E-2</v>
      </c>
      <c r="BN389" s="52">
        <v>-6.7284469999999999E-2</v>
      </c>
      <c r="BO389" s="52">
        <v>-0.20617830000000001</v>
      </c>
      <c r="BP389" s="52">
        <v>-0.37833624999999999</v>
      </c>
      <c r="BQ389" s="52">
        <v>-0.26438137</v>
      </c>
      <c r="BR389" s="52">
        <v>-0.30123831000000001</v>
      </c>
      <c r="BS389" s="52">
        <v>-0.31551734999999997</v>
      </c>
      <c r="BT389" s="52">
        <v>-0.31967023</v>
      </c>
      <c r="BU389" s="52">
        <v>-0.57061578000000002</v>
      </c>
      <c r="BV389" s="52">
        <v>-0.21660567</v>
      </c>
      <c r="BW389" s="52">
        <v>-5.1658129999999997E-2</v>
      </c>
      <c r="BX389" s="52">
        <v>-0.13102635000000001</v>
      </c>
      <c r="BY389" s="52">
        <v>-0.26013494999999998</v>
      </c>
      <c r="BZ389" s="52">
        <v>-0.23782597</v>
      </c>
      <c r="CA389" s="52">
        <v>-0.33878146999999997</v>
      </c>
      <c r="CB389" s="52">
        <v>-0.42236536000000002</v>
      </c>
      <c r="CC389" s="52">
        <v>1.9642440000000001E-2</v>
      </c>
      <c r="CD389" s="52">
        <v>4.2214040000000001E-2</v>
      </c>
      <c r="CE389" s="52">
        <v>4.1138170000000002E-2</v>
      </c>
      <c r="CF389" s="52">
        <v>2.4094250000000001E-2</v>
      </c>
      <c r="CG389" s="52">
        <v>-3.700266E-2</v>
      </c>
      <c r="CH389" s="52">
        <v>-9.9908900000000005E-3</v>
      </c>
      <c r="CI389" s="52">
        <v>0.13470737999999999</v>
      </c>
      <c r="CJ389" s="52">
        <v>0.22782498000000001</v>
      </c>
      <c r="CK389" s="52">
        <v>0.43894965000000002</v>
      </c>
      <c r="CL389" s="52">
        <v>0.34707658000000002</v>
      </c>
      <c r="CM389" s="52">
        <v>0.2540251</v>
      </c>
      <c r="CN389" s="52">
        <v>0.12231599</v>
      </c>
      <c r="CO389" s="52">
        <v>0.23327692</v>
      </c>
      <c r="CP389" s="52">
        <v>0.22647848000000001</v>
      </c>
      <c r="CQ389" s="52">
        <v>0.24497741000000001</v>
      </c>
      <c r="CR389" s="52">
        <v>0.25580955999999999</v>
      </c>
      <c r="CS389" s="52">
        <v>-5.8628449999999999E-2</v>
      </c>
      <c r="CT389" s="52">
        <v>0.18160398999999999</v>
      </c>
      <c r="CU389" s="52">
        <v>0.27216435999999999</v>
      </c>
      <c r="CV389" s="52">
        <v>0.17333372</v>
      </c>
      <c r="CW389" s="52">
        <v>6.4730500000000002E-3</v>
      </c>
      <c r="CX389" s="52">
        <v>9.7294900000000004E-3</v>
      </c>
      <c r="CY389" s="52">
        <v>-9.7069139999999998E-2</v>
      </c>
      <c r="CZ389" s="52">
        <v>-0.16312815</v>
      </c>
      <c r="DA389" s="52">
        <v>0.26460337</v>
      </c>
      <c r="DB389" s="52">
        <v>0.29314804</v>
      </c>
      <c r="DC389" s="52">
        <v>0.29545036000000002</v>
      </c>
      <c r="DD389" s="52">
        <v>0.26661302999999997</v>
      </c>
      <c r="DE389" s="52">
        <v>0.19969012</v>
      </c>
      <c r="DF389" s="52">
        <v>0.29186677</v>
      </c>
      <c r="DG389" s="52">
        <v>0.45548361999999998</v>
      </c>
      <c r="DH389" s="52">
        <v>0.57949311000000003</v>
      </c>
      <c r="DI389" s="52">
        <v>0.81827749999999999</v>
      </c>
      <c r="DJ389" s="52">
        <v>0.76143780000000005</v>
      </c>
      <c r="DK389" s="52">
        <v>0.71422845999999995</v>
      </c>
      <c r="DL389" s="52">
        <v>0.62296841000000003</v>
      </c>
      <c r="DM389" s="52">
        <v>0.73093529999999995</v>
      </c>
      <c r="DN389" s="52">
        <v>0.75419526999999997</v>
      </c>
      <c r="DO389" s="52">
        <v>0.80547223999999995</v>
      </c>
      <c r="DP389" s="52">
        <v>0.83128935999999998</v>
      </c>
      <c r="DQ389" s="52">
        <v>0.45335892999999999</v>
      </c>
      <c r="DR389" s="52">
        <v>0.57981368</v>
      </c>
      <c r="DS389" s="52">
        <v>0.59598682000000003</v>
      </c>
      <c r="DT389" s="52">
        <v>0.47769368000000001</v>
      </c>
      <c r="DU389" s="52">
        <v>0.27308104999999999</v>
      </c>
      <c r="DV389" s="52">
        <v>0.25728491999999997</v>
      </c>
      <c r="DW389" s="52">
        <v>0.14464315</v>
      </c>
      <c r="DX389" s="52">
        <v>9.6109130000000001E-2</v>
      </c>
      <c r="DY389" s="52">
        <v>0.61828802999999999</v>
      </c>
      <c r="DZ389" s="52">
        <v>0.65545677999999996</v>
      </c>
      <c r="EA389" s="52">
        <v>0.66263685000000005</v>
      </c>
      <c r="EB389" s="52">
        <v>0.61677165</v>
      </c>
      <c r="EC389" s="52">
        <v>0.54143697999999996</v>
      </c>
      <c r="ED389" s="52">
        <v>0.72770120000000005</v>
      </c>
      <c r="EE389" s="52">
        <v>0.91863333999999996</v>
      </c>
      <c r="EF389" s="52">
        <v>1.0872462000000001</v>
      </c>
      <c r="EG389" s="52">
        <v>1.3659669000000001</v>
      </c>
      <c r="EH389" s="52">
        <v>1.3597097</v>
      </c>
      <c r="EI389" s="52">
        <v>1.3786890000000001</v>
      </c>
      <c r="EJ389" s="52">
        <v>1.3458308999999999</v>
      </c>
      <c r="EK389" s="52">
        <v>1.4494746999999999</v>
      </c>
      <c r="EL389" s="52">
        <v>1.5161344999999999</v>
      </c>
      <c r="EM389" s="52">
        <v>1.614738</v>
      </c>
      <c r="EN389" s="52">
        <v>1.6621904000000001</v>
      </c>
      <c r="EO389" s="52">
        <v>1.1925876</v>
      </c>
      <c r="EP389" s="52">
        <v>1.1547653</v>
      </c>
      <c r="EQ389" s="52">
        <v>1.0635351</v>
      </c>
      <c r="ER389" s="52">
        <v>0.91714150000000005</v>
      </c>
      <c r="ES389" s="52">
        <v>0.65802073000000005</v>
      </c>
      <c r="ET389" s="52">
        <v>0.61471562999999996</v>
      </c>
      <c r="EU389" s="52">
        <v>0.49363741999999999</v>
      </c>
      <c r="EV389" s="52">
        <v>0.47040646000000003</v>
      </c>
      <c r="EW389" s="52">
        <v>64.908439999999999</v>
      </c>
      <c r="EX389" s="52">
        <v>63.849460000000001</v>
      </c>
      <c r="EY389" s="52">
        <v>62.952089999999998</v>
      </c>
      <c r="EZ389" s="52">
        <v>62.33717</v>
      </c>
      <c r="FA389" s="52">
        <v>61.608879999999999</v>
      </c>
      <c r="FB389" s="52">
        <v>61.352580000000003</v>
      </c>
      <c r="FC389" s="52">
        <v>61.730820000000001</v>
      </c>
      <c r="FD389" s="52">
        <v>63.697620000000001</v>
      </c>
      <c r="FE389" s="52">
        <v>67.744410000000002</v>
      </c>
      <c r="FF389" s="52">
        <v>72.602270000000004</v>
      </c>
      <c r="FG389" s="52">
        <v>77.429509999999993</v>
      </c>
      <c r="FH389" s="52">
        <v>80.82911</v>
      </c>
      <c r="FI389" s="52">
        <v>83.926389999999998</v>
      </c>
      <c r="FJ389" s="52">
        <v>86.299260000000004</v>
      </c>
      <c r="FK389" s="52">
        <v>88.002600000000001</v>
      </c>
      <c r="FL389" s="52">
        <v>89.085750000000004</v>
      </c>
      <c r="FM389" s="52">
        <v>88.222499999999997</v>
      </c>
      <c r="FN389" s="52">
        <v>86.941760000000002</v>
      </c>
      <c r="FO389" s="52">
        <v>83.630219999999994</v>
      </c>
      <c r="FP389" s="52">
        <v>79.030850000000001</v>
      </c>
      <c r="FQ389" s="52">
        <v>73.891440000000003</v>
      </c>
      <c r="FR389" s="52">
        <v>70.341980000000007</v>
      </c>
      <c r="FS389" s="52">
        <v>68.223500000000001</v>
      </c>
      <c r="FT389" s="52">
        <v>66.335489999999993</v>
      </c>
      <c r="FU389" s="52">
        <v>283</v>
      </c>
      <c r="FV389" s="52">
        <v>5364.982</v>
      </c>
      <c r="FW389" s="52">
        <v>147.75739999999999</v>
      </c>
      <c r="FX389" s="52">
        <v>1</v>
      </c>
    </row>
    <row r="390" spans="1:180" x14ac:dyDescent="0.3">
      <c r="A390" t="s">
        <v>174</v>
      </c>
      <c r="B390" t="s">
        <v>249</v>
      </c>
      <c r="C390" t="s">
        <v>0</v>
      </c>
      <c r="D390" t="s">
        <v>224</v>
      </c>
      <c r="E390" t="s">
        <v>190</v>
      </c>
      <c r="F390" t="s">
        <v>238</v>
      </c>
      <c r="G390" t="s">
        <v>240</v>
      </c>
      <c r="H390" s="52">
        <v>296</v>
      </c>
      <c r="I390" s="52">
        <v>5.5451571</v>
      </c>
      <c r="J390" s="52">
        <v>5.2934973999999997</v>
      </c>
      <c r="K390" s="52">
        <v>5.1800573999999999</v>
      </c>
      <c r="L390" s="52">
        <v>5.1317499</v>
      </c>
      <c r="M390" s="52">
        <v>5.3069066999999999</v>
      </c>
      <c r="N390" s="52">
        <v>5.7084339999999996</v>
      </c>
      <c r="O390" s="52">
        <v>7.2058489000000003</v>
      </c>
      <c r="P390" s="52">
        <v>7.8876920000000004</v>
      </c>
      <c r="Q390" s="52">
        <v>7.3176231999999999</v>
      </c>
      <c r="R390" s="52">
        <v>5.2834117000000003</v>
      </c>
      <c r="S390" s="52">
        <v>3.9064271000000002</v>
      </c>
      <c r="T390" s="52">
        <v>3.3902060999999999</v>
      </c>
      <c r="U390" s="52">
        <v>3.3212969999999999</v>
      </c>
      <c r="V390" s="52">
        <v>3.8373599999999999</v>
      </c>
      <c r="W390" s="52">
        <v>4.3039208000000002</v>
      </c>
      <c r="X390" s="52">
        <v>4.7196012999999999</v>
      </c>
      <c r="Y390" s="52">
        <v>4.7710571000000002</v>
      </c>
      <c r="Z390" s="52">
        <v>5.7392025999999996</v>
      </c>
      <c r="AA390" s="52">
        <v>7.5387388</v>
      </c>
      <c r="AB390" s="52">
        <v>7.8740981999999997</v>
      </c>
      <c r="AC390" s="52">
        <v>7.3382605999999999</v>
      </c>
      <c r="AD390" s="52">
        <v>6.6341846999999996</v>
      </c>
      <c r="AE390" s="52">
        <v>6.2579739999999999</v>
      </c>
      <c r="AF390" s="52">
        <v>5.8868802999999996</v>
      </c>
      <c r="AG390" s="52">
        <v>-0.22634365000000001</v>
      </c>
      <c r="AH390" s="52">
        <v>-0.22240265000000001</v>
      </c>
      <c r="AI390" s="52">
        <v>-0.24542506</v>
      </c>
      <c r="AJ390" s="52">
        <v>-0.29410160000000002</v>
      </c>
      <c r="AK390" s="52">
        <v>-0.49268045999999999</v>
      </c>
      <c r="AL390" s="52">
        <v>-1.2054594000000001</v>
      </c>
      <c r="AM390" s="52">
        <v>-0.85288995999999995</v>
      </c>
      <c r="AN390" s="52">
        <v>-0.50742598999999999</v>
      </c>
      <c r="AO390" s="52">
        <v>-0.54559815</v>
      </c>
      <c r="AP390" s="52">
        <v>-1.1580523</v>
      </c>
      <c r="AQ390" s="52">
        <v>-1.7700876999999999</v>
      </c>
      <c r="AR390" s="52">
        <v>-2.1132561999999999</v>
      </c>
      <c r="AS390" s="52">
        <v>-2.1365712000000001</v>
      </c>
      <c r="AT390" s="52">
        <v>-2.1116779000000001</v>
      </c>
      <c r="AU390" s="52">
        <v>-2.1185345</v>
      </c>
      <c r="AV390" s="52">
        <v>-1.8581399999999999</v>
      </c>
      <c r="AW390" s="52">
        <v>-1.8865116</v>
      </c>
      <c r="AX390" s="52">
        <v>-1.0841456</v>
      </c>
      <c r="AY390" s="52">
        <v>-0.19624385999999999</v>
      </c>
      <c r="AZ390" s="52">
        <v>-0.16498225999999999</v>
      </c>
      <c r="BA390" s="52">
        <v>-0.21669591999999999</v>
      </c>
      <c r="BB390" s="52">
        <v>-0.36110638</v>
      </c>
      <c r="BC390" s="52">
        <v>-0.22799970999999999</v>
      </c>
      <c r="BD390" s="52">
        <v>-0.28175434999999999</v>
      </c>
      <c r="BE390" s="52">
        <v>5.70009E-2</v>
      </c>
      <c r="BF390" s="52">
        <v>5.8816210000000001E-2</v>
      </c>
      <c r="BG390" s="52">
        <v>4.8380489999999998E-2</v>
      </c>
      <c r="BH390" s="52">
        <v>-1.53481E-2</v>
      </c>
      <c r="BI390" s="52">
        <v>-0.15850048</v>
      </c>
      <c r="BJ390" s="52">
        <v>-0.73031577000000003</v>
      </c>
      <c r="BK390" s="52">
        <v>-0.31651043000000001</v>
      </c>
      <c r="BL390" s="52">
        <v>3.7859899999999999E-3</v>
      </c>
      <c r="BM390" s="52">
        <v>6.0314060000000003E-2</v>
      </c>
      <c r="BN390" s="52">
        <v>-0.49049479000000001</v>
      </c>
      <c r="BO390" s="52">
        <v>-1.0322967000000001</v>
      </c>
      <c r="BP390" s="52">
        <v>-1.2663605</v>
      </c>
      <c r="BQ390" s="52">
        <v>-1.2312656</v>
      </c>
      <c r="BR390" s="52">
        <v>-1.1670217000000001</v>
      </c>
      <c r="BS390" s="52">
        <v>-1.1473306000000001</v>
      </c>
      <c r="BT390" s="52">
        <v>-0.85847578000000002</v>
      </c>
      <c r="BU390" s="52">
        <v>-1.0747514</v>
      </c>
      <c r="BV390" s="52">
        <v>-0.47017853999999998</v>
      </c>
      <c r="BW390" s="52">
        <v>0.21592397999999999</v>
      </c>
      <c r="BX390" s="52">
        <v>0.24447851000000001</v>
      </c>
      <c r="BY390" s="52">
        <v>0.15311564999999999</v>
      </c>
      <c r="BZ390" s="52">
        <v>-1.1540659999999999E-2</v>
      </c>
      <c r="CA390" s="52">
        <v>0.10830186999999999</v>
      </c>
      <c r="CB390" s="52">
        <v>4.1441510000000001E-2</v>
      </c>
      <c r="CC390" s="52">
        <v>0.25324448999999999</v>
      </c>
      <c r="CD390" s="52">
        <v>0.25358754999999999</v>
      </c>
      <c r="CE390" s="52">
        <v>0.25186930000000002</v>
      </c>
      <c r="CF390" s="52">
        <v>0.17771571</v>
      </c>
      <c r="CG390" s="52">
        <v>7.2951660000000002E-2</v>
      </c>
      <c r="CH390" s="52">
        <v>-0.40123244000000002</v>
      </c>
      <c r="CI390" s="52">
        <v>5.498463E-2</v>
      </c>
      <c r="CJ390" s="52">
        <v>0.35784979</v>
      </c>
      <c r="CK390" s="52">
        <v>0.47996696</v>
      </c>
      <c r="CL390" s="52">
        <v>-2.8146609999999999E-2</v>
      </c>
      <c r="CM390" s="52">
        <v>-0.52130513999999994</v>
      </c>
      <c r="CN390" s="52">
        <v>-0.67980306999999995</v>
      </c>
      <c r="CO390" s="52">
        <v>-0.60425381</v>
      </c>
      <c r="CP390" s="52">
        <v>-0.51275577000000006</v>
      </c>
      <c r="CQ390" s="52">
        <v>-0.47467774000000001</v>
      </c>
      <c r="CR390" s="52">
        <v>-0.16611128999999999</v>
      </c>
      <c r="CS390" s="52">
        <v>-0.51252874000000004</v>
      </c>
      <c r="CT390" s="52">
        <v>-4.4946890000000003E-2</v>
      </c>
      <c r="CU390" s="52">
        <v>0.50139025999999998</v>
      </c>
      <c r="CV390" s="52">
        <v>0.52806991999999997</v>
      </c>
      <c r="CW390" s="52">
        <v>0.40924604999999997</v>
      </c>
      <c r="CX390" s="52">
        <v>0.23056747999999999</v>
      </c>
      <c r="CY390" s="52">
        <v>0.34122318000000001</v>
      </c>
      <c r="CZ390" s="52">
        <v>0.26528596999999998</v>
      </c>
      <c r="DA390" s="52">
        <v>0.44948812999999999</v>
      </c>
      <c r="DB390" s="52">
        <v>0.4483589</v>
      </c>
      <c r="DC390" s="52">
        <v>0.45535810999999998</v>
      </c>
      <c r="DD390" s="52">
        <v>0.37077966000000001</v>
      </c>
      <c r="DE390" s="52">
        <v>0.30440373999999998</v>
      </c>
      <c r="DF390" s="52">
        <v>-7.2149409999999997E-2</v>
      </c>
      <c r="DG390" s="52">
        <v>0.42647945999999998</v>
      </c>
      <c r="DH390" s="52">
        <v>0.71191373999999996</v>
      </c>
      <c r="DI390" s="52">
        <v>0.89961977999999998</v>
      </c>
      <c r="DJ390" s="52">
        <v>0.43420151000000001</v>
      </c>
      <c r="DK390" s="52">
        <v>-1.0313289999999999E-2</v>
      </c>
      <c r="DL390" s="52">
        <v>-9.3245620000000001E-2</v>
      </c>
      <c r="DM390" s="52">
        <v>2.2757989999999999E-2</v>
      </c>
      <c r="DN390" s="52">
        <v>0.14151035000000001</v>
      </c>
      <c r="DO390" s="52">
        <v>0.19797497999999999</v>
      </c>
      <c r="DP390" s="52">
        <v>0.52625306999999999</v>
      </c>
      <c r="DQ390" s="52">
        <v>4.9693809999999998E-2</v>
      </c>
      <c r="DR390" s="52">
        <v>0.38028482000000002</v>
      </c>
      <c r="DS390" s="52">
        <v>0.78685620999999994</v>
      </c>
      <c r="DT390" s="52">
        <v>0.81166101000000002</v>
      </c>
      <c r="DU390" s="52">
        <v>0.66537632999999996</v>
      </c>
      <c r="DV390" s="52">
        <v>0.47267558999999998</v>
      </c>
      <c r="DW390" s="52">
        <v>0.57414469000000001</v>
      </c>
      <c r="DX390" s="52">
        <v>0.48913053000000001</v>
      </c>
      <c r="DY390" s="52">
        <v>0.73283264999999997</v>
      </c>
      <c r="DZ390" s="52">
        <v>0.72957784000000003</v>
      </c>
      <c r="EA390" s="52">
        <v>0.74916357</v>
      </c>
      <c r="EB390" s="52">
        <v>0.64953293000000001</v>
      </c>
      <c r="EC390" s="52">
        <v>0.63858389000000004</v>
      </c>
      <c r="ED390" s="52">
        <v>0.40299423000000001</v>
      </c>
      <c r="EE390" s="52">
        <v>0.96285929000000003</v>
      </c>
      <c r="EF390" s="52">
        <v>1.2231259000000001</v>
      </c>
      <c r="EG390" s="52">
        <v>1.5055320999999999</v>
      </c>
      <c r="EH390" s="52">
        <v>1.1017591</v>
      </c>
      <c r="EI390" s="52">
        <v>0.72747771999999999</v>
      </c>
      <c r="EJ390" s="52">
        <v>0.75365004000000002</v>
      </c>
      <c r="EK390" s="52">
        <v>0.92806330000000004</v>
      </c>
      <c r="EL390" s="52">
        <v>1.0861666999999999</v>
      </c>
      <c r="EM390" s="52">
        <v>1.169179</v>
      </c>
      <c r="EN390" s="52">
        <v>1.5259176000000001</v>
      </c>
      <c r="EO390" s="52">
        <v>0.86145382999999998</v>
      </c>
      <c r="EP390" s="52">
        <v>0.99425185999999999</v>
      </c>
      <c r="EQ390" s="52">
        <v>1.1990240999999999</v>
      </c>
      <c r="ER390" s="52">
        <v>1.221122</v>
      </c>
      <c r="ES390" s="52">
        <v>1.0351881000000001</v>
      </c>
      <c r="ET390" s="52">
        <v>0.82224123000000005</v>
      </c>
      <c r="EU390" s="52">
        <v>0.91044627</v>
      </c>
      <c r="EV390" s="52">
        <v>0.81232641999999999</v>
      </c>
      <c r="EW390" s="52">
        <v>62.56897</v>
      </c>
      <c r="EX390" s="52">
        <v>61.315860000000001</v>
      </c>
      <c r="EY390" s="52">
        <v>60.433700000000002</v>
      </c>
      <c r="EZ390" s="52">
        <v>59.883189999999999</v>
      </c>
      <c r="FA390" s="52">
        <v>59.42521</v>
      </c>
      <c r="FB390" s="52">
        <v>58.838999999999999</v>
      </c>
      <c r="FC390" s="52">
        <v>58.320549999999997</v>
      </c>
      <c r="FD390" s="52">
        <v>59.147590000000001</v>
      </c>
      <c r="FE390" s="52">
        <v>63.150399999999998</v>
      </c>
      <c r="FF390" s="52">
        <v>68.059700000000007</v>
      </c>
      <c r="FG390" s="52">
        <v>72.652100000000004</v>
      </c>
      <c r="FH390" s="52">
        <v>76.57732</v>
      </c>
      <c r="FI390" s="52">
        <v>79.901629999999997</v>
      </c>
      <c r="FJ390" s="52">
        <v>82.434939999999997</v>
      </c>
      <c r="FK390" s="52">
        <v>84.104259999999996</v>
      </c>
      <c r="FL390" s="52">
        <v>84.493629999999996</v>
      </c>
      <c r="FM390" s="52">
        <v>83.451549999999997</v>
      </c>
      <c r="FN390" s="52">
        <v>80.839560000000006</v>
      </c>
      <c r="FO390" s="52">
        <v>76.777940000000001</v>
      </c>
      <c r="FP390" s="52">
        <v>71.986329999999995</v>
      </c>
      <c r="FQ390" s="52">
        <v>68.750730000000004</v>
      </c>
      <c r="FR390" s="52">
        <v>66.43562</v>
      </c>
      <c r="FS390" s="52">
        <v>64.697239999999994</v>
      </c>
      <c r="FT390" s="52">
        <v>63.301020000000001</v>
      </c>
      <c r="FU390" s="52">
        <v>283</v>
      </c>
      <c r="FV390" s="52">
        <v>6757.6480000000001</v>
      </c>
      <c r="FW390" s="52">
        <v>157.1816</v>
      </c>
      <c r="FX390" s="52">
        <v>1</v>
      </c>
    </row>
    <row r="391" spans="1:180" x14ac:dyDescent="0.3">
      <c r="A391" t="s">
        <v>174</v>
      </c>
      <c r="B391" t="s">
        <v>249</v>
      </c>
      <c r="C391" t="s">
        <v>0</v>
      </c>
      <c r="D391" t="s">
        <v>244</v>
      </c>
      <c r="E391" t="s">
        <v>188</v>
      </c>
      <c r="F391" t="s">
        <v>238</v>
      </c>
      <c r="G391" t="s">
        <v>240</v>
      </c>
      <c r="H391" s="52">
        <v>296</v>
      </c>
      <c r="I391" s="52">
        <v>5.2685693999999996</v>
      </c>
      <c r="J391" s="52">
        <v>5.1341051999999996</v>
      </c>
      <c r="K391" s="52">
        <v>5.0171275</v>
      </c>
      <c r="L391" s="52">
        <v>4.9413565000000004</v>
      </c>
      <c r="M391" s="52">
        <v>4.9634857999999999</v>
      </c>
      <c r="N391" s="52">
        <v>5.0068000000000001</v>
      </c>
      <c r="O391" s="52">
        <v>4.6803822000000004</v>
      </c>
      <c r="P391" s="52">
        <v>3.7645255999999998</v>
      </c>
      <c r="Q391" s="52">
        <v>2.2950488</v>
      </c>
      <c r="R391" s="52">
        <v>1.8510545</v>
      </c>
      <c r="S391" s="52">
        <v>1.5762919</v>
      </c>
      <c r="T391" s="52">
        <v>1.5649408</v>
      </c>
      <c r="U391" s="52">
        <v>1.6249271999999999</v>
      </c>
      <c r="V391" s="52">
        <v>1.7319689</v>
      </c>
      <c r="W391" s="52">
        <v>1.906461</v>
      </c>
      <c r="X391" s="52">
        <v>2.1715618999999999</v>
      </c>
      <c r="Y391" s="52">
        <v>2.3417477</v>
      </c>
      <c r="Z391" s="52">
        <v>2.6525744000000002</v>
      </c>
      <c r="AA391" s="52">
        <v>3.7594346999999999</v>
      </c>
      <c r="AB391" s="52">
        <v>5.3751945000000001</v>
      </c>
      <c r="AC391" s="52">
        <v>6.1626789000000004</v>
      </c>
      <c r="AD391" s="52">
        <v>6.2730759000000003</v>
      </c>
      <c r="AE391" s="52">
        <v>5.9710904999999999</v>
      </c>
      <c r="AF391" s="52">
        <v>5.6160819999999996</v>
      </c>
      <c r="AG391" s="52">
        <v>-0.62167428000000002</v>
      </c>
      <c r="AH391" s="52">
        <v>-0.50555289999999997</v>
      </c>
      <c r="AI391" s="52">
        <v>-0.49223705000000001</v>
      </c>
      <c r="AJ391" s="52">
        <v>-0.53301253000000004</v>
      </c>
      <c r="AK391" s="52">
        <v>-0.53094081999999998</v>
      </c>
      <c r="AL391" s="52">
        <v>-0.59114160000000004</v>
      </c>
      <c r="AM391" s="52">
        <v>-0.62038846999999997</v>
      </c>
      <c r="AN391" s="52">
        <v>-0.49705473999999999</v>
      </c>
      <c r="AO391" s="52">
        <v>-0.79837681999999999</v>
      </c>
      <c r="AP391" s="52">
        <v>-0.66049084999999996</v>
      </c>
      <c r="AQ391" s="52">
        <v>-0.80182344999999999</v>
      </c>
      <c r="AR391" s="52">
        <v>-0.78763616999999997</v>
      </c>
      <c r="AS391" s="52">
        <v>-0.80284257999999997</v>
      </c>
      <c r="AT391" s="52">
        <v>-0.88079476999999995</v>
      </c>
      <c r="AU391" s="52">
        <v>-0.93233310000000003</v>
      </c>
      <c r="AV391" s="52">
        <v>-0.91359897000000001</v>
      </c>
      <c r="AW391" s="52">
        <v>-1.0269735</v>
      </c>
      <c r="AX391" s="52">
        <v>-1.373086</v>
      </c>
      <c r="AY391" s="52">
        <v>-1.3017751</v>
      </c>
      <c r="AZ391" s="52">
        <v>-0.96940236999999996</v>
      </c>
      <c r="BA391" s="52">
        <v>-0.80567973999999998</v>
      </c>
      <c r="BB391" s="52">
        <v>-0.44237791999999998</v>
      </c>
      <c r="BC391" s="52">
        <v>-0.41578173000000002</v>
      </c>
      <c r="BD391" s="52">
        <v>-0.50831725000000005</v>
      </c>
      <c r="BE391" s="52">
        <v>-0.23797188999999999</v>
      </c>
      <c r="BF391" s="52">
        <v>-0.15515586000000001</v>
      </c>
      <c r="BG391" s="52">
        <v>-0.14842372000000001</v>
      </c>
      <c r="BH391" s="52">
        <v>-0.19205607999999999</v>
      </c>
      <c r="BI391" s="52">
        <v>-0.19966318999999999</v>
      </c>
      <c r="BJ391" s="52">
        <v>-0.25236228999999999</v>
      </c>
      <c r="BK391" s="52">
        <v>-0.25489587000000002</v>
      </c>
      <c r="BL391" s="52">
        <v>-8.9505749999999995E-2</v>
      </c>
      <c r="BM391" s="52">
        <v>-0.39731635999999998</v>
      </c>
      <c r="BN391" s="52">
        <v>-0.23088041000000001</v>
      </c>
      <c r="BO391" s="52">
        <v>-0.30807827999999998</v>
      </c>
      <c r="BP391" s="52">
        <v>-0.28256139000000002</v>
      </c>
      <c r="BQ391" s="52">
        <v>-0.27719521000000003</v>
      </c>
      <c r="BR391" s="52">
        <v>-0.33078118000000001</v>
      </c>
      <c r="BS391" s="52">
        <v>-0.35647575999999997</v>
      </c>
      <c r="BT391" s="52">
        <v>-0.33095848999999999</v>
      </c>
      <c r="BU391" s="52">
        <v>-0.49991647</v>
      </c>
      <c r="BV391" s="52">
        <v>-0.81349236000000003</v>
      </c>
      <c r="BW391" s="52">
        <v>-0.72399349999999996</v>
      </c>
      <c r="BX391" s="52">
        <v>-0.49290956000000002</v>
      </c>
      <c r="BY391" s="52">
        <v>-0.33291208999999999</v>
      </c>
      <c r="BZ391" s="52">
        <v>-1.6466660000000001E-2</v>
      </c>
      <c r="CA391" s="52">
        <v>-1.454775E-2</v>
      </c>
      <c r="CB391" s="52">
        <v>-0.11318928</v>
      </c>
      <c r="CC391" s="52">
        <v>2.7779330000000001E-2</v>
      </c>
      <c r="CD391" s="52">
        <v>8.7528120000000001E-2</v>
      </c>
      <c r="CE391" s="52">
        <v>8.9700249999999995E-2</v>
      </c>
      <c r="CF391" s="52">
        <v>4.4089379999999997E-2</v>
      </c>
      <c r="CG391" s="52">
        <v>2.977867E-2</v>
      </c>
      <c r="CH391" s="52">
        <v>-1.7724750000000001E-2</v>
      </c>
      <c r="CI391" s="52">
        <v>-1.7566700000000001E-3</v>
      </c>
      <c r="CJ391" s="52">
        <v>0.19276152999999999</v>
      </c>
      <c r="CK391" s="52">
        <v>-0.11954324</v>
      </c>
      <c r="CL391" s="52">
        <v>6.666648E-2</v>
      </c>
      <c r="CM391" s="52">
        <v>3.3888120000000001E-2</v>
      </c>
      <c r="CN391" s="52">
        <v>6.7251850000000002E-2</v>
      </c>
      <c r="CO391" s="52">
        <v>8.6866499999999999E-2</v>
      </c>
      <c r="CP391" s="52">
        <v>5.0156220000000001E-2</v>
      </c>
      <c r="CQ391" s="52">
        <v>4.2361419999999997E-2</v>
      </c>
      <c r="CR391" s="52">
        <v>7.2576360000000006E-2</v>
      </c>
      <c r="CS391" s="52">
        <v>-0.13487869999999999</v>
      </c>
      <c r="CT391" s="52">
        <v>-0.42591942999999999</v>
      </c>
      <c r="CU391" s="52">
        <v>-0.32382369999999999</v>
      </c>
      <c r="CV391" s="52">
        <v>-0.16289213999999999</v>
      </c>
      <c r="CW391" s="52">
        <v>-5.4747600000000004E-3</v>
      </c>
      <c r="CX391" s="52">
        <v>0.27851818</v>
      </c>
      <c r="CY391" s="52">
        <v>0.26334569000000002</v>
      </c>
      <c r="CZ391" s="52">
        <v>0.16047512999999999</v>
      </c>
      <c r="DA391" s="52">
        <v>0.29353056999999999</v>
      </c>
      <c r="DB391" s="52">
        <v>0.33021198000000002</v>
      </c>
      <c r="DC391" s="52">
        <v>0.32782413999999999</v>
      </c>
      <c r="DD391" s="52">
        <v>0.28023482999999999</v>
      </c>
      <c r="DE391" s="52">
        <v>0.25922052000000001</v>
      </c>
      <c r="DF391" s="52">
        <v>0.21691279999999999</v>
      </c>
      <c r="DG391" s="52">
        <v>0.25138252999999999</v>
      </c>
      <c r="DH391" s="52">
        <v>0.47502878999999998</v>
      </c>
      <c r="DI391" s="52">
        <v>0.15822994000000001</v>
      </c>
      <c r="DJ391" s="52">
        <v>0.36421350000000002</v>
      </c>
      <c r="DK391" s="52">
        <v>0.37585457999999999</v>
      </c>
      <c r="DL391" s="52">
        <v>0.41706517999999998</v>
      </c>
      <c r="DM391" s="52">
        <v>0.45092818000000001</v>
      </c>
      <c r="DN391" s="52">
        <v>0.43109381000000002</v>
      </c>
      <c r="DO391" s="52">
        <v>0.44119866000000002</v>
      </c>
      <c r="DP391" s="52">
        <v>0.47611125999999998</v>
      </c>
      <c r="DQ391" s="52">
        <v>0.23015921</v>
      </c>
      <c r="DR391" s="52">
        <v>-3.8346770000000002E-2</v>
      </c>
      <c r="DS391" s="52">
        <v>7.634618E-2</v>
      </c>
      <c r="DT391" s="52">
        <v>0.16712526999999999</v>
      </c>
      <c r="DU391" s="52">
        <v>0.32196275000000002</v>
      </c>
      <c r="DV391" s="52">
        <v>0.57350296000000001</v>
      </c>
      <c r="DW391" s="52">
        <v>0.54123896000000005</v>
      </c>
      <c r="DX391" s="52">
        <v>0.43413934999999998</v>
      </c>
      <c r="DY391" s="52">
        <v>0.67723321000000003</v>
      </c>
      <c r="DZ391" s="52">
        <v>0.68060907999999998</v>
      </c>
      <c r="EA391" s="52">
        <v>0.67163731999999998</v>
      </c>
      <c r="EB391" s="52">
        <v>0.62119122000000004</v>
      </c>
      <c r="EC391" s="52">
        <v>0.59049810000000003</v>
      </c>
      <c r="ED391" s="52">
        <v>0.55569204999999999</v>
      </c>
      <c r="EE391" s="52">
        <v>0.61687524999999999</v>
      </c>
      <c r="EF391" s="52">
        <v>0.88257786999999999</v>
      </c>
      <c r="EG391" s="52">
        <v>0.55929021999999995</v>
      </c>
      <c r="EH391" s="52">
        <v>0.79382375000000005</v>
      </c>
      <c r="EI391" s="52">
        <v>0.86959975</v>
      </c>
      <c r="EJ391" s="52">
        <v>0.92214004999999999</v>
      </c>
      <c r="EK391" s="52">
        <v>0.97657534000000001</v>
      </c>
      <c r="EL391" s="52">
        <v>0.98110710000000001</v>
      </c>
      <c r="EM391" s="52">
        <v>1.017056</v>
      </c>
      <c r="EN391" s="52">
        <v>1.0587517</v>
      </c>
      <c r="EO391" s="52">
        <v>0.75721594999999997</v>
      </c>
      <c r="EP391" s="52">
        <v>0.52124682</v>
      </c>
      <c r="EQ391" s="52">
        <v>0.65412802999999997</v>
      </c>
      <c r="ER391" s="52">
        <v>0.64361796000000004</v>
      </c>
      <c r="ES391" s="52">
        <v>0.79473009999999999</v>
      </c>
      <c r="ET391" s="52">
        <v>0.99941440000000004</v>
      </c>
      <c r="EU391" s="52">
        <v>0.94247318000000002</v>
      </c>
      <c r="EV391" s="52">
        <v>0.82926738</v>
      </c>
      <c r="EW391" s="52">
        <v>66.020129999999995</v>
      </c>
      <c r="EX391" s="52">
        <v>64.889380000000003</v>
      </c>
      <c r="EY391" s="52">
        <v>63.904310000000002</v>
      </c>
      <c r="EZ391" s="52">
        <v>63.116070000000001</v>
      </c>
      <c r="FA391" s="52">
        <v>62.439410000000002</v>
      </c>
      <c r="FB391" s="52">
        <v>61.74474</v>
      </c>
      <c r="FC391" s="52">
        <v>62.050240000000002</v>
      </c>
      <c r="FD391" s="52">
        <v>65.294880000000006</v>
      </c>
      <c r="FE391" s="52">
        <v>69.734350000000006</v>
      </c>
      <c r="FF391" s="52">
        <v>75.58717</v>
      </c>
      <c r="FG391" s="52">
        <v>79.527799999999999</v>
      </c>
      <c r="FH391" s="52">
        <v>82.682879999999997</v>
      </c>
      <c r="FI391" s="52">
        <v>85.584710000000001</v>
      </c>
      <c r="FJ391" s="52">
        <v>87.835239999999999</v>
      </c>
      <c r="FK391" s="52">
        <v>89.376109999999997</v>
      </c>
      <c r="FL391" s="52">
        <v>90.88776</v>
      </c>
      <c r="FM391" s="52">
        <v>90.683210000000003</v>
      </c>
      <c r="FN391" s="52">
        <v>88.572590000000005</v>
      </c>
      <c r="FO391" s="52">
        <v>84.79665</v>
      </c>
      <c r="FP391" s="52">
        <v>80.016689999999997</v>
      </c>
      <c r="FQ391" s="52">
        <v>74.419229999999999</v>
      </c>
      <c r="FR391" s="52">
        <v>70.982939999999999</v>
      </c>
      <c r="FS391" s="52">
        <v>68.936419999999998</v>
      </c>
      <c r="FT391" s="52">
        <v>66.991799999999998</v>
      </c>
      <c r="FU391" s="52">
        <v>283</v>
      </c>
      <c r="FV391" s="52">
        <v>5364.982</v>
      </c>
      <c r="FW391" s="52">
        <v>147.75739999999999</v>
      </c>
      <c r="FX391" s="52">
        <v>1</v>
      </c>
    </row>
    <row r="392" spans="1:180" x14ac:dyDescent="0.3">
      <c r="A392" t="s">
        <v>174</v>
      </c>
      <c r="B392" t="s">
        <v>249</v>
      </c>
      <c r="C392" t="s">
        <v>0</v>
      </c>
      <c r="D392" t="s">
        <v>224</v>
      </c>
      <c r="E392" t="s">
        <v>189</v>
      </c>
      <c r="F392" t="s">
        <v>238</v>
      </c>
      <c r="G392" t="s">
        <v>240</v>
      </c>
      <c r="H392" s="52">
        <v>296</v>
      </c>
      <c r="I392" s="52">
        <v>4.8157620999999997</v>
      </c>
      <c r="J392" s="52">
        <v>4.5790876999999996</v>
      </c>
      <c r="K392" s="52">
        <v>4.5208893999999997</v>
      </c>
      <c r="L392" s="52">
        <v>4.5648711999999998</v>
      </c>
      <c r="M392" s="52">
        <v>4.7271184999999996</v>
      </c>
      <c r="N392" s="52">
        <v>5.6202570999999999</v>
      </c>
      <c r="O392" s="52">
        <v>6.7301637999999997</v>
      </c>
      <c r="P392" s="52">
        <v>6.7625972000000001</v>
      </c>
      <c r="Q392" s="52">
        <v>6.0515195999999998</v>
      </c>
      <c r="R392" s="52">
        <v>4.2794670999999997</v>
      </c>
      <c r="S392" s="52">
        <v>2.856363</v>
      </c>
      <c r="T392" s="52">
        <v>2.2827408</v>
      </c>
      <c r="U392" s="52">
        <v>2.1194188999999999</v>
      </c>
      <c r="V392" s="52">
        <v>2.4401994</v>
      </c>
      <c r="W392" s="52">
        <v>2.7073379000000002</v>
      </c>
      <c r="X392" s="52">
        <v>2.8661056999999999</v>
      </c>
      <c r="Y392" s="52">
        <v>2.9510103000000001</v>
      </c>
      <c r="Z392" s="52">
        <v>3.8111823</v>
      </c>
      <c r="AA392" s="52">
        <v>5.0906431999999997</v>
      </c>
      <c r="AB392" s="52">
        <v>6.2199707999999996</v>
      </c>
      <c r="AC392" s="52">
        <v>6.2151095999999999</v>
      </c>
      <c r="AD392" s="52">
        <v>5.6781331000000002</v>
      </c>
      <c r="AE392" s="52">
        <v>5.3664386000000004</v>
      </c>
      <c r="AF392" s="52">
        <v>5.0690514999999996</v>
      </c>
      <c r="AG392" s="52">
        <v>-1.1609259000000001</v>
      </c>
      <c r="AH392" s="52">
        <v>-1.1659248</v>
      </c>
      <c r="AI392" s="52">
        <v>-1.0977376000000001</v>
      </c>
      <c r="AJ392" s="52">
        <v>-1.0488674</v>
      </c>
      <c r="AK392" s="52">
        <v>-1.2525816999999999</v>
      </c>
      <c r="AL392" s="52">
        <v>-1.4888134</v>
      </c>
      <c r="AM392" s="52">
        <v>-1.3168735</v>
      </c>
      <c r="AN392" s="52">
        <v>-1.1894349</v>
      </c>
      <c r="AO392" s="52">
        <v>-1.4132321999999999</v>
      </c>
      <c r="AP392" s="52">
        <v>-1.9117896999999999</v>
      </c>
      <c r="AQ392" s="52">
        <v>-2.7358058000000001</v>
      </c>
      <c r="AR392" s="52">
        <v>-3.1465776999999999</v>
      </c>
      <c r="AS392" s="52">
        <v>-3.3872966999999998</v>
      </c>
      <c r="AT392" s="52">
        <v>-3.4716182</v>
      </c>
      <c r="AU392" s="52">
        <v>-3.4856604999999998</v>
      </c>
      <c r="AV392" s="52">
        <v>-3.3608758000000001</v>
      </c>
      <c r="AW392" s="52">
        <v>-3.1301644999999998</v>
      </c>
      <c r="AX392" s="52">
        <v>-2.1751725999999998</v>
      </c>
      <c r="AY392" s="52">
        <v>-1.7535134999999999</v>
      </c>
      <c r="AZ392" s="52">
        <v>-1.5711047</v>
      </c>
      <c r="BA392" s="52">
        <v>-1.3928883999999999</v>
      </c>
      <c r="BB392" s="52">
        <v>-1.3924204</v>
      </c>
      <c r="BC392" s="52">
        <v>-1.2740473000000001</v>
      </c>
      <c r="BD392" s="52">
        <v>-1.3470622999999999</v>
      </c>
      <c r="BE392" s="52">
        <v>-0.71433738000000002</v>
      </c>
      <c r="BF392" s="52">
        <v>-0.71035738000000004</v>
      </c>
      <c r="BG392" s="52">
        <v>-0.64865291999999997</v>
      </c>
      <c r="BH392" s="52">
        <v>-0.62420509999999996</v>
      </c>
      <c r="BI392" s="52">
        <v>-0.78499200000000002</v>
      </c>
      <c r="BJ392" s="52">
        <v>-0.85450020000000004</v>
      </c>
      <c r="BK392" s="52">
        <v>-0.63479450000000004</v>
      </c>
      <c r="BL392" s="52">
        <v>-0.53013540999999997</v>
      </c>
      <c r="BM392" s="52">
        <v>-0.58306020999999997</v>
      </c>
      <c r="BN392" s="52">
        <v>-1.0427972999999999</v>
      </c>
      <c r="BO392" s="52">
        <v>-1.7370969999999999</v>
      </c>
      <c r="BP392" s="52">
        <v>-2.0690716999999998</v>
      </c>
      <c r="BQ392" s="52">
        <v>-2.2358825000000002</v>
      </c>
      <c r="BR392" s="52">
        <v>-2.2762820000000001</v>
      </c>
      <c r="BS392" s="52">
        <v>-2.2876603000000002</v>
      </c>
      <c r="BT392" s="52">
        <v>-2.1638293000000002</v>
      </c>
      <c r="BU392" s="52">
        <v>-2.1161623000000001</v>
      </c>
      <c r="BV392" s="52">
        <v>-1.3422919</v>
      </c>
      <c r="BW392" s="52">
        <v>-1.0244470999999999</v>
      </c>
      <c r="BX392" s="52">
        <v>-0.93596858000000005</v>
      </c>
      <c r="BY392" s="52">
        <v>-0.84349699</v>
      </c>
      <c r="BZ392" s="52">
        <v>-0.89435363999999995</v>
      </c>
      <c r="CA392" s="52">
        <v>-0.78995384999999996</v>
      </c>
      <c r="CB392" s="52">
        <v>-0.86789154000000002</v>
      </c>
      <c r="CC392" s="52">
        <v>-0.40503160999999999</v>
      </c>
      <c r="CD392" s="52">
        <v>-0.39483262000000002</v>
      </c>
      <c r="CE392" s="52">
        <v>-0.33761848999999999</v>
      </c>
      <c r="CF392" s="52">
        <v>-0.33008499000000002</v>
      </c>
      <c r="CG392" s="52">
        <v>-0.46114047000000002</v>
      </c>
      <c r="CH392" s="52">
        <v>-0.41517670000000001</v>
      </c>
      <c r="CI392" s="52">
        <v>-0.16238859</v>
      </c>
      <c r="CJ392" s="52">
        <v>-7.3506749999999996E-2</v>
      </c>
      <c r="CK392" s="52">
        <v>-8.0855400000000004E-3</v>
      </c>
      <c r="CL392" s="52">
        <v>-0.4409361</v>
      </c>
      <c r="CM392" s="52">
        <v>-1.0453943999999999</v>
      </c>
      <c r="CN392" s="52">
        <v>-1.3227935</v>
      </c>
      <c r="CO392" s="52">
        <v>-1.4384158</v>
      </c>
      <c r="CP392" s="52">
        <v>-1.4483949</v>
      </c>
      <c r="CQ392" s="52">
        <v>-1.4579287999999999</v>
      </c>
      <c r="CR392" s="52">
        <v>-1.3347587000000001</v>
      </c>
      <c r="CS392" s="52">
        <v>-1.4138676999999999</v>
      </c>
      <c r="CT392" s="52">
        <v>-0.7654415</v>
      </c>
      <c r="CU392" s="52">
        <v>-0.51949776000000003</v>
      </c>
      <c r="CV392" s="52">
        <v>-0.49607528000000001</v>
      </c>
      <c r="CW392" s="52">
        <v>-0.46299017999999997</v>
      </c>
      <c r="CX392" s="52">
        <v>-0.54939435000000003</v>
      </c>
      <c r="CY392" s="52">
        <v>-0.45467227999999998</v>
      </c>
      <c r="CZ392" s="52">
        <v>-0.53601929999999998</v>
      </c>
      <c r="DA392" s="52">
        <v>-9.5725630000000006E-2</v>
      </c>
      <c r="DB392" s="52">
        <v>-7.9308110000000001E-2</v>
      </c>
      <c r="DC392" s="52">
        <v>-2.6583880000000001E-2</v>
      </c>
      <c r="DD392" s="52">
        <v>-3.5964980000000001E-2</v>
      </c>
      <c r="DE392" s="52">
        <v>-0.13728936</v>
      </c>
      <c r="DF392" s="52">
        <v>2.4146819999999999E-2</v>
      </c>
      <c r="DG392" s="52">
        <v>0.31001738000000001</v>
      </c>
      <c r="DH392" s="52">
        <v>0.38312197999999997</v>
      </c>
      <c r="DI392" s="52">
        <v>0.56688914000000001</v>
      </c>
      <c r="DJ392" s="52">
        <v>0.16092537000000001</v>
      </c>
      <c r="DK392" s="52">
        <v>-0.35369158000000001</v>
      </c>
      <c r="DL392" s="52">
        <v>-0.57651505999999997</v>
      </c>
      <c r="DM392" s="52">
        <v>-0.64094921999999999</v>
      </c>
      <c r="DN392" s="52">
        <v>-0.62050775999999996</v>
      </c>
      <c r="DO392" s="52">
        <v>-0.62819725000000004</v>
      </c>
      <c r="DP392" s="52">
        <v>-0.50568787999999998</v>
      </c>
      <c r="DQ392" s="52">
        <v>-0.71157334000000005</v>
      </c>
      <c r="DR392" s="52">
        <v>-0.18859113</v>
      </c>
      <c r="DS392" s="52">
        <v>-1.454834E-2</v>
      </c>
      <c r="DT392" s="52">
        <v>-5.6182070000000001E-2</v>
      </c>
      <c r="DU392" s="52">
        <v>-8.2483390000000004E-2</v>
      </c>
      <c r="DV392" s="52">
        <v>-0.20443476999999999</v>
      </c>
      <c r="DW392" s="52">
        <v>-0.1193905</v>
      </c>
      <c r="DX392" s="52">
        <v>-0.20414697000000001</v>
      </c>
      <c r="DY392" s="52">
        <v>0.35086302000000003</v>
      </c>
      <c r="DZ392" s="52">
        <v>0.37625922000000001</v>
      </c>
      <c r="EA392" s="52">
        <v>0.42250062999999999</v>
      </c>
      <c r="EB392" s="52">
        <v>0.38869773000000002</v>
      </c>
      <c r="EC392" s="52">
        <v>0.33030048000000001</v>
      </c>
      <c r="ED392" s="52">
        <v>0.65845999</v>
      </c>
      <c r="EE392" s="52">
        <v>0.99209639000000005</v>
      </c>
      <c r="EF392" s="52">
        <v>1.0424211000000001</v>
      </c>
      <c r="EG392" s="52">
        <v>1.3970610999999999</v>
      </c>
      <c r="EH392" s="52">
        <v>1.0299178</v>
      </c>
      <c r="EI392" s="52">
        <v>0.64501715000000004</v>
      </c>
      <c r="EJ392" s="52">
        <v>0.50099214000000003</v>
      </c>
      <c r="EK392" s="52">
        <v>0.51046621000000003</v>
      </c>
      <c r="EL392" s="52">
        <v>0.57482933999999997</v>
      </c>
      <c r="EM392" s="52">
        <v>0.56980355000000005</v>
      </c>
      <c r="EN392" s="52">
        <v>0.69135831999999997</v>
      </c>
      <c r="EO392" s="52">
        <v>0.30242852999999997</v>
      </c>
      <c r="EP392" s="52">
        <v>0.64428929000000001</v>
      </c>
      <c r="EQ392" s="52">
        <v>0.71451825000000002</v>
      </c>
      <c r="ER392" s="52">
        <v>0.57895379999999996</v>
      </c>
      <c r="ES392" s="52">
        <v>0.46690802999999997</v>
      </c>
      <c r="ET392" s="52">
        <v>0.29363185000000003</v>
      </c>
      <c r="EU392" s="52">
        <v>0.36470308000000001</v>
      </c>
      <c r="EV392" s="52">
        <v>0.27502380999999998</v>
      </c>
      <c r="EW392" s="52">
        <v>64.826570000000004</v>
      </c>
      <c r="EX392" s="52">
        <v>63.837719999999997</v>
      </c>
      <c r="EY392" s="52">
        <v>63.010330000000003</v>
      </c>
      <c r="EZ392" s="52">
        <v>62.586129999999997</v>
      </c>
      <c r="FA392" s="52">
        <v>61.643239999999999</v>
      </c>
      <c r="FB392" s="52">
        <v>60.976750000000003</v>
      </c>
      <c r="FC392" s="52">
        <v>60.78857</v>
      </c>
      <c r="FD392" s="52">
        <v>62.092680000000001</v>
      </c>
      <c r="FE392" s="52">
        <v>65.769090000000006</v>
      </c>
      <c r="FF392" s="52">
        <v>70.767030000000005</v>
      </c>
      <c r="FG392" s="52">
        <v>75.997569999999996</v>
      </c>
      <c r="FH392" s="52">
        <v>80.005660000000006</v>
      </c>
      <c r="FI392" s="52">
        <v>82.589910000000003</v>
      </c>
      <c r="FJ392" s="52">
        <v>84.983829999999998</v>
      </c>
      <c r="FK392" s="52">
        <v>86.591369999999998</v>
      </c>
      <c r="FL392" s="52">
        <v>87.33914</v>
      </c>
      <c r="FM392" s="52">
        <v>86.750140000000002</v>
      </c>
      <c r="FN392" s="52">
        <v>85.076170000000005</v>
      </c>
      <c r="FO392" s="52">
        <v>81.667460000000005</v>
      </c>
      <c r="FP392" s="52">
        <v>77.049270000000007</v>
      </c>
      <c r="FQ392" s="52">
        <v>72.686099999999996</v>
      </c>
      <c r="FR392" s="52">
        <v>69.93768</v>
      </c>
      <c r="FS392" s="52">
        <v>68.176670000000001</v>
      </c>
      <c r="FT392" s="52">
        <v>66.443889999999996</v>
      </c>
      <c r="FU392" s="52">
        <v>283</v>
      </c>
      <c r="FV392" s="52">
        <v>5949.74</v>
      </c>
      <c r="FW392" s="52">
        <v>148.4573</v>
      </c>
      <c r="FX392" s="52">
        <v>1</v>
      </c>
    </row>
    <row r="393" spans="1:180" x14ac:dyDescent="0.3">
      <c r="A393" t="s">
        <v>174</v>
      </c>
      <c r="B393" t="s">
        <v>249</v>
      </c>
      <c r="C393" t="s">
        <v>0</v>
      </c>
      <c r="D393" t="s">
        <v>244</v>
      </c>
      <c r="E393" t="s">
        <v>187</v>
      </c>
      <c r="F393" t="s">
        <v>238</v>
      </c>
      <c r="G393" t="s">
        <v>240</v>
      </c>
      <c r="H393" s="52">
        <v>296</v>
      </c>
      <c r="I393" s="52">
        <v>5.3259838999999998</v>
      </c>
      <c r="J393" s="52">
        <v>5.0645730000000002</v>
      </c>
      <c r="K393" s="52">
        <v>4.9513021000000004</v>
      </c>
      <c r="L393" s="52">
        <v>4.9289683000000002</v>
      </c>
      <c r="M393" s="52">
        <v>4.9573765999999999</v>
      </c>
      <c r="N393" s="52">
        <v>5.0900088999999999</v>
      </c>
      <c r="O393" s="52">
        <v>4.4614766000000001</v>
      </c>
      <c r="P393" s="52">
        <v>3.2721927000000002</v>
      </c>
      <c r="Q393" s="52">
        <v>2.1424449000000001</v>
      </c>
      <c r="R393" s="52">
        <v>1.9515323</v>
      </c>
      <c r="S393" s="52">
        <v>1.8051329</v>
      </c>
      <c r="T393" s="52">
        <v>1.89028</v>
      </c>
      <c r="U393" s="52">
        <v>1.7712272</v>
      </c>
      <c r="V393" s="52">
        <v>1.7834715000000001</v>
      </c>
      <c r="W393" s="52">
        <v>1.9561135999999999</v>
      </c>
      <c r="X393" s="52">
        <v>2.066878</v>
      </c>
      <c r="Y393" s="52">
        <v>2.1725373000000001</v>
      </c>
      <c r="Z393" s="52">
        <v>2.4194209999999998</v>
      </c>
      <c r="AA393" s="52">
        <v>3.5480895000000001</v>
      </c>
      <c r="AB393" s="52">
        <v>5.4707419000000002</v>
      </c>
      <c r="AC393" s="52">
        <v>6.0855056999999997</v>
      </c>
      <c r="AD393" s="52">
        <v>6.3259764000000001</v>
      </c>
      <c r="AE393" s="52">
        <v>5.9588650999999997</v>
      </c>
      <c r="AF393" s="52">
        <v>5.6738315999999998</v>
      </c>
      <c r="AG393" s="52">
        <v>-0.44157754999999999</v>
      </c>
      <c r="AH393" s="52">
        <v>-0.52800391000000002</v>
      </c>
      <c r="AI393" s="52">
        <v>-0.52218100000000001</v>
      </c>
      <c r="AJ393" s="52">
        <v>-0.51456047999999999</v>
      </c>
      <c r="AK393" s="52">
        <v>-0.50755002000000005</v>
      </c>
      <c r="AL393" s="52">
        <v>-0.3974685</v>
      </c>
      <c r="AM393" s="52">
        <v>-0.53476248000000004</v>
      </c>
      <c r="AN393" s="52">
        <v>-0.39840681999999999</v>
      </c>
      <c r="AO393" s="52">
        <v>-0.48952005999999998</v>
      </c>
      <c r="AP393" s="52">
        <v>-0.26508227000000001</v>
      </c>
      <c r="AQ393" s="52">
        <v>-0.40402194000000002</v>
      </c>
      <c r="AR393" s="52">
        <v>-0.36223622</v>
      </c>
      <c r="AS393" s="52">
        <v>-0.45764589999999999</v>
      </c>
      <c r="AT393" s="52">
        <v>-0.48242049999999997</v>
      </c>
      <c r="AU393" s="52">
        <v>-0.48927646000000002</v>
      </c>
      <c r="AV393" s="52">
        <v>-0.53007501999999995</v>
      </c>
      <c r="AW393" s="52">
        <v>-0.67852997999999998</v>
      </c>
      <c r="AX393" s="52">
        <v>-0.92968390000000001</v>
      </c>
      <c r="AY393" s="52">
        <v>-0.90878630000000005</v>
      </c>
      <c r="AZ393" s="52">
        <v>-0.57443328999999999</v>
      </c>
      <c r="BA393" s="52">
        <v>-0.52919413000000004</v>
      </c>
      <c r="BB393" s="52">
        <v>-0.17466678999999999</v>
      </c>
      <c r="BC393" s="52">
        <v>-0.29128581999999997</v>
      </c>
      <c r="BD393" s="52">
        <v>-0.31436442999999997</v>
      </c>
      <c r="BE393" s="52">
        <v>-1.6150089999999999E-2</v>
      </c>
      <c r="BF393" s="52">
        <v>-0.10534515999999999</v>
      </c>
      <c r="BG393" s="52">
        <v>-0.10449377</v>
      </c>
      <c r="BH393" s="52">
        <v>-0.10420380999999999</v>
      </c>
      <c r="BI393" s="52">
        <v>-0.10879551</v>
      </c>
      <c r="BJ393" s="52">
        <v>5.3502599999999999E-3</v>
      </c>
      <c r="BK393" s="52">
        <v>-0.12096173</v>
      </c>
      <c r="BL393" s="52">
        <v>-8.7449099999999998E-3</v>
      </c>
      <c r="BM393" s="52">
        <v>-7.271184E-2</v>
      </c>
      <c r="BN393" s="52">
        <v>0.19494267000000001</v>
      </c>
      <c r="BO393" s="52">
        <v>0.10820579</v>
      </c>
      <c r="BP393" s="52">
        <v>0.19184715999999999</v>
      </c>
      <c r="BQ393" s="52">
        <v>8.996846E-2</v>
      </c>
      <c r="BR393" s="52">
        <v>2.1101539999999998E-2</v>
      </c>
      <c r="BS393" s="52">
        <v>4.844768E-2</v>
      </c>
      <c r="BT393" s="52">
        <v>1.327033E-2</v>
      </c>
      <c r="BU393" s="52">
        <v>-0.16266949</v>
      </c>
      <c r="BV393" s="52">
        <v>-0.40472079999999999</v>
      </c>
      <c r="BW393" s="52">
        <v>-0.34081794999999998</v>
      </c>
      <c r="BX393" s="52">
        <v>-3.144893E-2</v>
      </c>
      <c r="BY393" s="52">
        <v>-4.1535099999999998E-2</v>
      </c>
      <c r="BZ393" s="52">
        <v>0.33970794999999998</v>
      </c>
      <c r="CA393" s="52">
        <v>0.23588506000000001</v>
      </c>
      <c r="CB393" s="52">
        <v>0.20493106999999999</v>
      </c>
      <c r="CC393" s="52">
        <v>0.27849960000000001</v>
      </c>
      <c r="CD393" s="52">
        <v>0.18738703000000001</v>
      </c>
      <c r="CE393" s="52">
        <v>0.18479523</v>
      </c>
      <c r="CF393" s="52">
        <v>0.18000795999999999</v>
      </c>
      <c r="CG393" s="52">
        <v>0.16738069</v>
      </c>
      <c r="CH393" s="52">
        <v>0.28434139000000003</v>
      </c>
      <c r="CI393" s="52">
        <v>0.16563538</v>
      </c>
      <c r="CJ393" s="52">
        <v>0.26113383000000001</v>
      </c>
      <c r="CK393" s="52">
        <v>0.21596835</v>
      </c>
      <c r="CL393" s="52">
        <v>0.51355466999999999</v>
      </c>
      <c r="CM393" s="52">
        <v>0.46297301000000002</v>
      </c>
      <c r="CN393" s="52">
        <v>0.57560367000000001</v>
      </c>
      <c r="CO393" s="52">
        <v>0.46924465999999998</v>
      </c>
      <c r="CP393" s="52">
        <v>0.36983957000000001</v>
      </c>
      <c r="CQ393" s="52">
        <v>0.42087382000000001</v>
      </c>
      <c r="CR393" s="52">
        <v>0.38958957999999999</v>
      </c>
      <c r="CS393" s="52">
        <v>0.19461398999999999</v>
      </c>
      <c r="CT393" s="52">
        <v>-4.1133049999999997E-2</v>
      </c>
      <c r="CU393" s="52">
        <v>5.25551E-2</v>
      </c>
      <c r="CV393" s="52">
        <v>0.34462037000000001</v>
      </c>
      <c r="CW393" s="52">
        <v>0.29621607999999999</v>
      </c>
      <c r="CX393" s="52">
        <v>0.69596259999999999</v>
      </c>
      <c r="CY393" s="52">
        <v>0.60100195000000001</v>
      </c>
      <c r="CZ393" s="52">
        <v>0.56459366</v>
      </c>
      <c r="DA393" s="52">
        <v>0.57314922000000001</v>
      </c>
      <c r="DB393" s="52">
        <v>0.48011939999999997</v>
      </c>
      <c r="DC393" s="52">
        <v>0.47408425999999998</v>
      </c>
      <c r="DD393" s="52">
        <v>0.46421975999999998</v>
      </c>
      <c r="DE393" s="52">
        <v>0.44355688999999998</v>
      </c>
      <c r="DF393" s="52">
        <v>0.56333239999999996</v>
      </c>
      <c r="DG393" s="52">
        <v>0.45223235000000001</v>
      </c>
      <c r="DH393" s="52">
        <v>0.53101246000000002</v>
      </c>
      <c r="DI393" s="52">
        <v>0.50464861999999999</v>
      </c>
      <c r="DJ393" s="52">
        <v>0.83216641000000002</v>
      </c>
      <c r="DK393" s="52">
        <v>0.81774055000000001</v>
      </c>
      <c r="DL393" s="52">
        <v>0.95936027000000001</v>
      </c>
      <c r="DM393" s="52">
        <v>0.84852070000000002</v>
      </c>
      <c r="DN393" s="52">
        <v>0.71857729999999997</v>
      </c>
      <c r="DO393" s="52">
        <v>0.79329983000000004</v>
      </c>
      <c r="DP393" s="52">
        <v>0.76590888000000001</v>
      </c>
      <c r="DQ393" s="52">
        <v>0.55189761999999998</v>
      </c>
      <c r="DR393" s="52">
        <v>0.32245469999999998</v>
      </c>
      <c r="DS393" s="52">
        <v>0.44592813999999997</v>
      </c>
      <c r="DT393" s="52">
        <v>0.72068955000000001</v>
      </c>
      <c r="DU393" s="52">
        <v>0.63396717999999996</v>
      </c>
      <c r="DV393" s="52">
        <v>1.052217</v>
      </c>
      <c r="DW393" s="52">
        <v>0.96611884000000003</v>
      </c>
      <c r="DX393" s="52">
        <v>0.92425615000000005</v>
      </c>
      <c r="DY393" s="52">
        <v>0.99857671000000003</v>
      </c>
      <c r="DZ393" s="52">
        <v>0.90277810000000003</v>
      </c>
      <c r="EA393" s="52">
        <v>0.89177163000000004</v>
      </c>
      <c r="EB393" s="52">
        <v>0.87457640000000003</v>
      </c>
      <c r="EC393" s="52">
        <v>0.84231151000000004</v>
      </c>
      <c r="ED393" s="52">
        <v>0.96615139999999999</v>
      </c>
      <c r="EE393" s="52">
        <v>0.86603324999999998</v>
      </c>
      <c r="EF393" s="52">
        <v>0.92067454999999998</v>
      </c>
      <c r="EG393" s="52">
        <v>0.92145688000000003</v>
      </c>
      <c r="EH393" s="52">
        <v>1.2921916</v>
      </c>
      <c r="EI393" s="52">
        <v>1.3299683</v>
      </c>
      <c r="EJ393" s="52">
        <v>1.5134436</v>
      </c>
      <c r="EK393" s="52">
        <v>1.3961349000000001</v>
      </c>
      <c r="EL393" s="52">
        <v>1.2220996</v>
      </c>
      <c r="EM393" s="52">
        <v>1.3310238000000001</v>
      </c>
      <c r="EN393" s="52">
        <v>1.3092542</v>
      </c>
      <c r="EO393" s="52">
        <v>1.0677581</v>
      </c>
      <c r="EP393" s="52">
        <v>0.84741781000000005</v>
      </c>
      <c r="EQ393" s="52">
        <v>1.0138965</v>
      </c>
      <c r="ER393" s="52">
        <v>1.2636737</v>
      </c>
      <c r="ES393" s="52">
        <v>1.121626</v>
      </c>
      <c r="ET393" s="52">
        <v>1.5665918000000001</v>
      </c>
      <c r="EU393" s="52">
        <v>1.4932897999999999</v>
      </c>
      <c r="EV393" s="52">
        <v>1.4435517</v>
      </c>
      <c r="EW393" s="52">
        <v>64.692920000000001</v>
      </c>
      <c r="EX393" s="52">
        <v>63.714379999999998</v>
      </c>
      <c r="EY393" s="52">
        <v>62.80254</v>
      </c>
      <c r="EZ393" s="52">
        <v>62.005090000000003</v>
      </c>
      <c r="FA393" s="52">
        <v>61.05697</v>
      </c>
      <c r="FB393" s="52">
        <v>60.533360000000002</v>
      </c>
      <c r="FC393" s="52">
        <v>60.905639999999998</v>
      </c>
      <c r="FD393" s="52">
        <v>63.671190000000003</v>
      </c>
      <c r="FE393" s="52">
        <v>67.864620000000002</v>
      </c>
      <c r="FF393" s="52">
        <v>72.088359999999994</v>
      </c>
      <c r="FG393" s="52">
        <v>75.807040000000001</v>
      </c>
      <c r="FH393" s="52">
        <v>79.019959999999998</v>
      </c>
      <c r="FI393" s="52">
        <v>82.105459999999994</v>
      </c>
      <c r="FJ393" s="52">
        <v>84.113100000000003</v>
      </c>
      <c r="FK393" s="52">
        <v>85.389719999999997</v>
      </c>
      <c r="FL393" s="52">
        <v>85.908860000000004</v>
      </c>
      <c r="FM393" s="52">
        <v>85.683760000000007</v>
      </c>
      <c r="FN393" s="52">
        <v>84.890360000000001</v>
      </c>
      <c r="FO393" s="52">
        <v>81.901089999999996</v>
      </c>
      <c r="FP393" s="52">
        <v>77.764049999999997</v>
      </c>
      <c r="FQ393" s="52">
        <v>72.606970000000004</v>
      </c>
      <c r="FR393" s="52">
        <v>69.392129999999995</v>
      </c>
      <c r="FS393" s="52">
        <v>67.260379999999998</v>
      </c>
      <c r="FT393" s="52">
        <v>65.78931</v>
      </c>
      <c r="FU393" s="52">
        <v>283</v>
      </c>
      <c r="FV393" s="52">
        <v>4835.2939999999999</v>
      </c>
      <c r="FW393" s="52">
        <v>113.8837</v>
      </c>
      <c r="FX393" s="52">
        <v>1</v>
      </c>
    </row>
    <row r="394" spans="1:180" x14ac:dyDescent="0.3">
      <c r="A394" t="s">
        <v>174</v>
      </c>
      <c r="B394" t="s">
        <v>249</v>
      </c>
      <c r="C394" t="s">
        <v>0</v>
      </c>
      <c r="D394" t="s">
        <v>244</v>
      </c>
      <c r="E394" t="s">
        <v>189</v>
      </c>
      <c r="F394" t="s">
        <v>238</v>
      </c>
      <c r="G394" t="s">
        <v>240</v>
      </c>
      <c r="H394" s="52">
        <v>296</v>
      </c>
      <c r="I394" s="52">
        <v>5.0670731</v>
      </c>
      <c r="J394" s="52">
        <v>4.8965622</v>
      </c>
      <c r="K394" s="52">
        <v>4.7747833999999996</v>
      </c>
      <c r="L394" s="52">
        <v>4.7433972999999998</v>
      </c>
      <c r="M394" s="52">
        <v>4.6795410000000004</v>
      </c>
      <c r="N394" s="52">
        <v>4.8961541000000004</v>
      </c>
      <c r="O394" s="52">
        <v>4.6096370000000002</v>
      </c>
      <c r="P394" s="52">
        <v>3.9097145000000002</v>
      </c>
      <c r="Q394" s="52">
        <v>2.7878878</v>
      </c>
      <c r="R394" s="52">
        <v>2.0138875999999999</v>
      </c>
      <c r="S394" s="52">
        <v>1.4787371</v>
      </c>
      <c r="T394" s="52">
        <v>1.2613828</v>
      </c>
      <c r="U394" s="52">
        <v>1.2829834</v>
      </c>
      <c r="V394" s="52">
        <v>1.2547421999999999</v>
      </c>
      <c r="W394" s="52">
        <v>1.5377117</v>
      </c>
      <c r="X394" s="52">
        <v>2.0173622</v>
      </c>
      <c r="Y394" s="52">
        <v>2.2655538000000002</v>
      </c>
      <c r="Z394" s="52">
        <v>2.6879241999999999</v>
      </c>
      <c r="AA394" s="52">
        <v>4.0730908000000001</v>
      </c>
      <c r="AB394" s="52">
        <v>5.4461709000000003</v>
      </c>
      <c r="AC394" s="52">
        <v>5.9373937999999997</v>
      </c>
      <c r="AD394" s="52">
        <v>5.9458108999999997</v>
      </c>
      <c r="AE394" s="52">
        <v>5.5993402000000003</v>
      </c>
      <c r="AF394" s="52">
        <v>5.3557198000000001</v>
      </c>
      <c r="AG394" s="52">
        <v>-0.75975800999999998</v>
      </c>
      <c r="AH394" s="52">
        <v>-0.73456365999999995</v>
      </c>
      <c r="AI394" s="52">
        <v>-0.72574760000000005</v>
      </c>
      <c r="AJ394" s="52">
        <v>-0.71410384999999998</v>
      </c>
      <c r="AK394" s="52">
        <v>-0.82375971000000003</v>
      </c>
      <c r="AL394" s="52">
        <v>-0.74061213000000004</v>
      </c>
      <c r="AM394" s="52">
        <v>-0.91026719</v>
      </c>
      <c r="AN394" s="52">
        <v>-0.96441891000000002</v>
      </c>
      <c r="AO394" s="52">
        <v>-1.0313829999999999</v>
      </c>
      <c r="AP394" s="52">
        <v>-1.1816660000000001</v>
      </c>
      <c r="AQ394" s="52">
        <v>-1.4756062000000001</v>
      </c>
      <c r="AR394" s="52">
        <v>-1.6406700000000001</v>
      </c>
      <c r="AS394" s="52">
        <v>-1.6454826</v>
      </c>
      <c r="AT394" s="52">
        <v>-1.8204746000000001</v>
      </c>
      <c r="AU394" s="52">
        <v>-1.8395783999999999</v>
      </c>
      <c r="AV394" s="52">
        <v>-1.7794810000000001</v>
      </c>
      <c r="AW394" s="52">
        <v>-1.8430907999999999</v>
      </c>
      <c r="AX394" s="52">
        <v>-2.0421813000000002</v>
      </c>
      <c r="AY394" s="52">
        <v>-1.8374927999999999</v>
      </c>
      <c r="AZ394" s="52">
        <v>-1.5191336</v>
      </c>
      <c r="BA394" s="52">
        <v>-0.94439629000000003</v>
      </c>
      <c r="BB394" s="52">
        <v>-0.62001757999999996</v>
      </c>
      <c r="BC394" s="52">
        <v>-0.65924824000000004</v>
      </c>
      <c r="BD394" s="52">
        <v>-0.64624791999999998</v>
      </c>
      <c r="BE394" s="52">
        <v>-0.40637516000000001</v>
      </c>
      <c r="BF394" s="52">
        <v>-0.38439121999999998</v>
      </c>
      <c r="BG394" s="52">
        <v>-0.38434415999999999</v>
      </c>
      <c r="BH394" s="52">
        <v>-0.36883346</v>
      </c>
      <c r="BI394" s="52">
        <v>-0.49174657999999999</v>
      </c>
      <c r="BJ394" s="52">
        <v>-0.39317975999999999</v>
      </c>
      <c r="BK394" s="52">
        <v>-0.55310590000000004</v>
      </c>
      <c r="BL394" s="52">
        <v>-0.54587934999999999</v>
      </c>
      <c r="BM394" s="52">
        <v>-0.61916835999999997</v>
      </c>
      <c r="BN394" s="52">
        <v>-0.70906917999999997</v>
      </c>
      <c r="BO394" s="52">
        <v>-0.91367474000000004</v>
      </c>
      <c r="BP394" s="52">
        <v>-1.0252311999999999</v>
      </c>
      <c r="BQ394" s="52">
        <v>-0.99001433000000005</v>
      </c>
      <c r="BR394" s="52">
        <v>-1.1497006999999999</v>
      </c>
      <c r="BS394" s="52">
        <v>-1.0981334</v>
      </c>
      <c r="BT394" s="52">
        <v>-0.96659214000000004</v>
      </c>
      <c r="BU394" s="52">
        <v>-1.1333343</v>
      </c>
      <c r="BV394" s="52">
        <v>-1.394007</v>
      </c>
      <c r="BW394" s="52">
        <v>-1.1980618000000001</v>
      </c>
      <c r="BX394" s="52">
        <v>-0.96109186999999996</v>
      </c>
      <c r="BY394" s="52">
        <v>-0.51187161999999997</v>
      </c>
      <c r="BZ394" s="52">
        <v>-0.20448379</v>
      </c>
      <c r="CA394" s="52">
        <v>-0.26874094999999998</v>
      </c>
      <c r="CB394" s="52">
        <v>-0.28132014999999999</v>
      </c>
      <c r="CC394" s="52">
        <v>-0.16162325</v>
      </c>
      <c r="CD394" s="52">
        <v>-0.14186299999999999</v>
      </c>
      <c r="CE394" s="52">
        <v>-0.14788918000000001</v>
      </c>
      <c r="CF394" s="52">
        <v>-0.12970021000000001</v>
      </c>
      <c r="CG394" s="52">
        <v>-0.26179551000000001</v>
      </c>
      <c r="CH394" s="52">
        <v>-0.15254946</v>
      </c>
      <c r="CI394" s="52">
        <v>-0.30573721999999998</v>
      </c>
      <c r="CJ394" s="52">
        <v>-0.25600003999999998</v>
      </c>
      <c r="CK394" s="52">
        <v>-0.33366954999999998</v>
      </c>
      <c r="CL394" s="52">
        <v>-0.38175002000000002</v>
      </c>
      <c r="CM394" s="52">
        <v>-0.52448269999999997</v>
      </c>
      <c r="CN394" s="52">
        <v>-0.59898026999999998</v>
      </c>
      <c r="CO394" s="52">
        <v>-0.53603913000000003</v>
      </c>
      <c r="CP394" s="52">
        <v>-0.68512485999999995</v>
      </c>
      <c r="CQ394" s="52">
        <v>-0.58461065999999995</v>
      </c>
      <c r="CR394" s="52">
        <v>-0.40358801</v>
      </c>
      <c r="CS394" s="52">
        <v>-0.64175908000000004</v>
      </c>
      <c r="CT394" s="52">
        <v>-0.94508360000000002</v>
      </c>
      <c r="CU394" s="52">
        <v>-0.75519398000000004</v>
      </c>
      <c r="CV394" s="52">
        <v>-0.57459371999999997</v>
      </c>
      <c r="CW394" s="52">
        <v>-0.21230632999999999</v>
      </c>
      <c r="CX394" s="52">
        <v>8.3313730000000003E-2</v>
      </c>
      <c r="CY394" s="52">
        <v>1.72328E-3</v>
      </c>
      <c r="CZ394" s="52">
        <v>-2.8572380000000001E-2</v>
      </c>
      <c r="DA394" s="52">
        <v>8.3128670000000002E-2</v>
      </c>
      <c r="DB394" s="52">
        <v>0.10066534000000001</v>
      </c>
      <c r="DC394" s="52">
        <v>8.85658E-2</v>
      </c>
      <c r="DD394" s="52">
        <v>0.10943304</v>
      </c>
      <c r="DE394" s="52">
        <v>-3.1844360000000002E-2</v>
      </c>
      <c r="DF394" s="52">
        <v>8.808096E-2</v>
      </c>
      <c r="DG394" s="52">
        <v>-5.8368620000000003E-2</v>
      </c>
      <c r="DH394" s="52">
        <v>3.3879300000000001E-2</v>
      </c>
      <c r="DI394" s="52">
        <v>-4.8170980000000002E-2</v>
      </c>
      <c r="DJ394" s="52">
        <v>-5.4430939999999997E-2</v>
      </c>
      <c r="DK394" s="52">
        <v>-0.13529058999999999</v>
      </c>
      <c r="DL394" s="52">
        <v>-0.17272944000000001</v>
      </c>
      <c r="DM394" s="52">
        <v>-8.2063810000000001E-2</v>
      </c>
      <c r="DN394" s="52">
        <v>-0.22054892000000001</v>
      </c>
      <c r="DO394" s="52">
        <v>-7.1088009999999993E-2</v>
      </c>
      <c r="DP394" s="52">
        <v>0.15941616</v>
      </c>
      <c r="DQ394" s="52">
        <v>-0.15018395000000001</v>
      </c>
      <c r="DR394" s="52">
        <v>-0.49616022999999998</v>
      </c>
      <c r="DS394" s="52">
        <v>-0.31232618000000001</v>
      </c>
      <c r="DT394" s="52">
        <v>-0.18809577999999999</v>
      </c>
      <c r="DU394" s="52">
        <v>8.7258959999999997E-2</v>
      </c>
      <c r="DV394" s="52">
        <v>0.37111117999999998</v>
      </c>
      <c r="DW394" s="52">
        <v>0.27218747999999998</v>
      </c>
      <c r="DX394" s="52">
        <v>0.22417539</v>
      </c>
      <c r="DY394" s="52">
        <v>0.43651150999999999</v>
      </c>
      <c r="DZ394" s="52">
        <v>0.45083790000000001</v>
      </c>
      <c r="EA394" s="52">
        <v>0.4299693</v>
      </c>
      <c r="EB394" s="52">
        <v>0.45470336</v>
      </c>
      <c r="EC394" s="52">
        <v>0.30016857000000002</v>
      </c>
      <c r="ED394" s="52">
        <v>0.43551308999999999</v>
      </c>
      <c r="EE394" s="52">
        <v>0.29879245999999998</v>
      </c>
      <c r="EF394" s="52">
        <v>0.45241882999999999</v>
      </c>
      <c r="EG394" s="52">
        <v>0.36404358999999997</v>
      </c>
      <c r="EH394" s="52">
        <v>0.41816571000000002</v>
      </c>
      <c r="EI394" s="52">
        <v>0.42664108000000001</v>
      </c>
      <c r="EJ394" s="52">
        <v>0.44270914</v>
      </c>
      <c r="EK394" s="52">
        <v>0.57340438999999999</v>
      </c>
      <c r="EL394" s="52">
        <v>0.45022487999999999</v>
      </c>
      <c r="EM394" s="52">
        <v>0.67035712000000003</v>
      </c>
      <c r="EN394" s="52">
        <v>0.97230494000000001</v>
      </c>
      <c r="EO394" s="52">
        <v>0.55957261000000003</v>
      </c>
      <c r="EP394" s="52">
        <v>0.15201406000000001</v>
      </c>
      <c r="EQ394" s="52">
        <v>0.32710456999999998</v>
      </c>
      <c r="ER394" s="52">
        <v>0.36994582999999998</v>
      </c>
      <c r="ES394" s="52">
        <v>0.51978369999999996</v>
      </c>
      <c r="ET394" s="52">
        <v>0.78664515999999995</v>
      </c>
      <c r="EU394" s="52">
        <v>0.66269486</v>
      </c>
      <c r="EV394" s="52">
        <v>0.58910304999999996</v>
      </c>
      <c r="EW394" s="52">
        <v>66.281139999999994</v>
      </c>
      <c r="EX394" s="52">
        <v>65.255650000000003</v>
      </c>
      <c r="EY394" s="52">
        <v>64.257900000000006</v>
      </c>
      <c r="EZ394" s="52">
        <v>63.396430000000002</v>
      </c>
      <c r="FA394" s="52">
        <v>62.712429999999998</v>
      </c>
      <c r="FB394" s="52">
        <v>62.31241</v>
      </c>
      <c r="FC394" s="52">
        <v>61.862830000000002</v>
      </c>
      <c r="FD394" s="52">
        <v>63.16319</v>
      </c>
      <c r="FE394" s="52">
        <v>66.387929999999997</v>
      </c>
      <c r="FF394" s="52">
        <v>71.018879999999996</v>
      </c>
      <c r="FG394" s="52">
        <v>75.862849999999995</v>
      </c>
      <c r="FH394" s="52">
        <v>78.911439999999999</v>
      </c>
      <c r="FI394" s="52">
        <v>82.775989999999993</v>
      </c>
      <c r="FJ394" s="52">
        <v>85.178579999999997</v>
      </c>
      <c r="FK394" s="52">
        <v>86.560209999999998</v>
      </c>
      <c r="FL394" s="52">
        <v>87.562510000000003</v>
      </c>
      <c r="FM394" s="52">
        <v>87.928970000000007</v>
      </c>
      <c r="FN394" s="52">
        <v>86.10163</v>
      </c>
      <c r="FO394" s="52">
        <v>82.254729999999995</v>
      </c>
      <c r="FP394" s="52">
        <v>77.101920000000007</v>
      </c>
      <c r="FQ394" s="52">
        <v>72.424160000000001</v>
      </c>
      <c r="FR394" s="52">
        <v>69.792069999999995</v>
      </c>
      <c r="FS394" s="52">
        <v>68.031030000000001</v>
      </c>
      <c r="FT394" s="52">
        <v>66.372519999999994</v>
      </c>
      <c r="FU394" s="52">
        <v>283</v>
      </c>
      <c r="FV394" s="52">
        <v>5949.74</v>
      </c>
      <c r="FW394" s="52">
        <v>148.4573</v>
      </c>
      <c r="FX394" s="52">
        <v>1</v>
      </c>
    </row>
    <row r="395" spans="1:180" x14ac:dyDescent="0.3">
      <c r="A395" t="s">
        <v>174</v>
      </c>
      <c r="B395" t="s">
        <v>249</v>
      </c>
      <c r="C395" t="s">
        <v>0</v>
      </c>
      <c r="D395" t="s">
        <v>244</v>
      </c>
      <c r="E395" t="s">
        <v>189</v>
      </c>
      <c r="F395" t="s">
        <v>226</v>
      </c>
      <c r="G395" t="s">
        <v>240</v>
      </c>
      <c r="H395" s="52">
        <v>157</v>
      </c>
      <c r="I395" s="52">
        <v>2.8625546000000002</v>
      </c>
      <c r="J395" s="52">
        <v>2.8092605000000002</v>
      </c>
      <c r="K395" s="52">
        <v>2.7307109999999999</v>
      </c>
      <c r="L395" s="52">
        <v>2.7528138000000002</v>
      </c>
      <c r="M395" s="52">
        <v>2.7938554999999998</v>
      </c>
      <c r="N395" s="52">
        <v>2.7768725000000001</v>
      </c>
      <c r="O395" s="52">
        <v>2.6784683999999999</v>
      </c>
      <c r="P395" s="52">
        <v>2.3287642000000002</v>
      </c>
      <c r="Q395" s="52">
        <v>1.7101765</v>
      </c>
      <c r="R395" s="52">
        <v>1.2893361999999999</v>
      </c>
      <c r="S395" s="52">
        <v>1.0918330999999999</v>
      </c>
      <c r="T395" s="52">
        <v>1.0573349999999999</v>
      </c>
      <c r="U395" s="52">
        <v>1.0608609</v>
      </c>
      <c r="V395" s="52">
        <v>1.1410305000000001</v>
      </c>
      <c r="W395" s="52">
        <v>1.1968588</v>
      </c>
      <c r="X395" s="52">
        <v>1.3284853000000001</v>
      </c>
      <c r="Y395" s="52">
        <v>1.5217033</v>
      </c>
      <c r="Z395" s="52">
        <v>1.8641208</v>
      </c>
      <c r="AA395" s="52">
        <v>2.5491176000000002</v>
      </c>
      <c r="AB395" s="52">
        <v>3.1256157999999998</v>
      </c>
      <c r="AC395" s="52">
        <v>3.2800376999999998</v>
      </c>
      <c r="AD395" s="52">
        <v>3.1510049000000002</v>
      </c>
      <c r="AE395" s="52">
        <v>2.9906237999999998</v>
      </c>
      <c r="AF395" s="52">
        <v>2.8921000000000001</v>
      </c>
      <c r="AG395" s="52">
        <v>-6.6850099999999996E-2</v>
      </c>
      <c r="AH395" s="52">
        <v>-5.7465160000000001E-2</v>
      </c>
      <c r="AI395" s="52">
        <v>-7.4720410000000001E-2</v>
      </c>
      <c r="AJ395" s="52">
        <v>-5.6239110000000002E-2</v>
      </c>
      <c r="AK395" s="52">
        <v>-7.0506750000000007E-2</v>
      </c>
      <c r="AL395" s="52">
        <v>-9.5042650000000006E-2</v>
      </c>
      <c r="AM395" s="52">
        <v>-0.17041862999999999</v>
      </c>
      <c r="AN395" s="52">
        <v>-0.19664234</v>
      </c>
      <c r="AO395" s="52">
        <v>-0.26108094999999998</v>
      </c>
      <c r="AP395" s="52">
        <v>-0.33963967</v>
      </c>
      <c r="AQ395" s="52">
        <v>-0.42402905000000002</v>
      </c>
      <c r="AR395" s="52">
        <v>-0.44678698999999999</v>
      </c>
      <c r="AS395" s="52">
        <v>-0.45769989999999999</v>
      </c>
      <c r="AT395" s="52">
        <v>-0.43876632999999998</v>
      </c>
      <c r="AU395" s="52">
        <v>-0.46982987999999998</v>
      </c>
      <c r="AV395" s="52">
        <v>-0.46510762999999999</v>
      </c>
      <c r="AW395" s="52">
        <v>-0.42374834</v>
      </c>
      <c r="AX395" s="52">
        <v>-0.26496261999999998</v>
      </c>
      <c r="AY395" s="52">
        <v>-0.11910109000000001</v>
      </c>
      <c r="AZ395" s="52">
        <v>-0.15677906999999999</v>
      </c>
      <c r="BA395" s="52">
        <v>-0.12485034</v>
      </c>
      <c r="BB395" s="52">
        <v>-6.8950410000000004E-2</v>
      </c>
      <c r="BC395" s="52">
        <v>-9.6063780000000001E-2</v>
      </c>
      <c r="BD395" s="52">
        <v>-7.9806240000000001E-2</v>
      </c>
      <c r="BE395" s="52">
        <v>1.289683E-2</v>
      </c>
      <c r="BF395" s="52">
        <v>2.2036E-2</v>
      </c>
      <c r="BG395" s="52">
        <v>4.2759299999999998E-3</v>
      </c>
      <c r="BH395" s="52">
        <v>1.691003E-2</v>
      </c>
      <c r="BI395" s="52">
        <v>3.0412600000000001E-3</v>
      </c>
      <c r="BJ395" s="52">
        <v>-1.543312E-2</v>
      </c>
      <c r="BK395" s="52">
        <v>-7.8828270000000006E-2</v>
      </c>
      <c r="BL395" s="52">
        <v>-8.1947389999999995E-2</v>
      </c>
      <c r="BM395" s="52">
        <v>-0.1412428</v>
      </c>
      <c r="BN395" s="52">
        <v>-0.21275541000000001</v>
      </c>
      <c r="BO395" s="52">
        <v>-0.26106838999999998</v>
      </c>
      <c r="BP395" s="52">
        <v>-0.26191759999999997</v>
      </c>
      <c r="BQ395" s="52">
        <v>-0.26506827999999999</v>
      </c>
      <c r="BR395" s="52">
        <v>-0.24480209</v>
      </c>
      <c r="BS395" s="52">
        <v>-0.28045350000000002</v>
      </c>
      <c r="BT395" s="52">
        <v>-0.28657069000000002</v>
      </c>
      <c r="BU395" s="52">
        <v>-0.27034097000000001</v>
      </c>
      <c r="BV395" s="52">
        <v>-0.14383966000000001</v>
      </c>
      <c r="BW395" s="52">
        <v>-7.0330000000000002E-4</v>
      </c>
      <c r="BX395" s="52">
        <v>-3.2261650000000003E-2</v>
      </c>
      <c r="BY395" s="52">
        <v>-1.9350530000000001E-2</v>
      </c>
      <c r="BZ395" s="52">
        <v>1.9916329999999999E-2</v>
      </c>
      <c r="CA395" s="52">
        <v>-9.2924400000000008E-3</v>
      </c>
      <c r="CB395" s="52">
        <v>9.1983800000000008E-3</v>
      </c>
      <c r="CC395" s="52">
        <v>6.8129300000000004E-2</v>
      </c>
      <c r="CD395" s="52">
        <v>7.7098260000000002E-2</v>
      </c>
      <c r="CE395" s="52">
        <v>5.8988560000000002E-2</v>
      </c>
      <c r="CF395" s="52">
        <v>6.7572889999999997E-2</v>
      </c>
      <c r="CG395" s="52">
        <v>5.3980399999999998E-2</v>
      </c>
      <c r="CH395" s="52">
        <v>3.9704219999999998E-2</v>
      </c>
      <c r="CI395" s="52">
        <v>-1.539303E-2</v>
      </c>
      <c r="CJ395" s="52">
        <v>-2.5100500000000002E-3</v>
      </c>
      <c r="CK395" s="52">
        <v>-5.8243259999999998E-2</v>
      </c>
      <c r="CL395" s="52">
        <v>-0.12487587</v>
      </c>
      <c r="CM395" s="52">
        <v>-0.14820251000000001</v>
      </c>
      <c r="CN395" s="52">
        <v>-0.13387761000000001</v>
      </c>
      <c r="CO395" s="52">
        <v>-0.13165204999999999</v>
      </c>
      <c r="CP395" s="52">
        <v>-0.11046299</v>
      </c>
      <c r="CQ395" s="52">
        <v>-0.14929213</v>
      </c>
      <c r="CR395" s="52">
        <v>-0.16291654</v>
      </c>
      <c r="CS395" s="52">
        <v>-0.16409138000000001</v>
      </c>
      <c r="CT395" s="52">
        <v>-5.9950259999999998E-2</v>
      </c>
      <c r="CU395" s="52">
        <v>8.129865E-2</v>
      </c>
      <c r="CV395" s="52">
        <v>5.3978749999999999E-2</v>
      </c>
      <c r="CW395" s="52">
        <v>5.371832E-2</v>
      </c>
      <c r="CX395" s="52">
        <v>8.1465159999999995E-2</v>
      </c>
      <c r="CY395" s="52">
        <v>5.0805120000000002E-2</v>
      </c>
      <c r="CZ395" s="52">
        <v>7.0842719999999998E-2</v>
      </c>
      <c r="DA395" s="52">
        <v>0.12336177</v>
      </c>
      <c r="DB395" s="52">
        <v>0.13216051000000001</v>
      </c>
      <c r="DC395" s="52">
        <v>0.11370118999999999</v>
      </c>
      <c r="DD395" s="52">
        <v>0.11823576</v>
      </c>
      <c r="DE395" s="52">
        <v>0.10491952</v>
      </c>
      <c r="DF395" s="52">
        <v>9.4841549999999997E-2</v>
      </c>
      <c r="DG395" s="52">
        <v>4.80422E-2</v>
      </c>
      <c r="DH395" s="52">
        <v>7.6927300000000004E-2</v>
      </c>
      <c r="DI395" s="52">
        <v>2.475629E-2</v>
      </c>
      <c r="DJ395" s="52">
        <v>-3.6996279999999999E-2</v>
      </c>
      <c r="DK395" s="52">
        <v>-3.533654E-2</v>
      </c>
      <c r="DL395" s="52">
        <v>-5.83762E-3</v>
      </c>
      <c r="DM395" s="52">
        <v>1.7641E-3</v>
      </c>
      <c r="DN395" s="52">
        <v>2.3876100000000001E-2</v>
      </c>
      <c r="DO395" s="52">
        <v>-1.8130710000000001E-2</v>
      </c>
      <c r="DP395" s="52">
        <v>-3.9262360000000003E-2</v>
      </c>
      <c r="DQ395" s="52">
        <v>-5.7841879999999998E-2</v>
      </c>
      <c r="DR395" s="52">
        <v>2.3939140000000001E-2</v>
      </c>
      <c r="DS395" s="52">
        <v>0.16330057000000001</v>
      </c>
      <c r="DT395" s="52">
        <v>0.14021913</v>
      </c>
      <c r="DU395" s="52">
        <v>0.12678717</v>
      </c>
      <c r="DV395" s="52">
        <v>0.143014</v>
      </c>
      <c r="DW395" s="52">
        <v>0.11090268</v>
      </c>
      <c r="DX395" s="52">
        <v>0.13248705999999999</v>
      </c>
      <c r="DY395" s="52">
        <v>0.20310871</v>
      </c>
      <c r="DZ395" s="52">
        <v>0.21166159000000001</v>
      </c>
      <c r="EA395" s="52">
        <v>0.19269755999999999</v>
      </c>
      <c r="EB395" s="52">
        <v>0.19138488000000001</v>
      </c>
      <c r="EC395" s="52">
        <v>0.17846755</v>
      </c>
      <c r="ED395" s="52">
        <v>0.17445102000000001</v>
      </c>
      <c r="EE395" s="52">
        <v>0.13963260999999999</v>
      </c>
      <c r="EF395" s="52">
        <v>0.19162227000000001</v>
      </c>
      <c r="EG395" s="52">
        <v>0.14459446000000001</v>
      </c>
      <c r="EH395" s="52">
        <v>8.9887889999999998E-2</v>
      </c>
      <c r="EI395" s="52">
        <v>0.12762398</v>
      </c>
      <c r="EJ395" s="52">
        <v>0.17903181000000001</v>
      </c>
      <c r="EK395" s="52">
        <v>0.19439582999999999</v>
      </c>
      <c r="EL395" s="52">
        <v>0.21784048</v>
      </c>
      <c r="EM395" s="52">
        <v>0.17124555</v>
      </c>
      <c r="EN395" s="52">
        <v>0.13927461999999999</v>
      </c>
      <c r="EO395" s="52">
        <v>9.5565570000000002E-2</v>
      </c>
      <c r="EP395" s="52">
        <v>0.14506210999999999</v>
      </c>
      <c r="EQ395" s="52">
        <v>0.28169834999999999</v>
      </c>
      <c r="ER395" s="52">
        <v>0.26473654000000002</v>
      </c>
      <c r="ES395" s="52">
        <v>0.23228699</v>
      </c>
      <c r="ET395" s="52">
        <v>0.23188068000000001</v>
      </c>
      <c r="EU395" s="52">
        <v>0.19767398999999999</v>
      </c>
      <c r="EV395" s="52">
        <v>0.22149167</v>
      </c>
      <c r="EW395" s="52">
        <v>63.938099999999999</v>
      </c>
      <c r="EX395" s="52">
        <v>62.988889999999998</v>
      </c>
      <c r="EY395" s="52">
        <v>62.26746</v>
      </c>
      <c r="EZ395" s="52">
        <v>61.6</v>
      </c>
      <c r="FA395" s="52">
        <v>61.047620000000002</v>
      </c>
      <c r="FB395" s="52">
        <v>60.576979999999999</v>
      </c>
      <c r="FC395" s="52">
        <v>60.292859999999997</v>
      </c>
      <c r="FD395" s="52">
        <v>61.834919999999997</v>
      </c>
      <c r="FE395" s="52">
        <v>64.819050000000004</v>
      </c>
      <c r="FF395" s="52">
        <v>68.345240000000004</v>
      </c>
      <c r="FG395" s="52">
        <v>72.407139999999998</v>
      </c>
      <c r="FH395" s="52">
        <v>75.990480000000005</v>
      </c>
      <c r="FI395" s="52">
        <v>79.364289999999997</v>
      </c>
      <c r="FJ395" s="52">
        <v>82.003169999999997</v>
      </c>
      <c r="FK395" s="52">
        <v>83.518259999999998</v>
      </c>
      <c r="FL395" s="52">
        <v>83.928569999999993</v>
      </c>
      <c r="FM395" s="52">
        <v>83.149209999999997</v>
      </c>
      <c r="FN395" s="52">
        <v>80.851590000000002</v>
      </c>
      <c r="FO395" s="52">
        <v>77.345240000000004</v>
      </c>
      <c r="FP395" s="52">
        <v>72.549210000000002</v>
      </c>
      <c r="FQ395" s="52">
        <v>68.541269999999997</v>
      </c>
      <c r="FR395" s="52">
        <v>66.327770000000001</v>
      </c>
      <c r="FS395" s="52">
        <v>64.833340000000007</v>
      </c>
      <c r="FT395" s="52">
        <v>63.629359999999998</v>
      </c>
      <c r="FU395" s="52">
        <v>89</v>
      </c>
      <c r="FV395" s="52">
        <v>1986.673</v>
      </c>
      <c r="FW395" s="52">
        <v>121.625</v>
      </c>
      <c r="FX395" s="52">
        <v>1</v>
      </c>
    </row>
    <row r="396" spans="1:180" x14ac:dyDescent="0.3">
      <c r="A396" t="s">
        <v>174</v>
      </c>
      <c r="B396" t="s">
        <v>249</v>
      </c>
      <c r="C396" t="s">
        <v>0</v>
      </c>
      <c r="D396" t="s">
        <v>224</v>
      </c>
      <c r="E396" t="s">
        <v>189</v>
      </c>
      <c r="F396" t="s">
        <v>226</v>
      </c>
      <c r="G396" t="s">
        <v>240</v>
      </c>
      <c r="H396" s="52">
        <v>157</v>
      </c>
      <c r="I396" s="52">
        <v>2.8619610999999998</v>
      </c>
      <c r="J396" s="52">
        <v>2.7956772999999999</v>
      </c>
      <c r="K396" s="52">
        <v>2.7914553</v>
      </c>
      <c r="L396" s="52">
        <v>2.8450886999999998</v>
      </c>
      <c r="M396" s="52">
        <v>3.0634611</v>
      </c>
      <c r="N396" s="52">
        <v>3.5721009000000001</v>
      </c>
      <c r="O396" s="52">
        <v>4.2616033</v>
      </c>
      <c r="P396" s="52">
        <v>4.6095442999999996</v>
      </c>
      <c r="Q396" s="52">
        <v>4.3788900999999996</v>
      </c>
      <c r="R396" s="52">
        <v>3.39283</v>
      </c>
      <c r="S396" s="52">
        <v>2.7081968999999999</v>
      </c>
      <c r="T396" s="52">
        <v>2.3455556999999998</v>
      </c>
      <c r="U396" s="52">
        <v>2.3029396000000002</v>
      </c>
      <c r="V396" s="52">
        <v>2.5043392999999998</v>
      </c>
      <c r="W396" s="52">
        <v>2.6153236999999998</v>
      </c>
      <c r="X396" s="52">
        <v>2.5584285000000002</v>
      </c>
      <c r="Y396" s="52">
        <v>2.4434434</v>
      </c>
      <c r="Z396" s="52">
        <v>2.5550305999999998</v>
      </c>
      <c r="AA396" s="52">
        <v>3.0926844</v>
      </c>
      <c r="AB396" s="52">
        <v>3.6883096000000002</v>
      </c>
      <c r="AC396" s="52">
        <v>3.6970402</v>
      </c>
      <c r="AD396" s="52">
        <v>3.4075001999999999</v>
      </c>
      <c r="AE396" s="52">
        <v>3.1661765000000002</v>
      </c>
      <c r="AF396" s="52">
        <v>2.9949213000000001</v>
      </c>
      <c r="AG396" s="52">
        <v>8.7944E-4</v>
      </c>
      <c r="AH396" s="52">
        <v>4.59735E-3</v>
      </c>
      <c r="AI396" s="52">
        <v>4.7064519999999999E-2</v>
      </c>
      <c r="AJ396" s="52">
        <v>3.2730370000000002E-2</v>
      </c>
      <c r="AK396" s="52">
        <v>-7.1495790000000004E-2</v>
      </c>
      <c r="AL396" s="52">
        <v>-0.31526228000000001</v>
      </c>
      <c r="AM396" s="52">
        <v>-0.12497229999999999</v>
      </c>
      <c r="AN396" s="52">
        <v>0.10955279</v>
      </c>
      <c r="AO396" s="52">
        <v>0.11328608</v>
      </c>
      <c r="AP396" s="52">
        <v>-0.12374451</v>
      </c>
      <c r="AQ396" s="52">
        <v>-0.43909304999999998</v>
      </c>
      <c r="AR396" s="52">
        <v>-0.82204933000000002</v>
      </c>
      <c r="AS396" s="52">
        <v>-0.89081564000000002</v>
      </c>
      <c r="AT396" s="52">
        <v>-0.99979013000000005</v>
      </c>
      <c r="AU396" s="52">
        <v>-0.97736566000000002</v>
      </c>
      <c r="AV396" s="52">
        <v>-0.78249491000000004</v>
      </c>
      <c r="AW396" s="52">
        <v>-0.83701269</v>
      </c>
      <c r="AX396" s="52">
        <v>-0.20496538</v>
      </c>
      <c r="AY396" s="52">
        <v>-0.21731154999999999</v>
      </c>
      <c r="AZ396" s="52">
        <v>-0.16737943</v>
      </c>
      <c r="BA396" s="52">
        <v>-0.13630645999999999</v>
      </c>
      <c r="BB396" s="52">
        <v>-1.263941E-2</v>
      </c>
      <c r="BC396" s="52">
        <v>-8.5665600000000008E-3</v>
      </c>
      <c r="BD396" s="52">
        <v>-2.1214449999999999E-2</v>
      </c>
      <c r="BE396" s="52">
        <v>9.4643240000000003E-2</v>
      </c>
      <c r="BF396" s="52">
        <v>9.368166E-2</v>
      </c>
      <c r="BG396" s="52">
        <v>0.13447532000000001</v>
      </c>
      <c r="BH396" s="52">
        <v>0.11822023</v>
      </c>
      <c r="BI396" s="52">
        <v>3.877361E-2</v>
      </c>
      <c r="BJ396" s="52">
        <v>-0.15676224</v>
      </c>
      <c r="BK396" s="52">
        <v>3.8232389999999998E-2</v>
      </c>
      <c r="BL396" s="52">
        <v>0.28994226000000001</v>
      </c>
      <c r="BM396" s="52">
        <v>0.33999119</v>
      </c>
      <c r="BN396" s="52">
        <v>0.12873765000000001</v>
      </c>
      <c r="BO396" s="52">
        <v>-0.16273129</v>
      </c>
      <c r="BP396" s="52">
        <v>-0.49228779</v>
      </c>
      <c r="BQ396" s="52">
        <v>-0.53176873000000002</v>
      </c>
      <c r="BR396" s="52">
        <v>-0.60968202999999999</v>
      </c>
      <c r="BS396" s="52">
        <v>-0.60192480999999998</v>
      </c>
      <c r="BT396" s="52">
        <v>-0.41105504999999998</v>
      </c>
      <c r="BU396" s="52">
        <v>-0.51619919999999997</v>
      </c>
      <c r="BV396" s="52">
        <v>5.4362500000000001E-3</v>
      </c>
      <c r="BW396" s="52">
        <v>-3.4300539999999997E-2</v>
      </c>
      <c r="BX396" s="52">
        <v>3.5637E-4</v>
      </c>
      <c r="BY396" s="52">
        <v>1.101625E-2</v>
      </c>
      <c r="BZ396" s="52">
        <v>0.10365708</v>
      </c>
      <c r="CA396" s="52">
        <v>9.4025590000000006E-2</v>
      </c>
      <c r="CB396" s="52">
        <v>7.5097670000000005E-2</v>
      </c>
      <c r="CC396" s="52">
        <v>0.15958374</v>
      </c>
      <c r="CD396" s="52">
        <v>0.15538119</v>
      </c>
      <c r="CE396" s="52">
        <v>0.19501582000000001</v>
      </c>
      <c r="CF396" s="52">
        <v>0.17743025000000001</v>
      </c>
      <c r="CG396" s="52">
        <v>0.11514587</v>
      </c>
      <c r="CH396" s="52">
        <v>-4.6985550000000001E-2</v>
      </c>
      <c r="CI396" s="52">
        <v>0.15126745999999999</v>
      </c>
      <c r="CJ396" s="52">
        <v>0.41487941</v>
      </c>
      <c r="CK396" s="52">
        <v>0.49700626999999997</v>
      </c>
      <c r="CL396" s="52">
        <v>0.30360597</v>
      </c>
      <c r="CM396" s="52">
        <v>2.8676139999999999E-2</v>
      </c>
      <c r="CN396" s="52">
        <v>-0.26389595999999998</v>
      </c>
      <c r="CO396" s="52">
        <v>-0.28309408000000003</v>
      </c>
      <c r="CP396" s="52">
        <v>-0.33949428999999998</v>
      </c>
      <c r="CQ396" s="52">
        <v>-0.34189575999999999</v>
      </c>
      <c r="CR396" s="52">
        <v>-0.15379688999999999</v>
      </c>
      <c r="CS396" s="52">
        <v>-0.29400463999999998</v>
      </c>
      <c r="CT396" s="52">
        <v>0.15115978999999999</v>
      </c>
      <c r="CU396" s="52">
        <v>9.2452339999999994E-2</v>
      </c>
      <c r="CV396" s="52">
        <v>0.11652969000000001</v>
      </c>
      <c r="CW396" s="52">
        <v>0.11305149</v>
      </c>
      <c r="CX396" s="52">
        <v>0.1842037</v>
      </c>
      <c r="CY396" s="52">
        <v>0.16508063000000001</v>
      </c>
      <c r="CZ396" s="52">
        <v>0.14180314999999999</v>
      </c>
      <c r="DA396" s="52">
        <v>0.22452428999999999</v>
      </c>
      <c r="DB396" s="52">
        <v>0.21708076000000001</v>
      </c>
      <c r="DC396" s="52">
        <v>0.25555628000000002</v>
      </c>
      <c r="DD396" s="52">
        <v>0.23664029</v>
      </c>
      <c r="DE396" s="52">
        <v>0.19151818000000001</v>
      </c>
      <c r="DF396" s="52">
        <v>6.2791159999999999E-2</v>
      </c>
      <c r="DG396" s="52">
        <v>0.26430259</v>
      </c>
      <c r="DH396" s="52">
        <v>0.53981654999999995</v>
      </c>
      <c r="DI396" s="52">
        <v>0.65402148999999998</v>
      </c>
      <c r="DJ396" s="52">
        <v>0.47847445999999999</v>
      </c>
      <c r="DK396" s="52">
        <v>0.22008353999999999</v>
      </c>
      <c r="DL396" s="52">
        <v>-3.5504059999999997E-2</v>
      </c>
      <c r="DM396" s="52">
        <v>-3.4419419999999999E-2</v>
      </c>
      <c r="DN396" s="52">
        <v>-6.9306660000000006E-2</v>
      </c>
      <c r="DO396" s="52">
        <v>-8.1866540000000002E-2</v>
      </c>
      <c r="DP396" s="52">
        <v>0.10346124</v>
      </c>
      <c r="DQ396" s="52">
        <v>-7.1810139999999995E-2</v>
      </c>
      <c r="DR396" s="52">
        <v>0.29688339000000002</v>
      </c>
      <c r="DS396" s="52">
        <v>0.21920528</v>
      </c>
      <c r="DT396" s="52">
        <v>0.23270304</v>
      </c>
      <c r="DU396" s="52">
        <v>0.21508669999999999</v>
      </c>
      <c r="DV396" s="52">
        <v>0.26475036000000002</v>
      </c>
      <c r="DW396" s="52">
        <v>0.23613554</v>
      </c>
      <c r="DX396" s="52">
        <v>0.20850872000000001</v>
      </c>
      <c r="DY396" s="52">
        <v>0.31828814</v>
      </c>
      <c r="DZ396" s="52">
        <v>0.30616506999999998</v>
      </c>
      <c r="EA396" s="52">
        <v>0.34296696999999998</v>
      </c>
      <c r="EB396" s="52">
        <v>0.32213008999999998</v>
      </c>
      <c r="EC396" s="52">
        <v>0.30178759999999999</v>
      </c>
      <c r="ED396" s="52">
        <v>0.22129134</v>
      </c>
      <c r="EE396" s="52">
        <v>0.42750723000000002</v>
      </c>
      <c r="EF396" s="52">
        <v>0.72020594000000004</v>
      </c>
      <c r="EG396" s="52">
        <v>0.88072651000000002</v>
      </c>
      <c r="EH396" s="52">
        <v>0.73095668000000003</v>
      </c>
      <c r="EI396" s="52">
        <v>0.49644546000000001</v>
      </c>
      <c r="EJ396" s="52">
        <v>0.29425741</v>
      </c>
      <c r="EK396" s="52">
        <v>0.32462732999999999</v>
      </c>
      <c r="EL396" s="52">
        <v>0.32080140000000001</v>
      </c>
      <c r="EM396" s="52">
        <v>0.29357430000000001</v>
      </c>
      <c r="EN396" s="52">
        <v>0.47490114</v>
      </c>
      <c r="EO396" s="52">
        <v>0.24900341000000001</v>
      </c>
      <c r="EP396" s="52">
        <v>0.50728490000000004</v>
      </c>
      <c r="EQ396" s="52">
        <v>0.40221625999999999</v>
      </c>
      <c r="ER396" s="52">
        <v>0.40043886000000001</v>
      </c>
      <c r="ES396" s="52">
        <v>0.36240938</v>
      </c>
      <c r="ET396" s="52">
        <v>0.38104684999999999</v>
      </c>
      <c r="EU396" s="52">
        <v>0.33872765999999999</v>
      </c>
      <c r="EV396" s="52">
        <v>0.30482068000000001</v>
      </c>
      <c r="EW396" s="52">
        <v>61.92727</v>
      </c>
      <c r="EX396" s="52">
        <v>61.202269999999999</v>
      </c>
      <c r="EY396" s="52">
        <v>60.607469999999999</v>
      </c>
      <c r="EZ396" s="52">
        <v>60.162010000000002</v>
      </c>
      <c r="FA396" s="52">
        <v>59.722729999999999</v>
      </c>
      <c r="FB396" s="52">
        <v>59.510060000000003</v>
      </c>
      <c r="FC396" s="52">
        <v>59.405520000000003</v>
      </c>
      <c r="FD396" s="52">
        <v>60.895449999999997</v>
      </c>
      <c r="FE396" s="52">
        <v>63.889290000000003</v>
      </c>
      <c r="FF396" s="52">
        <v>67.364609999999999</v>
      </c>
      <c r="FG396" s="52">
        <v>71.151629999999997</v>
      </c>
      <c r="FH396" s="52">
        <v>74.75909</v>
      </c>
      <c r="FI396" s="52">
        <v>77.928889999999996</v>
      </c>
      <c r="FJ396" s="52">
        <v>80.532470000000004</v>
      </c>
      <c r="FK396" s="52">
        <v>81.995130000000003</v>
      </c>
      <c r="FL396" s="52">
        <v>82.428569999999993</v>
      </c>
      <c r="FM396" s="52">
        <v>81.847719999999995</v>
      </c>
      <c r="FN396" s="52">
        <v>79.835390000000004</v>
      </c>
      <c r="FO396" s="52">
        <v>76.605189999999993</v>
      </c>
      <c r="FP396" s="52">
        <v>72.299670000000006</v>
      </c>
      <c r="FQ396" s="52">
        <v>68.370130000000003</v>
      </c>
      <c r="FR396" s="52">
        <v>66.072400000000002</v>
      </c>
      <c r="FS396" s="52">
        <v>64.472399999999993</v>
      </c>
      <c r="FT396" s="52">
        <v>63.344149999999999</v>
      </c>
      <c r="FU396" s="52">
        <v>89</v>
      </c>
      <c r="FV396" s="52">
        <v>1986.673</v>
      </c>
      <c r="FW396" s="52">
        <v>121.625</v>
      </c>
      <c r="FX396" s="52">
        <v>1</v>
      </c>
    </row>
    <row r="397" spans="1:180" x14ac:dyDescent="0.3">
      <c r="A397" t="s">
        <v>174</v>
      </c>
      <c r="B397" t="s">
        <v>249</v>
      </c>
      <c r="C397" t="s">
        <v>0</v>
      </c>
      <c r="D397" t="s">
        <v>244</v>
      </c>
      <c r="E397" t="s">
        <v>187</v>
      </c>
      <c r="F397" t="s">
        <v>226</v>
      </c>
      <c r="G397" t="s">
        <v>240</v>
      </c>
      <c r="H397" s="52">
        <v>157</v>
      </c>
      <c r="I397" s="52">
        <v>2.7317019999999999</v>
      </c>
      <c r="J397" s="52">
        <v>2.6611845000000001</v>
      </c>
      <c r="K397" s="52">
        <v>2.6179901999999999</v>
      </c>
      <c r="L397" s="52">
        <v>2.6349781000000001</v>
      </c>
      <c r="M397" s="52">
        <v>2.7232400000000001</v>
      </c>
      <c r="N397" s="52">
        <v>2.6339264999999998</v>
      </c>
      <c r="O397" s="52">
        <v>2.3070507999999998</v>
      </c>
      <c r="P397" s="52">
        <v>1.8056041</v>
      </c>
      <c r="Q397" s="52">
        <v>1.2035722</v>
      </c>
      <c r="R397" s="52">
        <v>0.88567417999999998</v>
      </c>
      <c r="S397" s="52">
        <v>0.81346861999999998</v>
      </c>
      <c r="T397" s="52">
        <v>0.77385740000000003</v>
      </c>
      <c r="U397" s="52">
        <v>0.79286964000000004</v>
      </c>
      <c r="V397" s="52">
        <v>0.80833471000000001</v>
      </c>
      <c r="W397" s="52">
        <v>0.85109551000000006</v>
      </c>
      <c r="X397" s="52">
        <v>0.90921445999999995</v>
      </c>
      <c r="Y397" s="52">
        <v>0.94547822999999998</v>
      </c>
      <c r="Z397" s="52">
        <v>1.1703668</v>
      </c>
      <c r="AA397" s="52">
        <v>1.7551699000000001</v>
      </c>
      <c r="AB397" s="52">
        <v>2.5975296999999999</v>
      </c>
      <c r="AC397" s="52">
        <v>2.9083530999999998</v>
      </c>
      <c r="AD397" s="52">
        <v>2.972267</v>
      </c>
      <c r="AE397" s="52">
        <v>2.8181446999999999</v>
      </c>
      <c r="AF397" s="52">
        <v>2.7575565000000002</v>
      </c>
      <c r="AG397" s="52">
        <v>-0.1229315</v>
      </c>
      <c r="AH397" s="52">
        <v>-0.12405176</v>
      </c>
      <c r="AI397" s="52">
        <v>-0.10714562</v>
      </c>
      <c r="AJ397" s="52">
        <v>-0.112814</v>
      </c>
      <c r="AK397" s="52">
        <v>-9.2639479999999996E-2</v>
      </c>
      <c r="AL397" s="52">
        <v>-0.14594794</v>
      </c>
      <c r="AM397" s="52">
        <v>-0.222496</v>
      </c>
      <c r="AN397" s="52">
        <v>-0.21061094999999999</v>
      </c>
      <c r="AO397" s="52">
        <v>-0.29057339999999998</v>
      </c>
      <c r="AP397" s="52">
        <v>-0.36104866000000002</v>
      </c>
      <c r="AQ397" s="52">
        <v>-0.48348558000000003</v>
      </c>
      <c r="AR397" s="52">
        <v>-0.53255372999999995</v>
      </c>
      <c r="AS397" s="52">
        <v>-0.5621429</v>
      </c>
      <c r="AT397" s="52">
        <v>-0.64335052000000004</v>
      </c>
      <c r="AU397" s="52">
        <v>-0.6426134</v>
      </c>
      <c r="AV397" s="52">
        <v>-0.64873515000000004</v>
      </c>
      <c r="AW397" s="52">
        <v>-0.73523068999999996</v>
      </c>
      <c r="AX397" s="52">
        <v>-0.64858033999999998</v>
      </c>
      <c r="AY397" s="52">
        <v>-0.40281677999999999</v>
      </c>
      <c r="AZ397" s="52">
        <v>-0.22156640999999999</v>
      </c>
      <c r="BA397" s="52">
        <v>-0.20505692</v>
      </c>
      <c r="BB397" s="52">
        <v>-9.8564250000000006E-2</v>
      </c>
      <c r="BC397" s="52">
        <v>-0.12660128000000001</v>
      </c>
      <c r="BD397" s="52">
        <v>-0.11882862</v>
      </c>
      <c r="BE397" s="52">
        <v>-2.8578840000000001E-2</v>
      </c>
      <c r="BF397" s="52">
        <v>-3.1094739999999999E-2</v>
      </c>
      <c r="BG397" s="52">
        <v>-1.8931480000000001E-2</v>
      </c>
      <c r="BH397" s="52">
        <v>-3.1838749999999999E-2</v>
      </c>
      <c r="BI397" s="52">
        <v>2.3296800000000002E-3</v>
      </c>
      <c r="BJ397" s="52">
        <v>-5.039072E-2</v>
      </c>
      <c r="BK397" s="52">
        <v>-0.12552125</v>
      </c>
      <c r="BL397" s="52">
        <v>-0.10918298</v>
      </c>
      <c r="BM397" s="52">
        <v>-0.16693920000000001</v>
      </c>
      <c r="BN397" s="52">
        <v>-0.19776489</v>
      </c>
      <c r="BO397" s="52">
        <v>-0.27702556</v>
      </c>
      <c r="BP397" s="52">
        <v>-0.31316727</v>
      </c>
      <c r="BQ397" s="52">
        <v>-0.32835513999999999</v>
      </c>
      <c r="BR397" s="52">
        <v>-0.40264878999999998</v>
      </c>
      <c r="BS397" s="52">
        <v>-0.39948476999999999</v>
      </c>
      <c r="BT397" s="52">
        <v>-0.40436386000000002</v>
      </c>
      <c r="BU397" s="52">
        <v>-0.49189764000000002</v>
      </c>
      <c r="BV397" s="52">
        <v>-0.43597016</v>
      </c>
      <c r="BW397" s="52">
        <v>-0.24552288</v>
      </c>
      <c r="BX397" s="52">
        <v>-0.10222294</v>
      </c>
      <c r="BY397" s="52">
        <v>-0.10516177</v>
      </c>
      <c r="BZ397" s="52">
        <v>-6.8821100000000003E-3</v>
      </c>
      <c r="CA397" s="52">
        <v>-3.6667650000000003E-2</v>
      </c>
      <c r="CB397" s="52">
        <v>-2.6031599999999998E-2</v>
      </c>
      <c r="CC397" s="52">
        <v>3.6769540000000003E-2</v>
      </c>
      <c r="CD397" s="52">
        <v>3.3287009999999999E-2</v>
      </c>
      <c r="CE397" s="52">
        <v>4.2165349999999997E-2</v>
      </c>
      <c r="CF397" s="52">
        <v>2.4244459999999999E-2</v>
      </c>
      <c r="CG397" s="52">
        <v>6.8105029999999997E-2</v>
      </c>
      <c r="CH397" s="52">
        <v>1.5791909999999999E-2</v>
      </c>
      <c r="CI397" s="52">
        <v>-5.8356850000000002E-2</v>
      </c>
      <c r="CJ397" s="52">
        <v>-3.8934259999999998E-2</v>
      </c>
      <c r="CK397" s="52">
        <v>-8.1310540000000001E-2</v>
      </c>
      <c r="CL397" s="52">
        <v>-8.4674979999999997E-2</v>
      </c>
      <c r="CM397" s="52">
        <v>-0.13403197</v>
      </c>
      <c r="CN397" s="52">
        <v>-0.16122079</v>
      </c>
      <c r="CO397" s="52">
        <v>-0.16643429000000001</v>
      </c>
      <c r="CP397" s="52">
        <v>-0.2359396</v>
      </c>
      <c r="CQ397" s="52">
        <v>-0.23109473999999999</v>
      </c>
      <c r="CR397" s="52">
        <v>-0.23511298999999999</v>
      </c>
      <c r="CS397" s="52">
        <v>-0.32336598999999999</v>
      </c>
      <c r="CT397" s="52">
        <v>-0.28871688000000001</v>
      </c>
      <c r="CU397" s="52">
        <v>-0.13658161999999999</v>
      </c>
      <c r="CV397" s="52">
        <v>-1.9565969999999999E-2</v>
      </c>
      <c r="CW397" s="52">
        <v>-3.5974739999999998E-2</v>
      </c>
      <c r="CX397" s="52">
        <v>5.6616680000000003E-2</v>
      </c>
      <c r="CY397" s="52">
        <v>2.5620110000000001E-2</v>
      </c>
      <c r="CZ397" s="52">
        <v>3.8239339999999997E-2</v>
      </c>
      <c r="DA397" s="52">
        <v>0.10211792</v>
      </c>
      <c r="DB397" s="52">
        <v>9.7668759999999993E-2</v>
      </c>
      <c r="DC397" s="52">
        <v>0.10326218</v>
      </c>
      <c r="DD397" s="52">
        <v>8.032765E-2</v>
      </c>
      <c r="DE397" s="52">
        <v>0.13388037</v>
      </c>
      <c r="DF397" s="52">
        <v>8.1974539999999999E-2</v>
      </c>
      <c r="DG397" s="52">
        <v>8.8075400000000009E-3</v>
      </c>
      <c r="DH397" s="52">
        <v>3.1314469999999997E-2</v>
      </c>
      <c r="DI397" s="52">
        <v>4.3181599999999997E-3</v>
      </c>
      <c r="DJ397" s="52">
        <v>2.841488E-2</v>
      </c>
      <c r="DK397" s="52">
        <v>8.9616399999999999E-3</v>
      </c>
      <c r="DL397" s="52">
        <v>-9.2744799999999999E-3</v>
      </c>
      <c r="DM397" s="52">
        <v>-4.51353E-3</v>
      </c>
      <c r="DN397" s="52">
        <v>-6.9230369999999999E-2</v>
      </c>
      <c r="DO397" s="52">
        <v>-6.2704670000000004E-2</v>
      </c>
      <c r="DP397" s="52">
        <v>-6.5862249999999997E-2</v>
      </c>
      <c r="DQ397" s="52">
        <v>-0.15483429000000001</v>
      </c>
      <c r="DR397" s="52">
        <v>-0.14146365999999999</v>
      </c>
      <c r="DS397" s="52">
        <v>-2.7640370000000001E-2</v>
      </c>
      <c r="DT397" s="52">
        <v>6.3090980000000005E-2</v>
      </c>
      <c r="DU397" s="52">
        <v>3.32123E-2</v>
      </c>
      <c r="DV397" s="52">
        <v>0.12011545999999999</v>
      </c>
      <c r="DW397" s="52">
        <v>8.7907860000000004E-2</v>
      </c>
      <c r="DX397" s="52">
        <v>0.10251028</v>
      </c>
      <c r="DY397" s="52">
        <v>0.19647059</v>
      </c>
      <c r="DZ397" s="52">
        <v>0.19062578999999999</v>
      </c>
      <c r="EA397" s="52">
        <v>0.19147626000000001</v>
      </c>
      <c r="EB397" s="52">
        <v>0.1613029</v>
      </c>
      <c r="EC397" s="52">
        <v>0.22884947999999999</v>
      </c>
      <c r="ED397" s="52">
        <v>0.17753183</v>
      </c>
      <c r="EE397" s="52">
        <v>0.10578224999999999</v>
      </c>
      <c r="EF397" s="52">
        <v>0.13274245000000001</v>
      </c>
      <c r="EG397" s="52">
        <v>0.12795239</v>
      </c>
      <c r="EH397" s="52">
        <v>0.19169873000000001</v>
      </c>
      <c r="EI397" s="52">
        <v>0.21542174</v>
      </c>
      <c r="EJ397" s="52">
        <v>0.21011199999999999</v>
      </c>
      <c r="EK397" s="52">
        <v>0.22927432</v>
      </c>
      <c r="EL397" s="52">
        <v>0.17147132000000001</v>
      </c>
      <c r="EM397" s="52">
        <v>0.18042393000000001</v>
      </c>
      <c r="EN397" s="52">
        <v>0.178509</v>
      </c>
      <c r="EO397" s="52">
        <v>8.8498690000000005E-2</v>
      </c>
      <c r="EP397" s="52">
        <v>7.1146639999999997E-2</v>
      </c>
      <c r="EQ397" s="52">
        <v>0.1296535</v>
      </c>
      <c r="ER397" s="52">
        <v>0.18243446999999999</v>
      </c>
      <c r="ES397" s="52">
        <v>0.13310738999999999</v>
      </c>
      <c r="ET397" s="52">
        <v>0.21179755</v>
      </c>
      <c r="EU397" s="52">
        <v>0.17784143999999999</v>
      </c>
      <c r="EV397" s="52">
        <v>0.19530737000000001</v>
      </c>
      <c r="EW397" s="52">
        <v>61.808039999999998</v>
      </c>
      <c r="EX397" s="52">
        <v>60.774999999999999</v>
      </c>
      <c r="EY397" s="52">
        <v>60.153570000000002</v>
      </c>
      <c r="EZ397" s="52">
        <v>59.620539999999998</v>
      </c>
      <c r="FA397" s="52">
        <v>59.152679999999997</v>
      </c>
      <c r="FB397" s="52">
        <v>58.780360000000002</v>
      </c>
      <c r="FC397" s="52">
        <v>59.472320000000003</v>
      </c>
      <c r="FD397" s="52">
        <v>61.896430000000002</v>
      </c>
      <c r="FE397" s="52">
        <v>64.920529999999999</v>
      </c>
      <c r="FF397" s="52">
        <v>68.367859999999993</v>
      </c>
      <c r="FG397" s="52">
        <v>71.686610000000002</v>
      </c>
      <c r="FH397" s="52">
        <v>74.6875</v>
      </c>
      <c r="FI397" s="52">
        <v>77.122320000000002</v>
      </c>
      <c r="FJ397" s="52">
        <v>78.858919999999998</v>
      </c>
      <c r="FK397" s="52">
        <v>79.889279999999999</v>
      </c>
      <c r="FL397" s="52">
        <v>79.835719999999995</v>
      </c>
      <c r="FM397" s="52">
        <v>79.140169999999998</v>
      </c>
      <c r="FN397" s="52">
        <v>77.337500000000006</v>
      </c>
      <c r="FO397" s="52">
        <v>74.475890000000007</v>
      </c>
      <c r="FP397" s="52">
        <v>70.917850000000001</v>
      </c>
      <c r="FQ397" s="52">
        <v>66.942859999999996</v>
      </c>
      <c r="FR397" s="52">
        <v>64.537499999999994</v>
      </c>
      <c r="FS397" s="52">
        <v>63.127679999999998</v>
      </c>
      <c r="FT397" s="52">
        <v>62.043750000000003</v>
      </c>
      <c r="FU397" s="52">
        <v>89</v>
      </c>
      <c r="FV397" s="52">
        <v>1617.18</v>
      </c>
      <c r="FW397" s="52">
        <v>113.8837</v>
      </c>
      <c r="FX397" s="52">
        <v>1</v>
      </c>
    </row>
    <row r="398" spans="1:180" x14ac:dyDescent="0.3">
      <c r="A398" t="s">
        <v>174</v>
      </c>
      <c r="B398" t="s">
        <v>249</v>
      </c>
      <c r="C398" t="s">
        <v>0</v>
      </c>
      <c r="D398" t="s">
        <v>244</v>
      </c>
      <c r="E398" t="s">
        <v>188</v>
      </c>
      <c r="F398" t="s">
        <v>226</v>
      </c>
      <c r="G398" t="s">
        <v>240</v>
      </c>
      <c r="H398" s="52">
        <v>157</v>
      </c>
      <c r="I398" s="52">
        <v>2.6957032000000001</v>
      </c>
      <c r="J398" s="52">
        <v>2.688186</v>
      </c>
      <c r="K398" s="52">
        <v>2.6344056999999999</v>
      </c>
      <c r="L398" s="52">
        <v>2.5946657000000002</v>
      </c>
      <c r="M398" s="52">
        <v>2.6716568000000001</v>
      </c>
      <c r="N398" s="52">
        <v>2.6224582999999999</v>
      </c>
      <c r="O398" s="52">
        <v>2.4300606</v>
      </c>
      <c r="P398" s="52">
        <v>2.0724543</v>
      </c>
      <c r="Q398" s="52">
        <v>1.4016492</v>
      </c>
      <c r="R398" s="52">
        <v>1.0281640000000001</v>
      </c>
      <c r="S398" s="52">
        <v>0.95562491999999999</v>
      </c>
      <c r="T398" s="52">
        <v>0.94147632999999997</v>
      </c>
      <c r="U398" s="52">
        <v>0.97641113000000002</v>
      </c>
      <c r="V398" s="52">
        <v>1.0298421</v>
      </c>
      <c r="W398" s="52">
        <v>1.0797235000000001</v>
      </c>
      <c r="X398" s="52">
        <v>1.1493358</v>
      </c>
      <c r="Y398" s="52">
        <v>1.2989071000000001</v>
      </c>
      <c r="Z398" s="52">
        <v>1.5986745</v>
      </c>
      <c r="AA398" s="52">
        <v>2.1561897999999999</v>
      </c>
      <c r="AB398" s="52">
        <v>2.8051214999999998</v>
      </c>
      <c r="AC398" s="52">
        <v>3.0875404999999998</v>
      </c>
      <c r="AD398" s="52">
        <v>3.0646355999999999</v>
      </c>
      <c r="AE398" s="52">
        <v>2.9189151</v>
      </c>
      <c r="AF398" s="52">
        <v>2.8099528999999999</v>
      </c>
      <c r="AG398" s="52">
        <v>-0.24349899</v>
      </c>
      <c r="AH398" s="52">
        <v>-0.16427868000000001</v>
      </c>
      <c r="AI398" s="52">
        <v>-0.16528144</v>
      </c>
      <c r="AJ398" s="52">
        <v>-0.20710655</v>
      </c>
      <c r="AK398" s="52">
        <v>-0.17784786999999999</v>
      </c>
      <c r="AL398" s="52">
        <v>-0.23884426</v>
      </c>
      <c r="AM398" s="52">
        <v>-0.24273754</v>
      </c>
      <c r="AN398" s="52">
        <v>-0.12129676</v>
      </c>
      <c r="AO398" s="52">
        <v>-0.25534857</v>
      </c>
      <c r="AP398" s="52">
        <v>-0.33635695999999998</v>
      </c>
      <c r="AQ398" s="52">
        <v>-0.35638215000000001</v>
      </c>
      <c r="AR398" s="52">
        <v>-0.40012375999999999</v>
      </c>
      <c r="AS398" s="52">
        <v>-0.43456281000000002</v>
      </c>
      <c r="AT398" s="52">
        <v>-0.48069412</v>
      </c>
      <c r="AU398" s="52">
        <v>-0.54444287000000002</v>
      </c>
      <c r="AV398" s="52">
        <v>-0.55613261999999997</v>
      </c>
      <c r="AW398" s="52">
        <v>-0.53546954000000002</v>
      </c>
      <c r="AX398" s="52">
        <v>-0.38400159</v>
      </c>
      <c r="AY398" s="52">
        <v>-0.17696741999999999</v>
      </c>
      <c r="AZ398" s="52">
        <v>-0.18645978999999999</v>
      </c>
      <c r="BA398" s="52">
        <v>-0.21155546</v>
      </c>
      <c r="BB398" s="52">
        <v>-0.13347818</v>
      </c>
      <c r="BC398" s="52">
        <v>-0.15208506999999999</v>
      </c>
      <c r="BD398" s="52">
        <v>-0.20029980999999999</v>
      </c>
      <c r="BE398" s="52">
        <v>-0.14923874000000001</v>
      </c>
      <c r="BF398" s="52">
        <v>-7.1622240000000004E-2</v>
      </c>
      <c r="BG398" s="52">
        <v>-7.5295130000000002E-2</v>
      </c>
      <c r="BH398" s="52">
        <v>-0.12515092</v>
      </c>
      <c r="BI398" s="52">
        <v>-9.0935329999999995E-2</v>
      </c>
      <c r="BJ398" s="52">
        <v>-0.14887265999999999</v>
      </c>
      <c r="BK398" s="52">
        <v>-0.15313025999999999</v>
      </c>
      <c r="BL398" s="52">
        <v>-1.8674179999999999E-2</v>
      </c>
      <c r="BM398" s="52">
        <v>-0.11424318999999999</v>
      </c>
      <c r="BN398" s="52">
        <v>-0.15934307</v>
      </c>
      <c r="BO398" s="52">
        <v>-0.14131487000000001</v>
      </c>
      <c r="BP398" s="52">
        <v>-0.16280037</v>
      </c>
      <c r="BQ398" s="52">
        <v>-0.18553915000000001</v>
      </c>
      <c r="BR398" s="52">
        <v>-0.22759254000000001</v>
      </c>
      <c r="BS398" s="52">
        <v>-0.28374563000000003</v>
      </c>
      <c r="BT398" s="52">
        <v>-0.30548997</v>
      </c>
      <c r="BU398" s="52">
        <v>-0.30814860999999999</v>
      </c>
      <c r="BV398" s="52">
        <v>-0.20751961999999999</v>
      </c>
      <c r="BW398" s="52">
        <v>-4.9496869999999998E-2</v>
      </c>
      <c r="BX398" s="52">
        <v>-7.6588240000000002E-2</v>
      </c>
      <c r="BY398" s="52">
        <v>-0.11408268000000001</v>
      </c>
      <c r="BZ398" s="52">
        <v>-4.5004580000000002E-2</v>
      </c>
      <c r="CA398" s="52">
        <v>-6.8402340000000006E-2</v>
      </c>
      <c r="CB398" s="52">
        <v>-0.10974141</v>
      </c>
      <c r="CC398" s="52">
        <v>-8.3954399999999998E-2</v>
      </c>
      <c r="CD398" s="52">
        <v>-7.4486099999999996E-3</v>
      </c>
      <c r="CE398" s="52">
        <v>-1.297092E-2</v>
      </c>
      <c r="CF398" s="52">
        <v>-6.8388669999999999E-2</v>
      </c>
      <c r="CG398" s="52">
        <v>-3.0739909999999999E-2</v>
      </c>
      <c r="CH398" s="52">
        <v>-8.6558620000000003E-2</v>
      </c>
      <c r="CI398" s="52">
        <v>-9.1068490000000002E-2</v>
      </c>
      <c r="CJ398" s="52">
        <v>5.2401910000000003E-2</v>
      </c>
      <c r="CK398" s="52">
        <v>-1.651408E-2</v>
      </c>
      <c r="CL398" s="52">
        <v>-3.6743699999999997E-2</v>
      </c>
      <c r="CM398" s="52">
        <v>7.6400799999999996E-3</v>
      </c>
      <c r="CN398" s="52">
        <v>1.56912E-3</v>
      </c>
      <c r="CO398" s="52">
        <v>-1.3066039999999999E-2</v>
      </c>
      <c r="CP398" s="52">
        <v>-5.2295189999999998E-2</v>
      </c>
      <c r="CQ398" s="52">
        <v>-0.10318765000000001</v>
      </c>
      <c r="CR398" s="52">
        <v>-0.13189559000000001</v>
      </c>
      <c r="CS398" s="52">
        <v>-0.15070689000000001</v>
      </c>
      <c r="CT398" s="52">
        <v>-8.5288699999999995E-2</v>
      </c>
      <c r="CU398" s="52">
        <v>3.8788860000000001E-2</v>
      </c>
      <c r="CV398" s="52">
        <v>-4.9151999999999996E-4</v>
      </c>
      <c r="CW398" s="52">
        <v>-4.6573370000000003E-2</v>
      </c>
      <c r="CX398" s="52">
        <v>1.627195E-2</v>
      </c>
      <c r="CY398" s="52">
        <v>-1.0443940000000001E-2</v>
      </c>
      <c r="CZ398" s="52">
        <v>-4.7020970000000002E-2</v>
      </c>
      <c r="DA398" s="52">
        <v>-1.8670059999999999E-2</v>
      </c>
      <c r="DB398" s="52">
        <v>5.6725009999999999E-2</v>
      </c>
      <c r="DC398" s="52">
        <v>4.9353279999999999E-2</v>
      </c>
      <c r="DD398" s="52">
        <v>-1.162643E-2</v>
      </c>
      <c r="DE398" s="52">
        <v>2.9455519999999999E-2</v>
      </c>
      <c r="DF398" s="52">
        <v>-2.4244600000000002E-2</v>
      </c>
      <c r="DG398" s="52">
        <v>-2.900672E-2</v>
      </c>
      <c r="DH398" s="52">
        <v>0.123478</v>
      </c>
      <c r="DI398" s="52">
        <v>8.1215029999999994E-2</v>
      </c>
      <c r="DJ398" s="52">
        <v>8.5855639999999997E-2</v>
      </c>
      <c r="DK398" s="52">
        <v>0.15659502</v>
      </c>
      <c r="DL398" s="52">
        <v>0.16593864</v>
      </c>
      <c r="DM398" s="52">
        <v>0.15940697000000001</v>
      </c>
      <c r="DN398" s="52">
        <v>0.12300222</v>
      </c>
      <c r="DO398" s="52">
        <v>7.7370400000000006E-2</v>
      </c>
      <c r="DP398" s="52">
        <v>4.1698760000000001E-2</v>
      </c>
      <c r="DQ398" s="52">
        <v>6.7348900000000003E-3</v>
      </c>
      <c r="DR398" s="52">
        <v>3.6942179999999998E-2</v>
      </c>
      <c r="DS398" s="52">
        <v>0.12707458999999999</v>
      </c>
      <c r="DT398" s="52">
        <v>7.5605220000000001E-2</v>
      </c>
      <c r="DU398" s="52">
        <v>2.0935929999999998E-2</v>
      </c>
      <c r="DV398" s="52">
        <v>7.7548489999999998E-2</v>
      </c>
      <c r="DW398" s="52">
        <v>4.7514460000000001E-2</v>
      </c>
      <c r="DX398" s="52">
        <v>1.5699500000000002E-2</v>
      </c>
      <c r="DY398" s="52">
        <v>7.5590149999999995E-2</v>
      </c>
      <c r="DZ398" s="52">
        <v>0.14938153000000001</v>
      </c>
      <c r="EA398" s="52">
        <v>0.13933954000000001</v>
      </c>
      <c r="EB398" s="52">
        <v>7.0329249999999996E-2</v>
      </c>
      <c r="EC398" s="52">
        <v>0.11636815</v>
      </c>
      <c r="ED398" s="52">
        <v>6.5726969999999996E-2</v>
      </c>
      <c r="EE398" s="52">
        <v>6.0600599999999998E-2</v>
      </c>
      <c r="EF398" s="52">
        <v>0.22610057</v>
      </c>
      <c r="EG398" s="52">
        <v>0.22232031999999999</v>
      </c>
      <c r="EH398" s="52">
        <v>0.26286965000000001</v>
      </c>
      <c r="EI398" s="52">
        <v>0.37166232999999999</v>
      </c>
      <c r="EJ398" s="52">
        <v>0.40326203999999999</v>
      </c>
      <c r="EK398" s="52">
        <v>0.40843078999999999</v>
      </c>
      <c r="EL398" s="52">
        <v>0.37610386000000001</v>
      </c>
      <c r="EM398" s="52">
        <v>0.33806746999999998</v>
      </c>
      <c r="EN398" s="52">
        <v>0.29234137999999998</v>
      </c>
      <c r="EO398" s="52">
        <v>0.23405576</v>
      </c>
      <c r="EP398" s="52">
        <v>0.21342406999999999</v>
      </c>
      <c r="EQ398" s="52">
        <v>0.25454520000000003</v>
      </c>
      <c r="ER398" s="52">
        <v>0.18547681999999999</v>
      </c>
      <c r="ES398" s="52">
        <v>0.11840866</v>
      </c>
      <c r="ET398" s="52">
        <v>0.16602201</v>
      </c>
      <c r="EU398" s="52">
        <v>0.13119718999999999</v>
      </c>
      <c r="EV398" s="52">
        <v>0.10625787</v>
      </c>
      <c r="EW398" s="52">
        <v>62.136429999999997</v>
      </c>
      <c r="EX398" s="52">
        <v>61.282859999999999</v>
      </c>
      <c r="EY398" s="52">
        <v>60.537140000000001</v>
      </c>
      <c r="EZ398" s="52">
        <v>59.987859999999998</v>
      </c>
      <c r="FA398" s="52">
        <v>59.437860000000001</v>
      </c>
      <c r="FB398" s="52">
        <v>59.128570000000003</v>
      </c>
      <c r="FC398" s="52">
        <v>59.301430000000003</v>
      </c>
      <c r="FD398" s="52">
        <v>61.360709999999997</v>
      </c>
      <c r="FE398" s="52">
        <v>64.437139999999999</v>
      </c>
      <c r="FF398" s="52">
        <v>68.200710000000001</v>
      </c>
      <c r="FG398" s="52">
        <v>72.046419999999998</v>
      </c>
      <c r="FH398" s="52">
        <v>75.563569999999999</v>
      </c>
      <c r="FI398" s="52">
        <v>78.72</v>
      </c>
      <c r="FJ398" s="52">
        <v>81.052859999999995</v>
      </c>
      <c r="FK398" s="52">
        <v>82.617140000000006</v>
      </c>
      <c r="FL398" s="52">
        <v>83.43571</v>
      </c>
      <c r="FM398" s="52">
        <v>82.902850000000001</v>
      </c>
      <c r="FN398" s="52">
        <v>80.96857</v>
      </c>
      <c r="FO398" s="52">
        <v>77.930000000000007</v>
      </c>
      <c r="FP398" s="52">
        <v>73.792850000000001</v>
      </c>
      <c r="FQ398" s="52">
        <v>69.23357</v>
      </c>
      <c r="FR398" s="52">
        <v>66.163570000000007</v>
      </c>
      <c r="FS398" s="52">
        <v>64.303569999999993</v>
      </c>
      <c r="FT398" s="52">
        <v>62.965710000000001</v>
      </c>
      <c r="FU398" s="52">
        <v>89</v>
      </c>
      <c r="FV398" s="52">
        <v>1760.2249999999999</v>
      </c>
      <c r="FW398" s="52">
        <v>118.43559999999999</v>
      </c>
      <c r="FX398" s="52">
        <v>1</v>
      </c>
    </row>
    <row r="399" spans="1:180" x14ac:dyDescent="0.3">
      <c r="A399" t="s">
        <v>174</v>
      </c>
      <c r="B399" t="s">
        <v>249</v>
      </c>
      <c r="C399" t="s">
        <v>0</v>
      </c>
      <c r="D399" t="s">
        <v>224</v>
      </c>
      <c r="E399" t="s">
        <v>190</v>
      </c>
      <c r="F399" t="s">
        <v>226</v>
      </c>
      <c r="G399" t="s">
        <v>240</v>
      </c>
      <c r="H399" s="52">
        <v>157</v>
      </c>
      <c r="I399" s="52">
        <v>2.8039309000000001</v>
      </c>
      <c r="J399" s="52">
        <v>2.7450717</v>
      </c>
      <c r="K399" s="52">
        <v>2.7032533000000001</v>
      </c>
      <c r="L399" s="52">
        <v>2.7972769999999998</v>
      </c>
      <c r="M399" s="52">
        <v>3.0439118999999999</v>
      </c>
      <c r="N399" s="52">
        <v>3.5921620000000001</v>
      </c>
      <c r="O399" s="52">
        <v>4.4507988000000003</v>
      </c>
      <c r="P399" s="52">
        <v>5.0180420000000003</v>
      </c>
      <c r="Q399" s="52">
        <v>5.0881046999999997</v>
      </c>
      <c r="R399" s="52">
        <v>3.9112374000000001</v>
      </c>
      <c r="S399" s="52">
        <v>3.0781491000000001</v>
      </c>
      <c r="T399" s="52">
        <v>2.7591394999999999</v>
      </c>
      <c r="U399" s="52">
        <v>2.7223324</v>
      </c>
      <c r="V399" s="52">
        <v>2.9333410999999998</v>
      </c>
      <c r="W399" s="52">
        <v>3.1263418999999999</v>
      </c>
      <c r="X399" s="52">
        <v>3.0893229</v>
      </c>
      <c r="Y399" s="52">
        <v>2.9872052</v>
      </c>
      <c r="Z399" s="52">
        <v>3.2815029999999998</v>
      </c>
      <c r="AA399" s="52">
        <v>3.8288693999999999</v>
      </c>
      <c r="AB399" s="52">
        <v>3.9626516999999999</v>
      </c>
      <c r="AC399" s="52">
        <v>3.6654080000000002</v>
      </c>
      <c r="AD399" s="52">
        <v>3.2608275</v>
      </c>
      <c r="AE399" s="52">
        <v>3.0556261999999998</v>
      </c>
      <c r="AF399" s="52">
        <v>2.8930422999999998</v>
      </c>
      <c r="AG399" s="52">
        <v>1.3199010000000001E-2</v>
      </c>
      <c r="AH399" s="52">
        <v>1.117429E-2</v>
      </c>
      <c r="AI399" s="52">
        <v>7.4745000000000002E-3</v>
      </c>
      <c r="AJ399" s="52">
        <v>5.6638529999999999E-2</v>
      </c>
      <c r="AK399" s="52">
        <v>5.2257699999999997E-2</v>
      </c>
      <c r="AL399" s="52">
        <v>-0.27856368999999997</v>
      </c>
      <c r="AM399" s="52">
        <v>-9.149206E-2</v>
      </c>
      <c r="AN399" s="52">
        <v>0.12928355</v>
      </c>
      <c r="AO399" s="52">
        <v>0.30374067999999999</v>
      </c>
      <c r="AP399" s="52">
        <v>1.8406570000000001E-2</v>
      </c>
      <c r="AQ399" s="52">
        <v>-0.35830147000000001</v>
      </c>
      <c r="AR399" s="52">
        <v>-0.70284016999999999</v>
      </c>
      <c r="AS399" s="52">
        <v>-0.62514590000000003</v>
      </c>
      <c r="AT399" s="52">
        <v>-0.77691246000000003</v>
      </c>
      <c r="AU399" s="52">
        <v>-0.78092459000000003</v>
      </c>
      <c r="AV399" s="52">
        <v>-0.50104037999999995</v>
      </c>
      <c r="AW399" s="52">
        <v>-0.57603236999999996</v>
      </c>
      <c r="AX399" s="52">
        <v>9.7195450000000003E-2</v>
      </c>
      <c r="AY399" s="52">
        <v>5.9647600000000002E-2</v>
      </c>
      <c r="AZ399" s="52">
        <v>-1.050398E-2</v>
      </c>
      <c r="BA399" s="52">
        <v>-8.9379470000000003E-2</v>
      </c>
      <c r="BB399" s="52">
        <v>-7.7640390000000004E-2</v>
      </c>
      <c r="BC399" s="52">
        <v>-1.112777E-2</v>
      </c>
      <c r="BD399" s="52">
        <v>8.5107700000000008E-3</v>
      </c>
      <c r="BE399" s="52">
        <v>8.1471710000000003E-2</v>
      </c>
      <c r="BF399" s="52">
        <v>7.8593270000000007E-2</v>
      </c>
      <c r="BG399" s="52">
        <v>7.6538079999999994E-2</v>
      </c>
      <c r="BH399" s="52">
        <v>0.12773255</v>
      </c>
      <c r="BI399" s="52">
        <v>0.13101182</v>
      </c>
      <c r="BJ399" s="52">
        <v>-0.12481627000000001</v>
      </c>
      <c r="BK399" s="52">
        <v>8.5779510000000003E-2</v>
      </c>
      <c r="BL399" s="52">
        <v>0.32797504</v>
      </c>
      <c r="BM399" s="52">
        <v>0.57804794000000004</v>
      </c>
      <c r="BN399" s="52">
        <v>0.28913826999999998</v>
      </c>
      <c r="BO399" s="52">
        <v>-9.2014139999999994E-2</v>
      </c>
      <c r="BP399" s="52">
        <v>-0.39747171999999997</v>
      </c>
      <c r="BQ399" s="52">
        <v>-0.31580487000000002</v>
      </c>
      <c r="BR399" s="52">
        <v>-0.43072949999999999</v>
      </c>
      <c r="BS399" s="52">
        <v>-0.43138167999999999</v>
      </c>
      <c r="BT399" s="52">
        <v>-0.17072102</v>
      </c>
      <c r="BU399" s="52">
        <v>-0.29537697000000002</v>
      </c>
      <c r="BV399" s="52">
        <v>0.26046944</v>
      </c>
      <c r="BW399" s="52">
        <v>0.19233111999999999</v>
      </c>
      <c r="BX399" s="52">
        <v>0.11505791</v>
      </c>
      <c r="BY399" s="52">
        <v>2.417776E-2</v>
      </c>
      <c r="BZ399" s="52">
        <v>1.547191E-2</v>
      </c>
      <c r="CA399" s="52">
        <v>8.1909540000000003E-2</v>
      </c>
      <c r="CB399" s="52">
        <v>8.544069E-2</v>
      </c>
      <c r="CC399" s="52">
        <v>0.12875716000000001</v>
      </c>
      <c r="CD399" s="52">
        <v>0.12528748000000001</v>
      </c>
      <c r="CE399" s="52">
        <v>0.1243713</v>
      </c>
      <c r="CF399" s="52">
        <v>0.17697197000000001</v>
      </c>
      <c r="CG399" s="52">
        <v>0.18555673</v>
      </c>
      <c r="CH399" s="52">
        <v>-1.833127E-2</v>
      </c>
      <c r="CI399" s="52">
        <v>0.20855723000000001</v>
      </c>
      <c r="CJ399" s="52">
        <v>0.46558804999999998</v>
      </c>
      <c r="CK399" s="52">
        <v>0.76803222000000004</v>
      </c>
      <c r="CL399" s="52">
        <v>0.47664635</v>
      </c>
      <c r="CM399" s="52">
        <v>9.2415700000000003E-2</v>
      </c>
      <c r="CN399" s="52">
        <v>-0.18597435000000001</v>
      </c>
      <c r="CO399" s="52">
        <v>-0.10155623</v>
      </c>
      <c r="CP399" s="52">
        <v>-0.19096427999999999</v>
      </c>
      <c r="CQ399" s="52">
        <v>-0.18928924999999999</v>
      </c>
      <c r="CR399" s="52">
        <v>5.805722E-2</v>
      </c>
      <c r="CS399" s="52">
        <v>-0.10099584</v>
      </c>
      <c r="CT399" s="52">
        <v>0.37355261000000001</v>
      </c>
      <c r="CU399" s="52">
        <v>0.28422730000000002</v>
      </c>
      <c r="CV399" s="52">
        <v>0.20202163000000001</v>
      </c>
      <c r="CW399" s="52">
        <v>0.10282715000000001</v>
      </c>
      <c r="CX399" s="52">
        <v>7.9961210000000005E-2</v>
      </c>
      <c r="CY399" s="52">
        <v>0.14634689000000001</v>
      </c>
      <c r="CZ399" s="52">
        <v>0.13872212</v>
      </c>
      <c r="DA399" s="52">
        <v>0.17604269</v>
      </c>
      <c r="DB399" s="52">
        <v>0.17198173</v>
      </c>
      <c r="DC399" s="52">
        <v>0.17220451000000001</v>
      </c>
      <c r="DD399" s="52">
        <v>0.22621157</v>
      </c>
      <c r="DE399" s="52">
        <v>0.24010150999999999</v>
      </c>
      <c r="DF399" s="52">
        <v>8.815373E-2</v>
      </c>
      <c r="DG399" s="52">
        <v>0.33133499999999999</v>
      </c>
      <c r="DH399" s="52">
        <v>0.60320121999999998</v>
      </c>
      <c r="DI399" s="52">
        <v>0.95801667000000001</v>
      </c>
      <c r="DJ399" s="52">
        <v>0.66415427000000005</v>
      </c>
      <c r="DK399" s="52">
        <v>0.27684547999999998</v>
      </c>
      <c r="DL399" s="52">
        <v>2.5522969999999999E-2</v>
      </c>
      <c r="DM399" s="52">
        <v>0.11269243</v>
      </c>
      <c r="DN399" s="52">
        <v>4.8800950000000003E-2</v>
      </c>
      <c r="DO399" s="52">
        <v>5.2803170000000003E-2</v>
      </c>
      <c r="DP399" s="52">
        <v>0.28683539000000002</v>
      </c>
      <c r="DQ399" s="52">
        <v>9.3385250000000003E-2</v>
      </c>
      <c r="DR399" s="52">
        <v>0.48663562999999999</v>
      </c>
      <c r="DS399" s="52">
        <v>0.37612363999999998</v>
      </c>
      <c r="DT399" s="52">
        <v>0.28898550000000001</v>
      </c>
      <c r="DU399" s="52">
        <v>0.18147661000000001</v>
      </c>
      <c r="DV399" s="52">
        <v>0.14445052999999999</v>
      </c>
      <c r="DW399" s="52">
        <v>0.21078427</v>
      </c>
      <c r="DX399" s="52">
        <v>0.19200345999999999</v>
      </c>
      <c r="DY399" s="52">
        <v>0.24431538999999999</v>
      </c>
      <c r="DZ399" s="52">
        <v>0.23940067000000001</v>
      </c>
      <c r="EA399" s="52">
        <v>0.24126802</v>
      </c>
      <c r="EB399" s="52">
        <v>0.29730556000000002</v>
      </c>
      <c r="EC399" s="52">
        <v>0.31885570000000002</v>
      </c>
      <c r="ED399" s="52">
        <v>0.24190120000000001</v>
      </c>
      <c r="EE399" s="52">
        <v>0.50860651999999995</v>
      </c>
      <c r="EF399" s="52">
        <v>0.80189257000000003</v>
      </c>
      <c r="EG399" s="52">
        <v>1.2323238999999999</v>
      </c>
      <c r="EH399" s="52">
        <v>0.93488616999999996</v>
      </c>
      <c r="EI399" s="52">
        <v>0.54313286999999999</v>
      </c>
      <c r="EJ399" s="52">
        <v>0.33089147000000002</v>
      </c>
      <c r="EK399" s="52">
        <v>0.42203342999999999</v>
      </c>
      <c r="EL399" s="52">
        <v>0.3949839</v>
      </c>
      <c r="EM399" s="52">
        <v>0.40234609999999998</v>
      </c>
      <c r="EN399" s="52">
        <v>0.61715491</v>
      </c>
      <c r="EO399" s="52">
        <v>0.37404072999999999</v>
      </c>
      <c r="EP399" s="52">
        <v>0.64990981999999997</v>
      </c>
      <c r="EQ399" s="52">
        <v>0.50880716999999998</v>
      </c>
      <c r="ER399" s="52">
        <v>0.41454734999999998</v>
      </c>
      <c r="ES399" s="52">
        <v>0.29503376999999997</v>
      </c>
      <c r="ET399" s="52">
        <v>0.23756282000000001</v>
      </c>
      <c r="EU399" s="52">
        <v>0.30382153000000001</v>
      </c>
      <c r="EV399" s="52">
        <v>0.26893346000000001</v>
      </c>
      <c r="EW399" s="52">
        <v>61.831969999999998</v>
      </c>
      <c r="EX399" s="52">
        <v>60.896940000000001</v>
      </c>
      <c r="EY399" s="52">
        <v>60.03537</v>
      </c>
      <c r="EZ399" s="52">
        <v>59.296939999999999</v>
      </c>
      <c r="FA399" s="52">
        <v>58.781970000000001</v>
      </c>
      <c r="FB399" s="52">
        <v>58.343879999999999</v>
      </c>
      <c r="FC399" s="52">
        <v>58.035710000000002</v>
      </c>
      <c r="FD399" s="52">
        <v>59.120750000000001</v>
      </c>
      <c r="FE399" s="52">
        <v>62.893880000000003</v>
      </c>
      <c r="FF399" s="52">
        <v>67.030270000000002</v>
      </c>
      <c r="FG399" s="52">
        <v>71.037409999999994</v>
      </c>
      <c r="FH399" s="52">
        <v>74.702719999999999</v>
      </c>
      <c r="FI399" s="52">
        <v>77.875510000000006</v>
      </c>
      <c r="FJ399" s="52">
        <v>80.189449999999994</v>
      </c>
      <c r="FK399" s="52">
        <v>81.581289999999996</v>
      </c>
      <c r="FL399" s="52">
        <v>82.056470000000004</v>
      </c>
      <c r="FM399" s="52">
        <v>81.258510000000001</v>
      </c>
      <c r="FN399" s="52">
        <v>78.820409999999995</v>
      </c>
      <c r="FO399" s="52">
        <v>74.667689999999993</v>
      </c>
      <c r="FP399" s="52">
        <v>70.073130000000006</v>
      </c>
      <c r="FQ399" s="52">
        <v>67.071770000000001</v>
      </c>
      <c r="FR399" s="52">
        <v>65.132649999999998</v>
      </c>
      <c r="FS399" s="52">
        <v>63.601019999999998</v>
      </c>
      <c r="FT399" s="52">
        <v>62.434690000000003</v>
      </c>
      <c r="FU399" s="52">
        <v>89</v>
      </c>
      <c r="FV399" s="52">
        <v>2221.8719999999998</v>
      </c>
      <c r="FW399" s="52">
        <v>157.1816</v>
      </c>
      <c r="FX399" s="52">
        <v>1</v>
      </c>
    </row>
    <row r="400" spans="1:180" x14ac:dyDescent="0.3">
      <c r="A400" t="s">
        <v>174</v>
      </c>
      <c r="B400" t="s">
        <v>249</v>
      </c>
      <c r="C400" t="s">
        <v>0</v>
      </c>
      <c r="D400" t="s">
        <v>224</v>
      </c>
      <c r="E400" t="s">
        <v>187</v>
      </c>
      <c r="F400" t="s">
        <v>226</v>
      </c>
      <c r="G400" t="s">
        <v>240</v>
      </c>
      <c r="H400" s="52">
        <v>157</v>
      </c>
      <c r="I400" s="52">
        <v>2.7021234999999999</v>
      </c>
      <c r="J400" s="52">
        <v>2.6618409999999999</v>
      </c>
      <c r="K400" s="52">
        <v>2.5971185000000001</v>
      </c>
      <c r="L400" s="52">
        <v>2.6216529999999998</v>
      </c>
      <c r="M400" s="52">
        <v>2.8234870999999999</v>
      </c>
      <c r="N400" s="52">
        <v>3.1958451000000001</v>
      </c>
      <c r="O400" s="52">
        <v>3.6382005999999998</v>
      </c>
      <c r="P400" s="52">
        <v>3.5913951000000002</v>
      </c>
      <c r="Q400" s="52">
        <v>2.8606121</v>
      </c>
      <c r="R400" s="52">
        <v>2.1550482999999998</v>
      </c>
      <c r="S400" s="52">
        <v>1.8297129000000001</v>
      </c>
      <c r="T400" s="52">
        <v>1.6933748</v>
      </c>
      <c r="U400" s="52">
        <v>1.7185553</v>
      </c>
      <c r="V400" s="52">
        <v>1.7235936000000001</v>
      </c>
      <c r="W400" s="52">
        <v>1.8082456</v>
      </c>
      <c r="X400" s="52">
        <v>1.7193634</v>
      </c>
      <c r="Y400" s="52">
        <v>1.7055335</v>
      </c>
      <c r="Z400" s="52">
        <v>1.7926331</v>
      </c>
      <c r="AA400" s="52">
        <v>2.1658309999999998</v>
      </c>
      <c r="AB400" s="52">
        <v>2.9123841000000001</v>
      </c>
      <c r="AC400" s="52">
        <v>3.1913922000000001</v>
      </c>
      <c r="AD400" s="52">
        <v>3.1592821</v>
      </c>
      <c r="AE400" s="52">
        <v>2.9659466999999999</v>
      </c>
      <c r="AF400" s="52">
        <v>2.8160139000000002</v>
      </c>
      <c r="AG400" s="52">
        <v>-0.10677531</v>
      </c>
      <c r="AH400" s="52">
        <v>-9.7240450000000006E-2</v>
      </c>
      <c r="AI400" s="52">
        <v>-0.10608264000000001</v>
      </c>
      <c r="AJ400" s="52">
        <v>-0.18224544000000001</v>
      </c>
      <c r="AK400" s="52">
        <v>-0.38027881000000002</v>
      </c>
      <c r="AL400" s="52">
        <v>-0.29506768</v>
      </c>
      <c r="AM400" s="52">
        <v>-0.16942027000000001</v>
      </c>
      <c r="AN400" s="52">
        <v>7.2380920000000001E-2</v>
      </c>
      <c r="AO400" s="52">
        <v>-3.4219140000000002E-2</v>
      </c>
      <c r="AP400" s="52">
        <v>-0.18059175999999999</v>
      </c>
      <c r="AQ400" s="52">
        <v>-0.25077092000000001</v>
      </c>
      <c r="AR400" s="52">
        <v>-0.30910694</v>
      </c>
      <c r="AS400" s="52">
        <v>-0.22314944</v>
      </c>
      <c r="AT400" s="52">
        <v>-0.28642765999999997</v>
      </c>
      <c r="AU400" s="52">
        <v>-0.22218687000000001</v>
      </c>
      <c r="AV400" s="52">
        <v>-0.22542971000000001</v>
      </c>
      <c r="AW400" s="52">
        <v>-0.20304245000000001</v>
      </c>
      <c r="AX400" s="52">
        <v>-5.6187180000000003E-2</v>
      </c>
      <c r="AY400" s="52">
        <v>-0.11337113</v>
      </c>
      <c r="AZ400" s="52">
        <v>-0.23688380000000001</v>
      </c>
      <c r="BA400" s="52">
        <v>-0.24115216</v>
      </c>
      <c r="BB400" s="52">
        <v>-9.8522369999999998E-2</v>
      </c>
      <c r="BC400" s="52">
        <v>-0.10392762999999999</v>
      </c>
      <c r="BD400" s="52">
        <v>-0.12532731</v>
      </c>
      <c r="BE400" s="52">
        <v>-2.453108E-2</v>
      </c>
      <c r="BF400" s="52">
        <v>-1.435845E-2</v>
      </c>
      <c r="BG400" s="52">
        <v>-2.5384139999999999E-2</v>
      </c>
      <c r="BH400" s="52">
        <v>-0.10313762</v>
      </c>
      <c r="BI400" s="52">
        <v>-0.22365811999999999</v>
      </c>
      <c r="BJ400" s="52">
        <v>-0.19671612999999999</v>
      </c>
      <c r="BK400" s="52">
        <v>-2.186451E-2</v>
      </c>
      <c r="BL400" s="52">
        <v>0.23362793000000001</v>
      </c>
      <c r="BM400" s="52">
        <v>0.14878396999999999</v>
      </c>
      <c r="BN400" s="52">
        <v>5.4603169999999999E-2</v>
      </c>
      <c r="BO400" s="52">
        <v>1.842792E-2</v>
      </c>
      <c r="BP400" s="52">
        <v>-7.2263500000000003E-3</v>
      </c>
      <c r="BQ400" s="52">
        <v>9.1769139999999999E-2</v>
      </c>
      <c r="BR400" s="52">
        <v>3.737236E-2</v>
      </c>
      <c r="BS400" s="52">
        <v>8.969357E-2</v>
      </c>
      <c r="BT400" s="52">
        <v>5.6925440000000001E-2</v>
      </c>
      <c r="BU400" s="52">
        <v>3.7033570000000002E-2</v>
      </c>
      <c r="BV400" s="52">
        <v>0.12369893</v>
      </c>
      <c r="BW400" s="52">
        <v>1.106329E-2</v>
      </c>
      <c r="BX400" s="52">
        <v>-0.12744543999999999</v>
      </c>
      <c r="BY400" s="52">
        <v>-0.14425453999999999</v>
      </c>
      <c r="BZ400" s="52">
        <v>-1.0773970000000001E-2</v>
      </c>
      <c r="CA400" s="52">
        <v>-2.1660080000000002E-2</v>
      </c>
      <c r="CB400" s="52">
        <v>-4.2474499999999998E-2</v>
      </c>
      <c r="CC400" s="52">
        <v>3.243103E-2</v>
      </c>
      <c r="CD400" s="52">
        <v>4.3045369999999999E-2</v>
      </c>
      <c r="CE400" s="52">
        <v>3.0507409999999999E-2</v>
      </c>
      <c r="CF400" s="52">
        <v>-4.8347790000000002E-2</v>
      </c>
      <c r="CG400" s="52">
        <v>-0.11518305</v>
      </c>
      <c r="CH400" s="52">
        <v>-0.12859828000000001</v>
      </c>
      <c r="CI400" s="52">
        <v>8.0332130000000002E-2</v>
      </c>
      <c r="CJ400" s="52">
        <v>0.34530720999999998</v>
      </c>
      <c r="CK400" s="52">
        <v>0.27553138999999999</v>
      </c>
      <c r="CL400" s="52">
        <v>0.21749837999999999</v>
      </c>
      <c r="CM400" s="52">
        <v>0.20487432</v>
      </c>
      <c r="CN400" s="52">
        <v>0.20185521000000001</v>
      </c>
      <c r="CO400" s="52">
        <v>0.30988079000000002</v>
      </c>
      <c r="CP400" s="52">
        <v>0.26163515999999998</v>
      </c>
      <c r="CQ400" s="52">
        <v>0.30570098000000001</v>
      </c>
      <c r="CR400" s="52">
        <v>0.25248378999999999</v>
      </c>
      <c r="CS400" s="52">
        <v>0.20330951</v>
      </c>
      <c r="CT400" s="52">
        <v>0.24828749</v>
      </c>
      <c r="CU400" s="52">
        <v>9.7246189999999996E-2</v>
      </c>
      <c r="CV400" s="52">
        <v>-5.1648760000000002E-2</v>
      </c>
      <c r="CW400" s="52">
        <v>-7.7143539999999997E-2</v>
      </c>
      <c r="CX400" s="52">
        <v>5.0000309999999999E-2</v>
      </c>
      <c r="CY400" s="52">
        <v>3.5318170000000003E-2</v>
      </c>
      <c r="CZ400" s="52">
        <v>1.49091E-2</v>
      </c>
      <c r="DA400" s="52">
        <v>8.9393130000000001E-2</v>
      </c>
      <c r="DB400" s="52">
        <v>0.10044918</v>
      </c>
      <c r="DC400" s="52">
        <v>8.6398950000000002E-2</v>
      </c>
      <c r="DD400" s="52">
        <v>6.4420199999999997E-3</v>
      </c>
      <c r="DE400" s="52">
        <v>-6.7080600000000001E-3</v>
      </c>
      <c r="DF400" s="52">
        <v>-6.048034E-2</v>
      </c>
      <c r="DG400" s="52">
        <v>0.18252867</v>
      </c>
      <c r="DH400" s="52">
        <v>0.45698633999999999</v>
      </c>
      <c r="DI400" s="52">
        <v>0.40227874000000002</v>
      </c>
      <c r="DJ400" s="52">
        <v>0.38039357000000001</v>
      </c>
      <c r="DK400" s="52">
        <v>0.39132062000000001</v>
      </c>
      <c r="DL400" s="52">
        <v>0.41093667</v>
      </c>
      <c r="DM400" s="52">
        <v>0.52799256999999999</v>
      </c>
      <c r="DN400" s="52">
        <v>0.4858982</v>
      </c>
      <c r="DO400" s="52">
        <v>0.52170848999999997</v>
      </c>
      <c r="DP400" s="52">
        <v>0.44804205000000003</v>
      </c>
      <c r="DQ400" s="52">
        <v>0.36958538000000002</v>
      </c>
      <c r="DR400" s="52">
        <v>0.37287609999999999</v>
      </c>
      <c r="DS400" s="52">
        <v>0.18342907</v>
      </c>
      <c r="DT400" s="52">
        <v>2.414792E-2</v>
      </c>
      <c r="DU400" s="52">
        <v>-1.003254E-2</v>
      </c>
      <c r="DV400" s="52">
        <v>0.11077458</v>
      </c>
      <c r="DW400" s="52">
        <v>9.2296409999999995E-2</v>
      </c>
      <c r="DX400" s="52">
        <v>7.2292709999999996E-2</v>
      </c>
      <c r="DY400" s="52">
        <v>0.17163743000000001</v>
      </c>
      <c r="DZ400" s="52">
        <v>0.1833311</v>
      </c>
      <c r="EA400" s="52">
        <v>0.16709746</v>
      </c>
      <c r="EB400" s="52">
        <v>8.5549819999999999E-2</v>
      </c>
      <c r="EC400" s="52">
        <v>0.14991261</v>
      </c>
      <c r="ED400" s="52">
        <v>3.7871120000000001E-2</v>
      </c>
      <c r="EE400" s="52">
        <v>0.33008449000000001</v>
      </c>
      <c r="EF400" s="52">
        <v>0.61823333999999996</v>
      </c>
      <c r="EG400" s="52">
        <v>0.58528186999999998</v>
      </c>
      <c r="EH400" s="52">
        <v>0.61558851999999997</v>
      </c>
      <c r="EI400" s="52">
        <v>0.66051941000000003</v>
      </c>
      <c r="EJ400" s="52">
        <v>0.71281720999999998</v>
      </c>
      <c r="EK400" s="52">
        <v>0.84291117999999998</v>
      </c>
      <c r="EL400" s="52">
        <v>0.80969813999999996</v>
      </c>
      <c r="EM400" s="52">
        <v>0.83358898999999997</v>
      </c>
      <c r="EN400" s="52">
        <v>0.73039728000000004</v>
      </c>
      <c r="EO400" s="52">
        <v>0.60966129999999996</v>
      </c>
      <c r="EP400" s="52">
        <v>0.55276214999999995</v>
      </c>
      <c r="EQ400" s="52">
        <v>0.30786350000000001</v>
      </c>
      <c r="ER400" s="52">
        <v>0.13358629</v>
      </c>
      <c r="ES400" s="52">
        <v>8.6865090000000006E-2</v>
      </c>
      <c r="ET400" s="52">
        <v>0.19852289000000001</v>
      </c>
      <c r="EU400" s="52">
        <v>0.17456389999999999</v>
      </c>
      <c r="EV400" s="52">
        <v>0.15514552000000001</v>
      </c>
      <c r="EW400" s="52">
        <v>60.942210000000003</v>
      </c>
      <c r="EX400" s="52">
        <v>60.219810000000003</v>
      </c>
      <c r="EY400" s="52">
        <v>59.501950000000001</v>
      </c>
      <c r="EZ400" s="52">
        <v>58.875</v>
      </c>
      <c r="FA400" s="52">
        <v>58.314929999999997</v>
      </c>
      <c r="FB400" s="52">
        <v>57.913310000000003</v>
      </c>
      <c r="FC400" s="52">
        <v>58.750970000000002</v>
      </c>
      <c r="FD400" s="52">
        <v>61.579219999999999</v>
      </c>
      <c r="FE400" s="52">
        <v>64.778890000000004</v>
      </c>
      <c r="FF400" s="52">
        <v>68.119479999999996</v>
      </c>
      <c r="FG400" s="52">
        <v>71.381169999999997</v>
      </c>
      <c r="FH400" s="52">
        <v>74.362009999999998</v>
      </c>
      <c r="FI400" s="52">
        <v>76.958759999999998</v>
      </c>
      <c r="FJ400" s="52">
        <v>78.775000000000006</v>
      </c>
      <c r="FK400" s="52">
        <v>79.785390000000007</v>
      </c>
      <c r="FL400" s="52">
        <v>79.954539999999994</v>
      </c>
      <c r="FM400" s="52">
        <v>79.107799999999997</v>
      </c>
      <c r="FN400" s="52">
        <v>77.323049999999995</v>
      </c>
      <c r="FO400" s="52">
        <v>74.654870000000003</v>
      </c>
      <c r="FP400" s="52">
        <v>71.091229999999996</v>
      </c>
      <c r="FQ400" s="52">
        <v>67.126949999999994</v>
      </c>
      <c r="FR400" s="52">
        <v>64.610389999999995</v>
      </c>
      <c r="FS400" s="52">
        <v>63.151620000000001</v>
      </c>
      <c r="FT400" s="52">
        <v>62.090910000000001</v>
      </c>
      <c r="FU400" s="52">
        <v>89</v>
      </c>
      <c r="FV400" s="52">
        <v>1617.18</v>
      </c>
      <c r="FW400" s="52">
        <v>113.8837</v>
      </c>
      <c r="FX400" s="52">
        <v>1</v>
      </c>
    </row>
    <row r="401" spans="1:180" x14ac:dyDescent="0.3">
      <c r="A401" t="s">
        <v>174</v>
      </c>
      <c r="B401" t="s">
        <v>249</v>
      </c>
      <c r="C401" t="s">
        <v>0</v>
      </c>
      <c r="D401" t="s">
        <v>244</v>
      </c>
      <c r="E401" t="s">
        <v>190</v>
      </c>
      <c r="F401" t="s">
        <v>226</v>
      </c>
      <c r="G401" t="s">
        <v>240</v>
      </c>
      <c r="H401" s="52">
        <v>157</v>
      </c>
      <c r="I401" s="52">
        <v>2.8396892</v>
      </c>
      <c r="J401" s="52">
        <v>2.7811393999999998</v>
      </c>
      <c r="K401" s="52">
        <v>2.7300426999999998</v>
      </c>
      <c r="L401" s="52">
        <v>2.7474207000000002</v>
      </c>
      <c r="M401" s="52">
        <v>2.7610823999999998</v>
      </c>
      <c r="N401" s="52">
        <v>2.8109476</v>
      </c>
      <c r="O401" s="52">
        <v>2.8609265000000001</v>
      </c>
      <c r="P401" s="52">
        <v>2.5481625999999999</v>
      </c>
      <c r="Q401" s="52">
        <v>1.8975105999999999</v>
      </c>
      <c r="R401" s="52">
        <v>1.3230812000000001</v>
      </c>
      <c r="S401" s="52">
        <v>1.2005456999999999</v>
      </c>
      <c r="T401" s="52">
        <v>1.1802538</v>
      </c>
      <c r="U401" s="52">
        <v>1.2538849000000001</v>
      </c>
      <c r="V401" s="52">
        <v>1.3643316000000001</v>
      </c>
      <c r="W401" s="52">
        <v>1.4451121</v>
      </c>
      <c r="X401" s="52">
        <v>1.6357930000000001</v>
      </c>
      <c r="Y401" s="52">
        <v>1.8551032000000001</v>
      </c>
      <c r="Z401" s="52">
        <v>2.2849694999999999</v>
      </c>
      <c r="AA401" s="52">
        <v>2.9895969999999998</v>
      </c>
      <c r="AB401" s="52">
        <v>3.4044203</v>
      </c>
      <c r="AC401" s="52">
        <v>3.2983657000000002</v>
      </c>
      <c r="AD401" s="52">
        <v>3.0953143000000001</v>
      </c>
      <c r="AE401" s="52">
        <v>2.9789745000000001</v>
      </c>
      <c r="AF401" s="52">
        <v>2.8839161999999998</v>
      </c>
      <c r="AG401" s="52">
        <v>6.6734779999999994E-2</v>
      </c>
      <c r="AH401" s="52">
        <v>4.5861440000000003E-2</v>
      </c>
      <c r="AI401" s="52">
        <v>3.5568710000000003E-2</v>
      </c>
      <c r="AJ401" s="52">
        <v>4.6738300000000003E-2</v>
      </c>
      <c r="AK401" s="52">
        <v>3.0378100000000002E-2</v>
      </c>
      <c r="AL401" s="52">
        <v>6.9245269999999998E-2</v>
      </c>
      <c r="AM401" s="52">
        <v>2.1726769999999999E-2</v>
      </c>
      <c r="AN401" s="52">
        <v>2.8608399999999999E-3</v>
      </c>
      <c r="AO401" s="52">
        <v>-1.116697E-2</v>
      </c>
      <c r="AP401" s="52">
        <v>-0.16352554999999999</v>
      </c>
      <c r="AQ401" s="52">
        <v>-0.14705628000000001</v>
      </c>
      <c r="AR401" s="52">
        <v>-0.14947521</v>
      </c>
      <c r="AS401" s="52">
        <v>-9.3716389999999997E-2</v>
      </c>
      <c r="AT401" s="52">
        <v>-6.9379159999999995E-2</v>
      </c>
      <c r="AU401" s="52">
        <v>-0.10786168</v>
      </c>
      <c r="AV401" s="52">
        <v>-3.7929329999999997E-2</v>
      </c>
      <c r="AW401" s="52">
        <v>-5.1089919999999997E-2</v>
      </c>
      <c r="AX401" s="52">
        <v>9.2986000000000002E-4</v>
      </c>
      <c r="AY401" s="52">
        <v>-4.9160750000000003E-2</v>
      </c>
      <c r="AZ401" s="52">
        <v>3.7196899999999998E-2</v>
      </c>
      <c r="BA401" s="52">
        <v>-4.61517E-3</v>
      </c>
      <c r="BB401" s="52">
        <v>3.1275999999999999E-3</v>
      </c>
      <c r="BC401" s="52">
        <v>9.2902100000000001E-3</v>
      </c>
      <c r="BD401" s="52">
        <v>-3.14774E-3</v>
      </c>
      <c r="BE401" s="52">
        <v>0.15362123999999999</v>
      </c>
      <c r="BF401" s="52">
        <v>0.13239440999999999</v>
      </c>
      <c r="BG401" s="52">
        <v>0.12176889</v>
      </c>
      <c r="BH401" s="52">
        <v>0.13178419999999999</v>
      </c>
      <c r="BI401" s="52">
        <v>0.10941974</v>
      </c>
      <c r="BJ401" s="52">
        <v>0.15109948000000001</v>
      </c>
      <c r="BK401" s="52">
        <v>0.12023987999999999</v>
      </c>
      <c r="BL401" s="52">
        <v>0.11556093000000001</v>
      </c>
      <c r="BM401" s="52">
        <v>0.11222424</v>
      </c>
      <c r="BN401" s="52">
        <v>-3.1043439999999999E-2</v>
      </c>
      <c r="BO401" s="52">
        <v>9.4492499999999993E-3</v>
      </c>
      <c r="BP401" s="52">
        <v>4.2729419999999997E-2</v>
      </c>
      <c r="BQ401" s="52">
        <v>0.11461879</v>
      </c>
      <c r="BR401" s="52">
        <v>0.14096233999999999</v>
      </c>
      <c r="BS401" s="52">
        <v>9.4935500000000006E-2</v>
      </c>
      <c r="BT401" s="52">
        <v>0.14767122999999999</v>
      </c>
      <c r="BU401" s="52">
        <v>0.11467352</v>
      </c>
      <c r="BV401" s="52">
        <v>0.13284396000000001</v>
      </c>
      <c r="BW401" s="52">
        <v>6.4634579999999997E-2</v>
      </c>
      <c r="BX401" s="52">
        <v>0.13343731</v>
      </c>
      <c r="BY401" s="52">
        <v>9.8087450000000007E-2</v>
      </c>
      <c r="BZ401" s="52">
        <v>9.1578679999999996E-2</v>
      </c>
      <c r="CA401" s="52">
        <v>9.4597870000000001E-2</v>
      </c>
      <c r="CB401" s="52">
        <v>8.0340750000000002E-2</v>
      </c>
      <c r="CC401" s="52">
        <v>0.21379851</v>
      </c>
      <c r="CD401" s="52">
        <v>0.19232688000000001</v>
      </c>
      <c r="CE401" s="52">
        <v>0.18147081000000001</v>
      </c>
      <c r="CF401" s="52">
        <v>0.19068671000000001</v>
      </c>
      <c r="CG401" s="52">
        <v>0.16416375</v>
      </c>
      <c r="CH401" s="52">
        <v>0.20779154</v>
      </c>
      <c r="CI401" s="52">
        <v>0.18846971000000001</v>
      </c>
      <c r="CJ401" s="52">
        <v>0.19361664000000001</v>
      </c>
      <c r="CK401" s="52">
        <v>0.19768467000000001</v>
      </c>
      <c r="CL401" s="52">
        <v>6.071323E-2</v>
      </c>
      <c r="CM401" s="52">
        <v>0.1178445</v>
      </c>
      <c r="CN401" s="52">
        <v>0.17584973000000001</v>
      </c>
      <c r="CO401" s="52">
        <v>0.25891106000000003</v>
      </c>
      <c r="CP401" s="52">
        <v>0.28664415999999998</v>
      </c>
      <c r="CQ401" s="52">
        <v>0.23539214</v>
      </c>
      <c r="CR401" s="52">
        <v>0.27621763999999999</v>
      </c>
      <c r="CS401" s="52">
        <v>0.22948078</v>
      </c>
      <c r="CT401" s="52">
        <v>0.2242073</v>
      </c>
      <c r="CU401" s="52">
        <v>0.14344886000000001</v>
      </c>
      <c r="CV401" s="52">
        <v>0.2000932</v>
      </c>
      <c r="CW401" s="52">
        <v>0.16921900000000001</v>
      </c>
      <c r="CX401" s="52">
        <v>0.15283964</v>
      </c>
      <c r="CY401" s="52">
        <v>0.15368171</v>
      </c>
      <c r="CZ401" s="52">
        <v>0.13816463000000001</v>
      </c>
      <c r="DA401" s="52">
        <v>0.27397584000000003</v>
      </c>
      <c r="DB401" s="52">
        <v>0.25225927999999997</v>
      </c>
      <c r="DC401" s="52">
        <v>0.24117288000000001</v>
      </c>
      <c r="DD401" s="52">
        <v>0.24958933999999999</v>
      </c>
      <c r="DE401" s="52">
        <v>0.21890777</v>
      </c>
      <c r="DF401" s="52">
        <v>0.26448346</v>
      </c>
      <c r="DG401" s="52">
        <v>0.25669955</v>
      </c>
      <c r="DH401" s="52">
        <v>0.27167248999999999</v>
      </c>
      <c r="DI401" s="52">
        <v>0.28314495000000001</v>
      </c>
      <c r="DJ401" s="52">
        <v>0.15246989</v>
      </c>
      <c r="DK401" s="52">
        <v>0.22623983</v>
      </c>
      <c r="DL401" s="52">
        <v>0.30897018999999998</v>
      </c>
      <c r="DM401" s="52">
        <v>0.40320347000000001</v>
      </c>
      <c r="DN401" s="52">
        <v>0.43232619</v>
      </c>
      <c r="DO401" s="52">
        <v>0.37584888999999999</v>
      </c>
      <c r="DP401" s="52">
        <v>0.40476405999999998</v>
      </c>
      <c r="DQ401" s="52">
        <v>0.34428813000000003</v>
      </c>
      <c r="DR401" s="52">
        <v>0.31557063000000002</v>
      </c>
      <c r="DS401" s="52">
        <v>0.22226317000000001</v>
      </c>
      <c r="DT401" s="52">
        <v>0.26674896999999997</v>
      </c>
      <c r="DU401" s="52">
        <v>0.24035050999999999</v>
      </c>
      <c r="DV401" s="52">
        <v>0.21410059000000001</v>
      </c>
      <c r="DW401" s="52">
        <v>0.21276560999999999</v>
      </c>
      <c r="DX401" s="52">
        <v>0.19598844000000001</v>
      </c>
      <c r="DY401" s="52">
        <v>0.36086230000000002</v>
      </c>
      <c r="DZ401" s="52">
        <v>0.33879234000000003</v>
      </c>
      <c r="EA401" s="52">
        <v>0.32737295</v>
      </c>
      <c r="EB401" s="52">
        <v>0.33463514</v>
      </c>
      <c r="EC401" s="52">
        <v>0.29794942000000002</v>
      </c>
      <c r="ED401" s="52">
        <v>0.34633760000000002</v>
      </c>
      <c r="EE401" s="52">
        <v>0.35521266000000001</v>
      </c>
      <c r="EF401" s="52">
        <v>0.38437258000000002</v>
      </c>
      <c r="EG401" s="52">
        <v>0.40653611000000001</v>
      </c>
      <c r="EH401" s="52">
        <v>0.28495201999999997</v>
      </c>
      <c r="EI401" s="52">
        <v>0.38274528000000002</v>
      </c>
      <c r="EJ401" s="52">
        <v>0.50117476999999999</v>
      </c>
      <c r="EK401" s="52">
        <v>0.61153871000000004</v>
      </c>
      <c r="EL401" s="52">
        <v>0.64266756999999997</v>
      </c>
      <c r="EM401" s="52">
        <v>0.57864610999999999</v>
      </c>
      <c r="EN401" s="52">
        <v>0.59036458999999997</v>
      </c>
      <c r="EO401" s="52">
        <v>0.51005155000000002</v>
      </c>
      <c r="EP401" s="52">
        <v>0.44748470000000001</v>
      </c>
      <c r="EQ401" s="52">
        <v>0.33605849999999998</v>
      </c>
      <c r="ER401" s="52">
        <v>0.36298933999999999</v>
      </c>
      <c r="ES401" s="52">
        <v>0.34305316000000002</v>
      </c>
      <c r="ET401" s="52">
        <v>0.30255172000000002</v>
      </c>
      <c r="EU401" s="52">
        <v>0.29807328999999999</v>
      </c>
      <c r="EV401" s="52">
        <v>0.27947696</v>
      </c>
      <c r="EW401" s="52">
        <v>61.093649999999997</v>
      </c>
      <c r="EX401" s="52">
        <v>60.476190000000003</v>
      </c>
      <c r="EY401" s="52">
        <v>59.666670000000003</v>
      </c>
      <c r="EZ401" s="52">
        <v>59.028570000000002</v>
      </c>
      <c r="FA401" s="52">
        <v>58.532539999999997</v>
      </c>
      <c r="FB401" s="52">
        <v>57.996830000000003</v>
      </c>
      <c r="FC401" s="52">
        <v>57.582540000000002</v>
      </c>
      <c r="FD401" s="52">
        <v>58.70635</v>
      </c>
      <c r="FE401" s="52">
        <v>62.33175</v>
      </c>
      <c r="FF401" s="52">
        <v>66.365880000000004</v>
      </c>
      <c r="FG401" s="52">
        <v>70.296819999999997</v>
      </c>
      <c r="FH401" s="52">
        <v>74.173019999999994</v>
      </c>
      <c r="FI401" s="52">
        <v>77.515079999999998</v>
      </c>
      <c r="FJ401" s="52">
        <v>80.311109999999999</v>
      </c>
      <c r="FK401" s="52">
        <v>81.963489999999993</v>
      </c>
      <c r="FL401" s="52">
        <v>82.492859999999993</v>
      </c>
      <c r="FM401" s="52">
        <v>81.679370000000006</v>
      </c>
      <c r="FN401" s="52">
        <v>79.326980000000006</v>
      </c>
      <c r="FO401" s="52">
        <v>75.356350000000006</v>
      </c>
      <c r="FP401" s="52">
        <v>70.742069999999998</v>
      </c>
      <c r="FQ401" s="52">
        <v>67.684129999999996</v>
      </c>
      <c r="FR401" s="52">
        <v>65.79365</v>
      </c>
      <c r="FS401" s="52">
        <v>64.377780000000001</v>
      </c>
      <c r="FT401" s="52">
        <v>63.226190000000003</v>
      </c>
      <c r="FU401" s="52">
        <v>89</v>
      </c>
      <c r="FV401" s="52">
        <v>2221.8719999999998</v>
      </c>
      <c r="FW401" s="52">
        <v>157.1816</v>
      </c>
      <c r="FX401" s="52">
        <v>1</v>
      </c>
    </row>
    <row r="402" spans="1:180" x14ac:dyDescent="0.3">
      <c r="A402" t="s">
        <v>174</v>
      </c>
      <c r="B402" t="s">
        <v>249</v>
      </c>
      <c r="C402" t="s">
        <v>0</v>
      </c>
      <c r="D402" t="s">
        <v>224</v>
      </c>
      <c r="E402" t="s">
        <v>188</v>
      </c>
      <c r="F402" t="s">
        <v>226</v>
      </c>
      <c r="G402" t="s">
        <v>240</v>
      </c>
      <c r="H402" s="52">
        <v>157</v>
      </c>
      <c r="I402" s="52">
        <v>2.7126798000000001</v>
      </c>
      <c r="J402" s="52">
        <v>2.6647805</v>
      </c>
      <c r="K402" s="52">
        <v>2.6191015000000002</v>
      </c>
      <c r="L402" s="52">
        <v>2.6400991</v>
      </c>
      <c r="M402" s="52">
        <v>2.8587262</v>
      </c>
      <c r="N402" s="52">
        <v>3.2685968000000001</v>
      </c>
      <c r="O402" s="52">
        <v>3.7754498000000001</v>
      </c>
      <c r="P402" s="52">
        <v>3.8284202000000001</v>
      </c>
      <c r="Q402" s="52">
        <v>3.1381277999999999</v>
      </c>
      <c r="R402" s="52">
        <v>2.3288267999999999</v>
      </c>
      <c r="S402" s="52">
        <v>1.9623796</v>
      </c>
      <c r="T402" s="52">
        <v>1.7912380999999999</v>
      </c>
      <c r="U402" s="52">
        <v>1.7688978</v>
      </c>
      <c r="V402" s="52">
        <v>1.7805466000000001</v>
      </c>
      <c r="W402" s="52">
        <v>1.8263714</v>
      </c>
      <c r="X402" s="52">
        <v>1.8334661000000001</v>
      </c>
      <c r="Y402" s="52">
        <v>1.8314648</v>
      </c>
      <c r="Z402" s="52">
        <v>1.9247384999999999</v>
      </c>
      <c r="AA402" s="52">
        <v>2.2300711999999998</v>
      </c>
      <c r="AB402" s="52">
        <v>2.9946293000000002</v>
      </c>
      <c r="AC402" s="52">
        <v>3.2391059000000002</v>
      </c>
      <c r="AD402" s="52">
        <v>3.1653706000000001</v>
      </c>
      <c r="AE402" s="52">
        <v>2.9068863999999999</v>
      </c>
      <c r="AF402" s="52">
        <v>2.8022737000000002</v>
      </c>
      <c r="AG402" s="52">
        <v>-0.16252575999999999</v>
      </c>
      <c r="AH402" s="52">
        <v>-0.15160413</v>
      </c>
      <c r="AI402" s="52">
        <v>-0.14222955000000001</v>
      </c>
      <c r="AJ402" s="52">
        <v>-0.19170516000000001</v>
      </c>
      <c r="AK402" s="52">
        <v>-0.20784617999999999</v>
      </c>
      <c r="AL402" s="52">
        <v>-0.26413068000000001</v>
      </c>
      <c r="AM402" s="52">
        <v>-0.15813024000000001</v>
      </c>
      <c r="AN402" s="52">
        <v>4.1029860000000001E-2</v>
      </c>
      <c r="AO402" s="52">
        <v>5.4512159999999997E-2</v>
      </c>
      <c r="AP402" s="52">
        <v>-7.7662339999999996E-2</v>
      </c>
      <c r="AQ402" s="52">
        <v>-0.17418789000000001</v>
      </c>
      <c r="AR402" s="52">
        <v>-0.30435125000000002</v>
      </c>
      <c r="AS402" s="52">
        <v>-0.29351918999999999</v>
      </c>
      <c r="AT402" s="52">
        <v>-0.37022924000000001</v>
      </c>
      <c r="AU402" s="52">
        <v>-0.41067305999999998</v>
      </c>
      <c r="AV402" s="52">
        <v>-0.33125132000000002</v>
      </c>
      <c r="AW402" s="52">
        <v>-0.35472376</v>
      </c>
      <c r="AX402" s="52">
        <v>-0.27978106000000003</v>
      </c>
      <c r="AY402" s="52">
        <v>-0.33867050999999998</v>
      </c>
      <c r="AZ402" s="52">
        <v>-0.38384899</v>
      </c>
      <c r="BA402" s="52">
        <v>-0.33735876999999997</v>
      </c>
      <c r="BB402" s="52">
        <v>-0.1850347</v>
      </c>
      <c r="BC402" s="52">
        <v>-0.23086002</v>
      </c>
      <c r="BD402" s="52">
        <v>-0.22290075000000001</v>
      </c>
      <c r="BE402" s="52">
        <v>-8.2411300000000007E-2</v>
      </c>
      <c r="BF402" s="52">
        <v>-6.8998089999999998E-2</v>
      </c>
      <c r="BG402" s="52">
        <v>-6.3091250000000001E-2</v>
      </c>
      <c r="BH402" s="52">
        <v>-0.11475372</v>
      </c>
      <c r="BI402" s="52">
        <v>-0.11320918000000001</v>
      </c>
      <c r="BJ402" s="52">
        <v>-0.18227433000000001</v>
      </c>
      <c r="BK402" s="52">
        <v>-3.027813E-2</v>
      </c>
      <c r="BL402" s="52">
        <v>0.19136650999999999</v>
      </c>
      <c r="BM402" s="52">
        <v>0.20571302</v>
      </c>
      <c r="BN402" s="52">
        <v>0.13454632</v>
      </c>
      <c r="BO402" s="52">
        <v>9.8728960000000004E-2</v>
      </c>
      <c r="BP402" s="52">
        <v>2.1594769999999999E-2</v>
      </c>
      <c r="BQ402" s="52">
        <v>6.6845810000000006E-2</v>
      </c>
      <c r="BR402" s="52">
        <v>4.6707299999999997E-3</v>
      </c>
      <c r="BS402" s="52">
        <v>-4.6855519999999998E-2</v>
      </c>
      <c r="BT402" s="52">
        <v>-8.8099100000000007E-3</v>
      </c>
      <c r="BU402" s="52">
        <v>-8.3592700000000006E-2</v>
      </c>
      <c r="BV402" s="52">
        <v>-7.568039E-2</v>
      </c>
      <c r="BW402" s="52">
        <v>-0.20160025000000001</v>
      </c>
      <c r="BX402" s="52">
        <v>-0.26112099</v>
      </c>
      <c r="BY402" s="52">
        <v>-0.23759311999999999</v>
      </c>
      <c r="BZ402" s="52">
        <v>-0.10132643</v>
      </c>
      <c r="CA402" s="52">
        <v>-0.15495500000000001</v>
      </c>
      <c r="CB402" s="52">
        <v>-0.14305633000000001</v>
      </c>
      <c r="CC402" s="52">
        <v>-2.692429E-2</v>
      </c>
      <c r="CD402" s="52">
        <v>-1.178542E-2</v>
      </c>
      <c r="CE402" s="52">
        <v>-8.2802899999999992E-3</v>
      </c>
      <c r="CF402" s="52">
        <v>-6.1457339999999999E-2</v>
      </c>
      <c r="CG402" s="52">
        <v>-4.7663909999999997E-2</v>
      </c>
      <c r="CH402" s="52">
        <v>-0.12558099</v>
      </c>
      <c r="CI402" s="52">
        <v>5.827181E-2</v>
      </c>
      <c r="CJ402" s="52">
        <v>0.29548907000000002</v>
      </c>
      <c r="CK402" s="52">
        <v>0.31043421999999998</v>
      </c>
      <c r="CL402" s="52">
        <v>0.28152141000000003</v>
      </c>
      <c r="CM402" s="52">
        <v>0.28775037999999997</v>
      </c>
      <c r="CN402" s="52">
        <v>0.24734391999999999</v>
      </c>
      <c r="CO402" s="52">
        <v>0.31643349999999998</v>
      </c>
      <c r="CP402" s="52">
        <v>0.26432536000000001</v>
      </c>
      <c r="CQ402" s="52">
        <v>0.20512332999999999</v>
      </c>
      <c r="CR402" s="52">
        <v>0.21451207999999999</v>
      </c>
      <c r="CS402" s="52">
        <v>0.10419179000000001</v>
      </c>
      <c r="CT402" s="52">
        <v>6.5679080000000001E-2</v>
      </c>
      <c r="CU402" s="52">
        <v>-0.10666588</v>
      </c>
      <c r="CV402" s="52">
        <v>-0.17611993000000001</v>
      </c>
      <c r="CW402" s="52">
        <v>-0.1684957</v>
      </c>
      <c r="CX402" s="52">
        <v>-4.3350369999999999E-2</v>
      </c>
      <c r="CY402" s="52">
        <v>-0.10238336000000001</v>
      </c>
      <c r="CZ402" s="52">
        <v>-8.7756329999999994E-2</v>
      </c>
      <c r="DA402" s="52">
        <v>2.8562730000000001E-2</v>
      </c>
      <c r="DB402" s="52">
        <v>4.5427259999999997E-2</v>
      </c>
      <c r="DC402" s="52">
        <v>4.6530660000000001E-2</v>
      </c>
      <c r="DD402" s="52">
        <v>-8.1609500000000001E-3</v>
      </c>
      <c r="DE402" s="52">
        <v>1.7881359999999999E-2</v>
      </c>
      <c r="DF402" s="52">
        <v>-6.8887569999999995E-2</v>
      </c>
      <c r="DG402" s="52">
        <v>0.14682175</v>
      </c>
      <c r="DH402" s="52">
        <v>0.39961179000000002</v>
      </c>
      <c r="DI402" s="52">
        <v>0.41515541</v>
      </c>
      <c r="DJ402" s="52">
        <v>0.42849649000000001</v>
      </c>
      <c r="DK402" s="52">
        <v>0.47677163</v>
      </c>
      <c r="DL402" s="52">
        <v>0.47309311999999998</v>
      </c>
      <c r="DM402" s="52">
        <v>0.56602127000000002</v>
      </c>
      <c r="DN402" s="52">
        <v>0.52397996000000002</v>
      </c>
      <c r="DO402" s="52">
        <v>0.45710220000000001</v>
      </c>
      <c r="DP402" s="52">
        <v>0.43783406000000002</v>
      </c>
      <c r="DQ402" s="52">
        <v>0.29197635</v>
      </c>
      <c r="DR402" s="52">
        <v>0.20703857000000001</v>
      </c>
      <c r="DS402" s="52">
        <v>-1.1731449999999999E-2</v>
      </c>
      <c r="DT402" s="52">
        <v>-9.1119019999999995E-2</v>
      </c>
      <c r="DU402" s="52">
        <v>-9.9398249999999994E-2</v>
      </c>
      <c r="DV402" s="52">
        <v>1.46257E-2</v>
      </c>
      <c r="DW402" s="52">
        <v>-4.981174E-2</v>
      </c>
      <c r="DX402" s="52">
        <v>-3.2456329999999999E-2</v>
      </c>
      <c r="DY402" s="52">
        <v>0.10867715999999999</v>
      </c>
      <c r="DZ402" s="52">
        <v>0.12803328</v>
      </c>
      <c r="EA402" s="52">
        <v>0.12566896999999999</v>
      </c>
      <c r="EB402" s="52">
        <v>6.8790569999999995E-2</v>
      </c>
      <c r="EC402" s="52">
        <v>0.1125183</v>
      </c>
      <c r="ED402" s="52">
        <v>1.29687E-2</v>
      </c>
      <c r="EE402" s="52">
        <v>0.27467385999999999</v>
      </c>
      <c r="EF402" s="52">
        <v>0.54994838999999995</v>
      </c>
      <c r="EG402" s="52">
        <v>0.56635630999999997</v>
      </c>
      <c r="EH402" s="52">
        <v>0.64070521999999996</v>
      </c>
      <c r="EI402" s="52">
        <v>0.74968849999999998</v>
      </c>
      <c r="EJ402" s="52">
        <v>0.7990391</v>
      </c>
      <c r="EK402" s="52">
        <v>0.92638635000000003</v>
      </c>
      <c r="EL402" s="52">
        <v>0.89887978999999996</v>
      </c>
      <c r="EM402" s="52">
        <v>0.82091972000000002</v>
      </c>
      <c r="EN402" s="52">
        <v>0.76027548</v>
      </c>
      <c r="EO402" s="52">
        <v>0.56310735000000001</v>
      </c>
      <c r="EP402" s="52">
        <v>0.41113919999999998</v>
      </c>
      <c r="EQ402" s="52">
        <v>0.12533876999999999</v>
      </c>
      <c r="ER402" s="52">
        <v>3.1608919999999999E-2</v>
      </c>
      <c r="ES402" s="52">
        <v>3.6744000000000002E-4</v>
      </c>
      <c r="ET402" s="52">
        <v>9.8333920000000005E-2</v>
      </c>
      <c r="EU402" s="52">
        <v>2.6093350000000001E-2</v>
      </c>
      <c r="EV402" s="52">
        <v>4.7388100000000002E-2</v>
      </c>
      <c r="EW402" s="52">
        <v>61.365989999999996</v>
      </c>
      <c r="EX402" s="52">
        <v>60.71837</v>
      </c>
      <c r="EY402" s="52">
        <v>60.044899999999998</v>
      </c>
      <c r="EZ402" s="52">
        <v>59.488430000000001</v>
      </c>
      <c r="FA402" s="52">
        <v>59.107480000000002</v>
      </c>
      <c r="FB402" s="52">
        <v>58.764629999999997</v>
      </c>
      <c r="FC402" s="52">
        <v>59.109520000000003</v>
      </c>
      <c r="FD402" s="52">
        <v>61.293199999999999</v>
      </c>
      <c r="FE402" s="52">
        <v>64.383330000000001</v>
      </c>
      <c r="FF402" s="52">
        <v>68.062929999999994</v>
      </c>
      <c r="FG402" s="52">
        <v>71.754429999999999</v>
      </c>
      <c r="FH402" s="52">
        <v>75.212239999999994</v>
      </c>
      <c r="FI402" s="52">
        <v>78.196939999999998</v>
      </c>
      <c r="FJ402" s="52">
        <v>80.525509999999997</v>
      </c>
      <c r="FK402" s="52">
        <v>82.276529999999994</v>
      </c>
      <c r="FL402" s="52">
        <v>82.953400000000002</v>
      </c>
      <c r="FM402" s="52">
        <v>82.462239999999994</v>
      </c>
      <c r="FN402" s="52">
        <v>80.665310000000005</v>
      </c>
      <c r="FO402" s="52">
        <v>77.443200000000004</v>
      </c>
      <c r="FP402" s="52">
        <v>73.17653</v>
      </c>
      <c r="FQ402" s="52">
        <v>68.565640000000002</v>
      </c>
      <c r="FR402" s="52">
        <v>65.544219999999996</v>
      </c>
      <c r="FS402" s="52">
        <v>63.78163</v>
      </c>
      <c r="FT402" s="52">
        <v>62.506120000000003</v>
      </c>
      <c r="FU402" s="52">
        <v>89</v>
      </c>
      <c r="FV402" s="52">
        <v>1760.2249999999999</v>
      </c>
      <c r="FW402" s="52">
        <v>118.43559999999999</v>
      </c>
      <c r="FX402" s="52">
        <v>1</v>
      </c>
    </row>
    <row r="403" spans="1:180" x14ac:dyDescent="0.3">
      <c r="A403" t="s">
        <v>174</v>
      </c>
      <c r="B403" t="s">
        <v>249</v>
      </c>
      <c r="C403" t="s">
        <v>0</v>
      </c>
      <c r="D403" t="s">
        <v>244</v>
      </c>
      <c r="E403" t="s">
        <v>189</v>
      </c>
      <c r="F403" t="s">
        <v>227</v>
      </c>
      <c r="G403" t="s">
        <v>240</v>
      </c>
      <c r="H403" s="52">
        <v>21</v>
      </c>
      <c r="I403" s="52">
        <v>0</v>
      </c>
      <c r="J403" s="52">
        <v>0</v>
      </c>
      <c r="K403" s="52">
        <v>0</v>
      </c>
      <c r="L403" s="52">
        <v>0</v>
      </c>
      <c r="M403" s="52">
        <v>0</v>
      </c>
      <c r="N403" s="52">
        <v>0</v>
      </c>
      <c r="O403" s="52">
        <v>0</v>
      </c>
      <c r="P403" s="52">
        <v>0</v>
      </c>
      <c r="Q403" s="52">
        <v>0</v>
      </c>
      <c r="R403" s="52">
        <v>0</v>
      </c>
      <c r="S403" s="52">
        <v>0</v>
      </c>
      <c r="T403" s="52">
        <v>0</v>
      </c>
      <c r="U403" s="52">
        <v>0</v>
      </c>
      <c r="V403" s="52">
        <v>0</v>
      </c>
      <c r="W403" s="52">
        <v>0</v>
      </c>
      <c r="X403" s="52">
        <v>0</v>
      </c>
      <c r="Y403" s="52">
        <v>0</v>
      </c>
      <c r="Z403" s="52">
        <v>0</v>
      </c>
      <c r="AA403" s="52">
        <v>0</v>
      </c>
      <c r="AB403" s="52">
        <v>0</v>
      </c>
      <c r="AC403" s="52">
        <v>0</v>
      </c>
      <c r="AD403" s="52">
        <v>0</v>
      </c>
      <c r="AE403" s="52">
        <v>0</v>
      </c>
      <c r="AF403" s="52">
        <v>0</v>
      </c>
      <c r="AG403" s="52">
        <v>0</v>
      </c>
      <c r="AH403" s="52">
        <v>0</v>
      </c>
      <c r="AI403" s="52">
        <v>0</v>
      </c>
      <c r="AJ403" s="52">
        <v>0</v>
      </c>
      <c r="AK403" s="52">
        <v>0</v>
      </c>
      <c r="AL403" s="52">
        <v>0</v>
      </c>
      <c r="AM403" s="52">
        <v>0</v>
      </c>
      <c r="AN403" s="52">
        <v>0</v>
      </c>
      <c r="AO403" s="52">
        <v>0</v>
      </c>
      <c r="AP403" s="52">
        <v>0</v>
      </c>
      <c r="AQ403" s="52">
        <v>0</v>
      </c>
      <c r="AR403" s="52">
        <v>0</v>
      </c>
      <c r="AS403" s="52">
        <v>0</v>
      </c>
      <c r="AT403" s="52">
        <v>0</v>
      </c>
      <c r="AU403" s="52">
        <v>0</v>
      </c>
      <c r="AV403" s="52">
        <v>0</v>
      </c>
      <c r="AW403" s="52">
        <v>0</v>
      </c>
      <c r="AX403" s="52">
        <v>0</v>
      </c>
      <c r="AY403" s="52">
        <v>0</v>
      </c>
      <c r="AZ403" s="52">
        <v>0</v>
      </c>
      <c r="BA403" s="52">
        <v>0</v>
      </c>
      <c r="BB403" s="52">
        <v>0</v>
      </c>
      <c r="BC403" s="52">
        <v>0</v>
      </c>
      <c r="BD403" s="52">
        <v>0</v>
      </c>
      <c r="BE403" s="52">
        <v>0</v>
      </c>
      <c r="BF403" s="52">
        <v>0</v>
      </c>
      <c r="BG403" s="52">
        <v>0</v>
      </c>
      <c r="BH403" s="52">
        <v>0</v>
      </c>
      <c r="BI403" s="52">
        <v>0</v>
      </c>
      <c r="BJ403" s="52">
        <v>0</v>
      </c>
      <c r="BK403" s="52">
        <v>0</v>
      </c>
      <c r="BL403" s="52">
        <v>0</v>
      </c>
      <c r="BM403" s="52">
        <v>0</v>
      </c>
      <c r="BN403" s="52">
        <v>0</v>
      </c>
      <c r="BO403" s="52">
        <v>0</v>
      </c>
      <c r="BP403" s="52">
        <v>0</v>
      </c>
      <c r="BQ403" s="52">
        <v>0</v>
      </c>
      <c r="BR403" s="52">
        <v>0</v>
      </c>
      <c r="BS403" s="52">
        <v>0</v>
      </c>
      <c r="BT403" s="52">
        <v>0</v>
      </c>
      <c r="BU403" s="52">
        <v>0</v>
      </c>
      <c r="BV403" s="52">
        <v>0</v>
      </c>
      <c r="BW403" s="52">
        <v>0</v>
      </c>
      <c r="BX403" s="52">
        <v>0</v>
      </c>
      <c r="BY403" s="52">
        <v>0</v>
      </c>
      <c r="BZ403" s="52">
        <v>0</v>
      </c>
      <c r="CA403" s="52">
        <v>0</v>
      </c>
      <c r="CB403" s="52">
        <v>0</v>
      </c>
      <c r="CC403" s="52">
        <v>0</v>
      </c>
      <c r="CD403" s="52">
        <v>0</v>
      </c>
      <c r="CE403" s="52">
        <v>0</v>
      </c>
      <c r="CF403" s="52">
        <v>0</v>
      </c>
      <c r="CG403" s="52">
        <v>0</v>
      </c>
      <c r="CH403" s="52">
        <v>0</v>
      </c>
      <c r="CI403" s="52">
        <v>0</v>
      </c>
      <c r="CJ403" s="52">
        <v>0</v>
      </c>
      <c r="CK403" s="52">
        <v>0</v>
      </c>
      <c r="CL403" s="52">
        <v>0</v>
      </c>
      <c r="CM403" s="52">
        <v>0</v>
      </c>
      <c r="CN403" s="52">
        <v>0</v>
      </c>
      <c r="CO403" s="52">
        <v>0</v>
      </c>
      <c r="CP403" s="52">
        <v>0</v>
      </c>
      <c r="CQ403" s="52">
        <v>0</v>
      </c>
      <c r="CR403" s="52">
        <v>0</v>
      </c>
      <c r="CS403" s="52">
        <v>0</v>
      </c>
      <c r="CT403" s="52">
        <v>0</v>
      </c>
      <c r="CU403" s="52">
        <v>0</v>
      </c>
      <c r="CV403" s="52">
        <v>0</v>
      </c>
      <c r="CW403" s="52">
        <v>0</v>
      </c>
      <c r="CX403" s="52">
        <v>0</v>
      </c>
      <c r="CY403" s="52">
        <v>0</v>
      </c>
      <c r="CZ403" s="52">
        <v>0</v>
      </c>
      <c r="DA403" s="52">
        <v>0</v>
      </c>
      <c r="DB403" s="52">
        <v>0</v>
      </c>
      <c r="DC403" s="52">
        <v>0</v>
      </c>
      <c r="DD403" s="52">
        <v>0</v>
      </c>
      <c r="DE403" s="52">
        <v>0</v>
      </c>
      <c r="DF403" s="52">
        <v>0</v>
      </c>
      <c r="DG403" s="52">
        <v>0</v>
      </c>
      <c r="DH403" s="52">
        <v>0</v>
      </c>
      <c r="DI403" s="52">
        <v>0</v>
      </c>
      <c r="DJ403" s="52">
        <v>0</v>
      </c>
      <c r="DK403" s="52">
        <v>0</v>
      </c>
      <c r="DL403" s="52">
        <v>0</v>
      </c>
      <c r="DM403" s="52">
        <v>0</v>
      </c>
      <c r="DN403" s="52">
        <v>0</v>
      </c>
      <c r="DO403" s="52">
        <v>0</v>
      </c>
      <c r="DP403" s="52">
        <v>0</v>
      </c>
      <c r="DQ403" s="52">
        <v>0</v>
      </c>
      <c r="DR403" s="52">
        <v>0</v>
      </c>
      <c r="DS403" s="52">
        <v>0</v>
      </c>
      <c r="DT403" s="52">
        <v>0</v>
      </c>
      <c r="DU403" s="52">
        <v>0</v>
      </c>
      <c r="DV403" s="52">
        <v>0</v>
      </c>
      <c r="DW403" s="52">
        <v>0</v>
      </c>
      <c r="DX403" s="52">
        <v>0</v>
      </c>
      <c r="DY403" s="52">
        <v>0</v>
      </c>
      <c r="DZ403" s="52">
        <v>0</v>
      </c>
      <c r="EA403" s="52">
        <v>0</v>
      </c>
      <c r="EB403" s="52">
        <v>0</v>
      </c>
      <c r="EC403" s="52">
        <v>0</v>
      </c>
      <c r="ED403" s="52">
        <v>0</v>
      </c>
      <c r="EE403" s="52">
        <v>0</v>
      </c>
      <c r="EF403" s="52">
        <v>0</v>
      </c>
      <c r="EG403" s="52">
        <v>0</v>
      </c>
      <c r="EH403" s="52">
        <v>0</v>
      </c>
      <c r="EI403" s="52">
        <v>0</v>
      </c>
      <c r="EJ403" s="52">
        <v>0</v>
      </c>
      <c r="EK403" s="52">
        <v>0</v>
      </c>
      <c r="EL403" s="52">
        <v>0</v>
      </c>
      <c r="EM403" s="52">
        <v>0</v>
      </c>
      <c r="EN403" s="52">
        <v>0</v>
      </c>
      <c r="EO403" s="52">
        <v>0</v>
      </c>
      <c r="EP403" s="52">
        <v>0</v>
      </c>
      <c r="EQ403" s="52">
        <v>0</v>
      </c>
      <c r="ER403" s="52">
        <v>0</v>
      </c>
      <c r="ES403" s="52">
        <v>0</v>
      </c>
      <c r="ET403" s="52">
        <v>0</v>
      </c>
      <c r="EU403" s="52">
        <v>0</v>
      </c>
      <c r="EV403" s="52">
        <v>0</v>
      </c>
      <c r="EW403" s="52">
        <v>78.932540000000003</v>
      </c>
      <c r="EX403" s="52">
        <v>77.527780000000007</v>
      </c>
      <c r="EY403" s="52">
        <v>75.884919999999994</v>
      </c>
      <c r="EZ403" s="52">
        <v>74.134919999999994</v>
      </c>
      <c r="FA403" s="52">
        <v>72.615080000000006</v>
      </c>
      <c r="FB403" s="52">
        <v>70.984120000000004</v>
      </c>
      <c r="FC403" s="52">
        <v>69.912700000000001</v>
      </c>
      <c r="FD403" s="52">
        <v>70.781750000000002</v>
      </c>
      <c r="FE403" s="52">
        <v>74.146829999999994</v>
      </c>
      <c r="FF403" s="52">
        <v>78.365080000000006</v>
      </c>
      <c r="FG403" s="52">
        <v>82.527780000000007</v>
      </c>
      <c r="FH403" s="52">
        <v>86.436509999999998</v>
      </c>
      <c r="FI403" s="52">
        <v>90.047619999999995</v>
      </c>
      <c r="FJ403" s="52">
        <v>92.916659999999993</v>
      </c>
      <c r="FK403" s="52">
        <v>95.634919999999994</v>
      </c>
      <c r="FL403" s="52">
        <v>97.714290000000005</v>
      </c>
      <c r="FM403" s="52">
        <v>98.662700000000001</v>
      </c>
      <c r="FN403" s="52">
        <v>98.063490000000002</v>
      </c>
      <c r="FO403" s="52">
        <v>96.484120000000004</v>
      </c>
      <c r="FP403" s="52">
        <v>94.039680000000004</v>
      </c>
      <c r="FQ403" s="52">
        <v>90.634919999999994</v>
      </c>
      <c r="FR403" s="52">
        <v>87.440479999999994</v>
      </c>
      <c r="FS403" s="52">
        <v>84.702380000000005</v>
      </c>
      <c r="FT403" s="52">
        <v>82.075389999999999</v>
      </c>
      <c r="FU403" s="52">
        <v>18</v>
      </c>
      <c r="FV403" s="52">
        <v>423.62650000000002</v>
      </c>
      <c r="FW403" s="52">
        <v>148.4573</v>
      </c>
      <c r="FX403" s="52">
        <v>0</v>
      </c>
    </row>
    <row r="404" spans="1:180" x14ac:dyDescent="0.3">
      <c r="A404" t="s">
        <v>174</v>
      </c>
      <c r="B404" t="s">
        <v>249</v>
      </c>
      <c r="C404" t="s">
        <v>0</v>
      </c>
      <c r="D404" t="s">
        <v>244</v>
      </c>
      <c r="E404" t="s">
        <v>188</v>
      </c>
      <c r="F404" t="s">
        <v>227</v>
      </c>
      <c r="G404" t="s">
        <v>240</v>
      </c>
      <c r="H404" s="52">
        <v>21</v>
      </c>
      <c r="I404" s="52">
        <v>0</v>
      </c>
      <c r="J404" s="52">
        <v>0</v>
      </c>
      <c r="K404" s="52">
        <v>0</v>
      </c>
      <c r="L404" s="52">
        <v>0</v>
      </c>
      <c r="M404" s="52">
        <v>0</v>
      </c>
      <c r="N404" s="52">
        <v>0</v>
      </c>
      <c r="O404" s="52">
        <v>0</v>
      </c>
      <c r="P404" s="52">
        <v>0</v>
      </c>
      <c r="Q404" s="52">
        <v>0</v>
      </c>
      <c r="R404" s="52">
        <v>0</v>
      </c>
      <c r="S404" s="52">
        <v>0</v>
      </c>
      <c r="T404" s="52">
        <v>0</v>
      </c>
      <c r="U404" s="52">
        <v>0</v>
      </c>
      <c r="V404" s="52">
        <v>0</v>
      </c>
      <c r="W404" s="52">
        <v>0</v>
      </c>
      <c r="X404" s="52">
        <v>0</v>
      </c>
      <c r="Y404" s="52">
        <v>0</v>
      </c>
      <c r="Z404" s="52">
        <v>0</v>
      </c>
      <c r="AA404" s="52">
        <v>0</v>
      </c>
      <c r="AB404" s="52">
        <v>0</v>
      </c>
      <c r="AC404" s="52">
        <v>0</v>
      </c>
      <c r="AD404" s="52">
        <v>0</v>
      </c>
      <c r="AE404" s="52">
        <v>0</v>
      </c>
      <c r="AF404" s="52">
        <v>0</v>
      </c>
      <c r="AG404" s="52">
        <v>0</v>
      </c>
      <c r="AH404" s="52">
        <v>0</v>
      </c>
      <c r="AI404" s="52">
        <v>0</v>
      </c>
      <c r="AJ404" s="52">
        <v>0</v>
      </c>
      <c r="AK404" s="52">
        <v>0</v>
      </c>
      <c r="AL404" s="52">
        <v>0</v>
      </c>
      <c r="AM404" s="52">
        <v>0</v>
      </c>
      <c r="AN404" s="52">
        <v>0</v>
      </c>
      <c r="AO404" s="52">
        <v>0</v>
      </c>
      <c r="AP404" s="52">
        <v>0</v>
      </c>
      <c r="AQ404" s="52">
        <v>0</v>
      </c>
      <c r="AR404" s="52">
        <v>0</v>
      </c>
      <c r="AS404" s="52">
        <v>0</v>
      </c>
      <c r="AT404" s="52">
        <v>0</v>
      </c>
      <c r="AU404" s="52">
        <v>0</v>
      </c>
      <c r="AV404" s="52">
        <v>0</v>
      </c>
      <c r="AW404" s="52">
        <v>0</v>
      </c>
      <c r="AX404" s="52">
        <v>0</v>
      </c>
      <c r="AY404" s="52">
        <v>0</v>
      </c>
      <c r="AZ404" s="52">
        <v>0</v>
      </c>
      <c r="BA404" s="52">
        <v>0</v>
      </c>
      <c r="BB404" s="52">
        <v>0</v>
      </c>
      <c r="BC404" s="52">
        <v>0</v>
      </c>
      <c r="BD404" s="52">
        <v>0</v>
      </c>
      <c r="BE404" s="52">
        <v>0</v>
      </c>
      <c r="BF404" s="52">
        <v>0</v>
      </c>
      <c r="BG404" s="52">
        <v>0</v>
      </c>
      <c r="BH404" s="52">
        <v>0</v>
      </c>
      <c r="BI404" s="52">
        <v>0</v>
      </c>
      <c r="BJ404" s="52">
        <v>0</v>
      </c>
      <c r="BK404" s="52">
        <v>0</v>
      </c>
      <c r="BL404" s="52">
        <v>0</v>
      </c>
      <c r="BM404" s="52">
        <v>0</v>
      </c>
      <c r="BN404" s="52">
        <v>0</v>
      </c>
      <c r="BO404" s="52">
        <v>0</v>
      </c>
      <c r="BP404" s="52">
        <v>0</v>
      </c>
      <c r="BQ404" s="52">
        <v>0</v>
      </c>
      <c r="BR404" s="52">
        <v>0</v>
      </c>
      <c r="BS404" s="52">
        <v>0</v>
      </c>
      <c r="BT404" s="52">
        <v>0</v>
      </c>
      <c r="BU404" s="52">
        <v>0</v>
      </c>
      <c r="BV404" s="52">
        <v>0</v>
      </c>
      <c r="BW404" s="52">
        <v>0</v>
      </c>
      <c r="BX404" s="52">
        <v>0</v>
      </c>
      <c r="BY404" s="52">
        <v>0</v>
      </c>
      <c r="BZ404" s="52">
        <v>0</v>
      </c>
      <c r="CA404" s="52">
        <v>0</v>
      </c>
      <c r="CB404" s="52">
        <v>0</v>
      </c>
      <c r="CC404" s="52">
        <v>0</v>
      </c>
      <c r="CD404" s="52">
        <v>0</v>
      </c>
      <c r="CE404" s="52">
        <v>0</v>
      </c>
      <c r="CF404" s="52">
        <v>0</v>
      </c>
      <c r="CG404" s="52">
        <v>0</v>
      </c>
      <c r="CH404" s="52">
        <v>0</v>
      </c>
      <c r="CI404" s="52">
        <v>0</v>
      </c>
      <c r="CJ404" s="52">
        <v>0</v>
      </c>
      <c r="CK404" s="52">
        <v>0</v>
      </c>
      <c r="CL404" s="52">
        <v>0</v>
      </c>
      <c r="CM404" s="52">
        <v>0</v>
      </c>
      <c r="CN404" s="52">
        <v>0</v>
      </c>
      <c r="CO404" s="52">
        <v>0</v>
      </c>
      <c r="CP404" s="52">
        <v>0</v>
      </c>
      <c r="CQ404" s="52">
        <v>0</v>
      </c>
      <c r="CR404" s="52">
        <v>0</v>
      </c>
      <c r="CS404" s="52">
        <v>0</v>
      </c>
      <c r="CT404" s="52">
        <v>0</v>
      </c>
      <c r="CU404" s="52">
        <v>0</v>
      </c>
      <c r="CV404" s="52">
        <v>0</v>
      </c>
      <c r="CW404" s="52">
        <v>0</v>
      </c>
      <c r="CX404" s="52">
        <v>0</v>
      </c>
      <c r="CY404" s="52">
        <v>0</v>
      </c>
      <c r="CZ404" s="52">
        <v>0</v>
      </c>
      <c r="DA404" s="52">
        <v>0</v>
      </c>
      <c r="DB404" s="52">
        <v>0</v>
      </c>
      <c r="DC404" s="52">
        <v>0</v>
      </c>
      <c r="DD404" s="52">
        <v>0</v>
      </c>
      <c r="DE404" s="52">
        <v>0</v>
      </c>
      <c r="DF404" s="52">
        <v>0</v>
      </c>
      <c r="DG404" s="52">
        <v>0</v>
      </c>
      <c r="DH404" s="52">
        <v>0</v>
      </c>
      <c r="DI404" s="52">
        <v>0</v>
      </c>
      <c r="DJ404" s="52">
        <v>0</v>
      </c>
      <c r="DK404" s="52">
        <v>0</v>
      </c>
      <c r="DL404" s="52">
        <v>0</v>
      </c>
      <c r="DM404" s="52">
        <v>0</v>
      </c>
      <c r="DN404" s="52">
        <v>0</v>
      </c>
      <c r="DO404" s="52">
        <v>0</v>
      </c>
      <c r="DP404" s="52">
        <v>0</v>
      </c>
      <c r="DQ404" s="52">
        <v>0</v>
      </c>
      <c r="DR404" s="52">
        <v>0</v>
      </c>
      <c r="DS404" s="52">
        <v>0</v>
      </c>
      <c r="DT404" s="52">
        <v>0</v>
      </c>
      <c r="DU404" s="52">
        <v>0</v>
      </c>
      <c r="DV404" s="52">
        <v>0</v>
      </c>
      <c r="DW404" s="52">
        <v>0</v>
      </c>
      <c r="DX404" s="52">
        <v>0</v>
      </c>
      <c r="DY404" s="52">
        <v>0</v>
      </c>
      <c r="DZ404" s="52">
        <v>0</v>
      </c>
      <c r="EA404" s="52">
        <v>0</v>
      </c>
      <c r="EB404" s="52">
        <v>0</v>
      </c>
      <c r="EC404" s="52">
        <v>0</v>
      </c>
      <c r="ED404" s="52">
        <v>0</v>
      </c>
      <c r="EE404" s="52">
        <v>0</v>
      </c>
      <c r="EF404" s="52">
        <v>0</v>
      </c>
      <c r="EG404" s="52">
        <v>0</v>
      </c>
      <c r="EH404" s="52">
        <v>0</v>
      </c>
      <c r="EI404" s="52">
        <v>0</v>
      </c>
      <c r="EJ404" s="52">
        <v>0</v>
      </c>
      <c r="EK404" s="52">
        <v>0</v>
      </c>
      <c r="EL404" s="52">
        <v>0</v>
      </c>
      <c r="EM404" s="52">
        <v>0</v>
      </c>
      <c r="EN404" s="52">
        <v>0</v>
      </c>
      <c r="EO404" s="52">
        <v>0</v>
      </c>
      <c r="EP404" s="52">
        <v>0</v>
      </c>
      <c r="EQ404" s="52">
        <v>0</v>
      </c>
      <c r="ER404" s="52">
        <v>0</v>
      </c>
      <c r="ES404" s="52">
        <v>0</v>
      </c>
      <c r="ET404" s="52">
        <v>0</v>
      </c>
      <c r="EU404" s="52">
        <v>0</v>
      </c>
      <c r="EV404" s="52">
        <v>0</v>
      </c>
      <c r="EW404" s="52">
        <v>83.657139999999998</v>
      </c>
      <c r="EX404" s="52">
        <v>81.3</v>
      </c>
      <c r="EY404" s="52">
        <v>79.107140000000001</v>
      </c>
      <c r="EZ404" s="52">
        <v>77.410709999999995</v>
      </c>
      <c r="FA404" s="52">
        <v>75.924999999999997</v>
      </c>
      <c r="FB404" s="52">
        <v>74.546419999999998</v>
      </c>
      <c r="FC404" s="52">
        <v>74.110720000000001</v>
      </c>
      <c r="FD404" s="52">
        <v>75.942859999999996</v>
      </c>
      <c r="FE404" s="52">
        <v>79.135710000000003</v>
      </c>
      <c r="FF404" s="52">
        <v>82.510710000000003</v>
      </c>
      <c r="FG404" s="52">
        <v>86.207149999999999</v>
      </c>
      <c r="FH404" s="52">
        <v>90.135710000000003</v>
      </c>
      <c r="FI404" s="52">
        <v>93.917850000000001</v>
      </c>
      <c r="FJ404" s="52">
        <v>96.628569999999996</v>
      </c>
      <c r="FK404" s="52">
        <v>98.732140000000001</v>
      </c>
      <c r="FL404" s="52">
        <v>100.5179</v>
      </c>
      <c r="FM404" s="52">
        <v>101.075</v>
      </c>
      <c r="FN404" s="52">
        <v>100.70359999999999</v>
      </c>
      <c r="FO404" s="52">
        <v>99.371430000000004</v>
      </c>
      <c r="FP404" s="52">
        <v>97.278570000000002</v>
      </c>
      <c r="FQ404" s="52">
        <v>94.007140000000007</v>
      </c>
      <c r="FR404" s="52">
        <v>91.071430000000007</v>
      </c>
      <c r="FS404" s="52">
        <v>87.696430000000007</v>
      </c>
      <c r="FT404" s="52">
        <v>84.825000000000003</v>
      </c>
      <c r="FU404" s="52">
        <v>18</v>
      </c>
      <c r="FV404" s="52">
        <v>364.54</v>
      </c>
      <c r="FW404" s="52">
        <v>120.39230000000001</v>
      </c>
      <c r="FX404" s="52">
        <v>0</v>
      </c>
    </row>
    <row r="405" spans="1:180" x14ac:dyDescent="0.3">
      <c r="A405" t="s">
        <v>174</v>
      </c>
      <c r="B405" t="s">
        <v>249</v>
      </c>
      <c r="C405" t="s">
        <v>0</v>
      </c>
      <c r="D405" t="s">
        <v>224</v>
      </c>
      <c r="E405" t="s">
        <v>188</v>
      </c>
      <c r="F405" t="s">
        <v>227</v>
      </c>
      <c r="G405" t="s">
        <v>240</v>
      </c>
      <c r="H405" s="52">
        <v>21</v>
      </c>
      <c r="I405" s="52">
        <v>0</v>
      </c>
      <c r="J405" s="52">
        <v>0</v>
      </c>
      <c r="K405" s="52">
        <v>0</v>
      </c>
      <c r="L405" s="52">
        <v>0</v>
      </c>
      <c r="M405" s="52">
        <v>0</v>
      </c>
      <c r="N405" s="52">
        <v>0</v>
      </c>
      <c r="O405" s="52">
        <v>0</v>
      </c>
      <c r="P405" s="52">
        <v>0</v>
      </c>
      <c r="Q405" s="52">
        <v>0</v>
      </c>
      <c r="R405" s="52">
        <v>0</v>
      </c>
      <c r="S405" s="52">
        <v>0</v>
      </c>
      <c r="T405" s="52">
        <v>0</v>
      </c>
      <c r="U405" s="52">
        <v>0</v>
      </c>
      <c r="V405" s="52">
        <v>0</v>
      </c>
      <c r="W405" s="52">
        <v>0</v>
      </c>
      <c r="X405" s="52">
        <v>0</v>
      </c>
      <c r="Y405" s="52">
        <v>0</v>
      </c>
      <c r="Z405" s="52">
        <v>0</v>
      </c>
      <c r="AA405" s="52">
        <v>0</v>
      </c>
      <c r="AB405" s="52">
        <v>0</v>
      </c>
      <c r="AC405" s="52">
        <v>0</v>
      </c>
      <c r="AD405" s="52">
        <v>0</v>
      </c>
      <c r="AE405" s="52">
        <v>0</v>
      </c>
      <c r="AF405" s="52">
        <v>0</v>
      </c>
      <c r="AG405" s="52">
        <v>0</v>
      </c>
      <c r="AH405" s="52">
        <v>0</v>
      </c>
      <c r="AI405" s="52">
        <v>0</v>
      </c>
      <c r="AJ405" s="52">
        <v>0</v>
      </c>
      <c r="AK405" s="52">
        <v>0</v>
      </c>
      <c r="AL405" s="52">
        <v>0</v>
      </c>
      <c r="AM405" s="52">
        <v>0</v>
      </c>
      <c r="AN405" s="52">
        <v>0</v>
      </c>
      <c r="AO405" s="52">
        <v>0</v>
      </c>
      <c r="AP405" s="52">
        <v>0</v>
      </c>
      <c r="AQ405" s="52">
        <v>0</v>
      </c>
      <c r="AR405" s="52">
        <v>0</v>
      </c>
      <c r="AS405" s="52">
        <v>0</v>
      </c>
      <c r="AT405" s="52">
        <v>0</v>
      </c>
      <c r="AU405" s="52">
        <v>0</v>
      </c>
      <c r="AV405" s="52">
        <v>0</v>
      </c>
      <c r="AW405" s="52">
        <v>0</v>
      </c>
      <c r="AX405" s="52">
        <v>0</v>
      </c>
      <c r="AY405" s="52">
        <v>0</v>
      </c>
      <c r="AZ405" s="52">
        <v>0</v>
      </c>
      <c r="BA405" s="52">
        <v>0</v>
      </c>
      <c r="BB405" s="52">
        <v>0</v>
      </c>
      <c r="BC405" s="52">
        <v>0</v>
      </c>
      <c r="BD405" s="52">
        <v>0</v>
      </c>
      <c r="BE405" s="52">
        <v>0</v>
      </c>
      <c r="BF405" s="52">
        <v>0</v>
      </c>
      <c r="BG405" s="52">
        <v>0</v>
      </c>
      <c r="BH405" s="52">
        <v>0</v>
      </c>
      <c r="BI405" s="52">
        <v>0</v>
      </c>
      <c r="BJ405" s="52">
        <v>0</v>
      </c>
      <c r="BK405" s="52">
        <v>0</v>
      </c>
      <c r="BL405" s="52">
        <v>0</v>
      </c>
      <c r="BM405" s="52">
        <v>0</v>
      </c>
      <c r="BN405" s="52">
        <v>0</v>
      </c>
      <c r="BO405" s="52">
        <v>0</v>
      </c>
      <c r="BP405" s="52">
        <v>0</v>
      </c>
      <c r="BQ405" s="52">
        <v>0</v>
      </c>
      <c r="BR405" s="52">
        <v>0</v>
      </c>
      <c r="BS405" s="52">
        <v>0</v>
      </c>
      <c r="BT405" s="52">
        <v>0</v>
      </c>
      <c r="BU405" s="52">
        <v>0</v>
      </c>
      <c r="BV405" s="52">
        <v>0</v>
      </c>
      <c r="BW405" s="52">
        <v>0</v>
      </c>
      <c r="BX405" s="52">
        <v>0</v>
      </c>
      <c r="BY405" s="52">
        <v>0</v>
      </c>
      <c r="BZ405" s="52">
        <v>0</v>
      </c>
      <c r="CA405" s="52">
        <v>0</v>
      </c>
      <c r="CB405" s="52">
        <v>0</v>
      </c>
      <c r="CC405" s="52">
        <v>0</v>
      </c>
      <c r="CD405" s="52">
        <v>0</v>
      </c>
      <c r="CE405" s="52">
        <v>0</v>
      </c>
      <c r="CF405" s="52">
        <v>0</v>
      </c>
      <c r="CG405" s="52">
        <v>0</v>
      </c>
      <c r="CH405" s="52">
        <v>0</v>
      </c>
      <c r="CI405" s="52">
        <v>0</v>
      </c>
      <c r="CJ405" s="52">
        <v>0</v>
      </c>
      <c r="CK405" s="52">
        <v>0</v>
      </c>
      <c r="CL405" s="52">
        <v>0</v>
      </c>
      <c r="CM405" s="52">
        <v>0</v>
      </c>
      <c r="CN405" s="52">
        <v>0</v>
      </c>
      <c r="CO405" s="52">
        <v>0</v>
      </c>
      <c r="CP405" s="52">
        <v>0</v>
      </c>
      <c r="CQ405" s="52">
        <v>0</v>
      </c>
      <c r="CR405" s="52">
        <v>0</v>
      </c>
      <c r="CS405" s="52">
        <v>0</v>
      </c>
      <c r="CT405" s="52">
        <v>0</v>
      </c>
      <c r="CU405" s="52">
        <v>0</v>
      </c>
      <c r="CV405" s="52">
        <v>0</v>
      </c>
      <c r="CW405" s="52">
        <v>0</v>
      </c>
      <c r="CX405" s="52">
        <v>0</v>
      </c>
      <c r="CY405" s="52">
        <v>0</v>
      </c>
      <c r="CZ405" s="52">
        <v>0</v>
      </c>
      <c r="DA405" s="52">
        <v>0</v>
      </c>
      <c r="DB405" s="52">
        <v>0</v>
      </c>
      <c r="DC405" s="52">
        <v>0</v>
      </c>
      <c r="DD405" s="52">
        <v>0</v>
      </c>
      <c r="DE405" s="52">
        <v>0</v>
      </c>
      <c r="DF405" s="52">
        <v>0</v>
      </c>
      <c r="DG405" s="52">
        <v>0</v>
      </c>
      <c r="DH405" s="52">
        <v>0</v>
      </c>
      <c r="DI405" s="52">
        <v>0</v>
      </c>
      <c r="DJ405" s="52">
        <v>0</v>
      </c>
      <c r="DK405" s="52">
        <v>0</v>
      </c>
      <c r="DL405" s="52">
        <v>0</v>
      </c>
      <c r="DM405" s="52">
        <v>0</v>
      </c>
      <c r="DN405" s="52">
        <v>0</v>
      </c>
      <c r="DO405" s="52">
        <v>0</v>
      </c>
      <c r="DP405" s="52">
        <v>0</v>
      </c>
      <c r="DQ405" s="52">
        <v>0</v>
      </c>
      <c r="DR405" s="52">
        <v>0</v>
      </c>
      <c r="DS405" s="52">
        <v>0</v>
      </c>
      <c r="DT405" s="52">
        <v>0</v>
      </c>
      <c r="DU405" s="52">
        <v>0</v>
      </c>
      <c r="DV405" s="52">
        <v>0</v>
      </c>
      <c r="DW405" s="52">
        <v>0</v>
      </c>
      <c r="DX405" s="52">
        <v>0</v>
      </c>
      <c r="DY405" s="52">
        <v>0</v>
      </c>
      <c r="DZ405" s="52">
        <v>0</v>
      </c>
      <c r="EA405" s="52">
        <v>0</v>
      </c>
      <c r="EB405" s="52">
        <v>0</v>
      </c>
      <c r="EC405" s="52">
        <v>0</v>
      </c>
      <c r="ED405" s="52">
        <v>0</v>
      </c>
      <c r="EE405" s="52">
        <v>0</v>
      </c>
      <c r="EF405" s="52">
        <v>0</v>
      </c>
      <c r="EG405" s="52">
        <v>0</v>
      </c>
      <c r="EH405" s="52">
        <v>0</v>
      </c>
      <c r="EI405" s="52">
        <v>0</v>
      </c>
      <c r="EJ405" s="52">
        <v>0</v>
      </c>
      <c r="EK405" s="52">
        <v>0</v>
      </c>
      <c r="EL405" s="52">
        <v>0</v>
      </c>
      <c r="EM405" s="52">
        <v>0</v>
      </c>
      <c r="EN405" s="52">
        <v>0</v>
      </c>
      <c r="EO405" s="52">
        <v>0</v>
      </c>
      <c r="EP405" s="52">
        <v>0</v>
      </c>
      <c r="EQ405" s="52">
        <v>0</v>
      </c>
      <c r="ER405" s="52">
        <v>0</v>
      </c>
      <c r="ES405" s="52">
        <v>0</v>
      </c>
      <c r="ET405" s="52">
        <v>0</v>
      </c>
      <c r="EU405" s="52">
        <v>0</v>
      </c>
      <c r="EV405" s="52">
        <v>0</v>
      </c>
      <c r="EW405" s="52">
        <v>81.445580000000007</v>
      </c>
      <c r="EX405" s="52">
        <v>79.367350000000002</v>
      </c>
      <c r="EY405" s="52">
        <v>77.700680000000006</v>
      </c>
      <c r="EZ405" s="52">
        <v>76.318020000000004</v>
      </c>
      <c r="FA405" s="52">
        <v>74.838430000000002</v>
      </c>
      <c r="FB405" s="52">
        <v>73.678569999999993</v>
      </c>
      <c r="FC405" s="52">
        <v>73.163269999999997</v>
      </c>
      <c r="FD405" s="52">
        <v>74.916659999999993</v>
      </c>
      <c r="FE405" s="52">
        <v>78.447280000000006</v>
      </c>
      <c r="FF405" s="52">
        <v>82.36224</v>
      </c>
      <c r="FG405" s="52">
        <v>86.035709999999995</v>
      </c>
      <c r="FH405" s="52">
        <v>89.615650000000002</v>
      </c>
      <c r="FI405" s="52">
        <v>92.87415</v>
      </c>
      <c r="FJ405" s="52">
        <v>95.644549999999995</v>
      </c>
      <c r="FK405" s="52">
        <v>97.930269999999993</v>
      </c>
      <c r="FL405" s="52">
        <v>99.715990000000005</v>
      </c>
      <c r="FM405" s="52">
        <v>100.7568</v>
      </c>
      <c r="FN405" s="52">
        <v>100.7347</v>
      </c>
      <c r="FO405" s="52">
        <v>99.311229999999995</v>
      </c>
      <c r="FP405" s="52">
        <v>96.802719999999994</v>
      </c>
      <c r="FQ405" s="52">
        <v>93.176869999999994</v>
      </c>
      <c r="FR405" s="52">
        <v>90.120750000000001</v>
      </c>
      <c r="FS405" s="52">
        <v>87.215990000000005</v>
      </c>
      <c r="FT405" s="52">
        <v>84.331630000000004</v>
      </c>
      <c r="FU405" s="52">
        <v>18</v>
      </c>
      <c r="FV405" s="52">
        <v>364.54</v>
      </c>
      <c r="FW405" s="52">
        <v>120.39230000000001</v>
      </c>
      <c r="FX405" s="52">
        <v>0</v>
      </c>
    </row>
    <row r="406" spans="1:180" x14ac:dyDescent="0.3">
      <c r="A406" t="s">
        <v>174</v>
      </c>
      <c r="B406" t="s">
        <v>249</v>
      </c>
      <c r="C406" t="s">
        <v>0</v>
      </c>
      <c r="D406" t="s">
        <v>244</v>
      </c>
      <c r="E406" t="s">
        <v>187</v>
      </c>
      <c r="F406" t="s">
        <v>227</v>
      </c>
      <c r="G406" t="s">
        <v>240</v>
      </c>
      <c r="H406" s="52">
        <v>21</v>
      </c>
      <c r="I406" s="52">
        <v>0</v>
      </c>
      <c r="J406" s="52">
        <v>0</v>
      </c>
      <c r="K406" s="52">
        <v>0</v>
      </c>
      <c r="L406" s="52">
        <v>0</v>
      </c>
      <c r="M406" s="52">
        <v>0</v>
      </c>
      <c r="N406" s="52">
        <v>0</v>
      </c>
      <c r="O406" s="52">
        <v>0</v>
      </c>
      <c r="P406" s="52">
        <v>0</v>
      </c>
      <c r="Q406" s="52">
        <v>0</v>
      </c>
      <c r="R406" s="52">
        <v>0</v>
      </c>
      <c r="S406" s="52">
        <v>0</v>
      </c>
      <c r="T406" s="52">
        <v>0</v>
      </c>
      <c r="U406" s="52">
        <v>0</v>
      </c>
      <c r="V406" s="52">
        <v>0</v>
      </c>
      <c r="W406" s="52">
        <v>0</v>
      </c>
      <c r="X406" s="52">
        <v>0</v>
      </c>
      <c r="Y406" s="52">
        <v>0</v>
      </c>
      <c r="Z406" s="52">
        <v>0</v>
      </c>
      <c r="AA406" s="52">
        <v>0</v>
      </c>
      <c r="AB406" s="52">
        <v>0</v>
      </c>
      <c r="AC406" s="52">
        <v>0</v>
      </c>
      <c r="AD406" s="52">
        <v>0</v>
      </c>
      <c r="AE406" s="52">
        <v>0</v>
      </c>
      <c r="AF406" s="52">
        <v>0</v>
      </c>
      <c r="AG406" s="52">
        <v>0</v>
      </c>
      <c r="AH406" s="52">
        <v>0</v>
      </c>
      <c r="AI406" s="52">
        <v>0</v>
      </c>
      <c r="AJ406" s="52">
        <v>0</v>
      </c>
      <c r="AK406" s="52">
        <v>0</v>
      </c>
      <c r="AL406" s="52">
        <v>0</v>
      </c>
      <c r="AM406" s="52">
        <v>0</v>
      </c>
      <c r="AN406" s="52">
        <v>0</v>
      </c>
      <c r="AO406" s="52">
        <v>0</v>
      </c>
      <c r="AP406" s="52">
        <v>0</v>
      </c>
      <c r="AQ406" s="52">
        <v>0</v>
      </c>
      <c r="AR406" s="52">
        <v>0</v>
      </c>
      <c r="AS406" s="52">
        <v>0</v>
      </c>
      <c r="AT406" s="52">
        <v>0</v>
      </c>
      <c r="AU406" s="52">
        <v>0</v>
      </c>
      <c r="AV406" s="52">
        <v>0</v>
      </c>
      <c r="AW406" s="52">
        <v>0</v>
      </c>
      <c r="AX406" s="52">
        <v>0</v>
      </c>
      <c r="AY406" s="52">
        <v>0</v>
      </c>
      <c r="AZ406" s="52">
        <v>0</v>
      </c>
      <c r="BA406" s="52">
        <v>0</v>
      </c>
      <c r="BB406" s="52">
        <v>0</v>
      </c>
      <c r="BC406" s="52">
        <v>0</v>
      </c>
      <c r="BD406" s="52">
        <v>0</v>
      </c>
      <c r="BE406" s="52">
        <v>0</v>
      </c>
      <c r="BF406" s="52">
        <v>0</v>
      </c>
      <c r="BG406" s="52">
        <v>0</v>
      </c>
      <c r="BH406" s="52">
        <v>0</v>
      </c>
      <c r="BI406" s="52">
        <v>0</v>
      </c>
      <c r="BJ406" s="52">
        <v>0</v>
      </c>
      <c r="BK406" s="52">
        <v>0</v>
      </c>
      <c r="BL406" s="52">
        <v>0</v>
      </c>
      <c r="BM406" s="52">
        <v>0</v>
      </c>
      <c r="BN406" s="52">
        <v>0</v>
      </c>
      <c r="BO406" s="52">
        <v>0</v>
      </c>
      <c r="BP406" s="52">
        <v>0</v>
      </c>
      <c r="BQ406" s="52">
        <v>0</v>
      </c>
      <c r="BR406" s="52">
        <v>0</v>
      </c>
      <c r="BS406" s="52">
        <v>0</v>
      </c>
      <c r="BT406" s="52">
        <v>0</v>
      </c>
      <c r="BU406" s="52">
        <v>0</v>
      </c>
      <c r="BV406" s="52">
        <v>0</v>
      </c>
      <c r="BW406" s="52">
        <v>0</v>
      </c>
      <c r="BX406" s="52">
        <v>0</v>
      </c>
      <c r="BY406" s="52">
        <v>0</v>
      </c>
      <c r="BZ406" s="52">
        <v>0</v>
      </c>
      <c r="CA406" s="52">
        <v>0</v>
      </c>
      <c r="CB406" s="52">
        <v>0</v>
      </c>
      <c r="CC406" s="52">
        <v>0</v>
      </c>
      <c r="CD406" s="52">
        <v>0</v>
      </c>
      <c r="CE406" s="52">
        <v>0</v>
      </c>
      <c r="CF406" s="52">
        <v>0</v>
      </c>
      <c r="CG406" s="52">
        <v>0</v>
      </c>
      <c r="CH406" s="52">
        <v>0</v>
      </c>
      <c r="CI406" s="52">
        <v>0</v>
      </c>
      <c r="CJ406" s="52">
        <v>0</v>
      </c>
      <c r="CK406" s="52">
        <v>0</v>
      </c>
      <c r="CL406" s="52">
        <v>0</v>
      </c>
      <c r="CM406" s="52">
        <v>0</v>
      </c>
      <c r="CN406" s="52">
        <v>0</v>
      </c>
      <c r="CO406" s="52">
        <v>0</v>
      </c>
      <c r="CP406" s="52">
        <v>0</v>
      </c>
      <c r="CQ406" s="52">
        <v>0</v>
      </c>
      <c r="CR406" s="52">
        <v>0</v>
      </c>
      <c r="CS406" s="52">
        <v>0</v>
      </c>
      <c r="CT406" s="52">
        <v>0</v>
      </c>
      <c r="CU406" s="52">
        <v>0</v>
      </c>
      <c r="CV406" s="52">
        <v>0</v>
      </c>
      <c r="CW406" s="52">
        <v>0</v>
      </c>
      <c r="CX406" s="52">
        <v>0</v>
      </c>
      <c r="CY406" s="52">
        <v>0</v>
      </c>
      <c r="CZ406" s="52">
        <v>0</v>
      </c>
      <c r="DA406" s="52">
        <v>0</v>
      </c>
      <c r="DB406" s="52">
        <v>0</v>
      </c>
      <c r="DC406" s="52">
        <v>0</v>
      </c>
      <c r="DD406" s="52">
        <v>0</v>
      </c>
      <c r="DE406" s="52">
        <v>0</v>
      </c>
      <c r="DF406" s="52">
        <v>0</v>
      </c>
      <c r="DG406" s="52">
        <v>0</v>
      </c>
      <c r="DH406" s="52">
        <v>0</v>
      </c>
      <c r="DI406" s="52">
        <v>0</v>
      </c>
      <c r="DJ406" s="52">
        <v>0</v>
      </c>
      <c r="DK406" s="52">
        <v>0</v>
      </c>
      <c r="DL406" s="52">
        <v>0</v>
      </c>
      <c r="DM406" s="52">
        <v>0</v>
      </c>
      <c r="DN406" s="52">
        <v>0</v>
      </c>
      <c r="DO406" s="52">
        <v>0</v>
      </c>
      <c r="DP406" s="52">
        <v>0</v>
      </c>
      <c r="DQ406" s="52">
        <v>0</v>
      </c>
      <c r="DR406" s="52">
        <v>0</v>
      </c>
      <c r="DS406" s="52">
        <v>0</v>
      </c>
      <c r="DT406" s="52">
        <v>0</v>
      </c>
      <c r="DU406" s="52">
        <v>0</v>
      </c>
      <c r="DV406" s="52">
        <v>0</v>
      </c>
      <c r="DW406" s="52">
        <v>0</v>
      </c>
      <c r="DX406" s="52">
        <v>0</v>
      </c>
      <c r="DY406" s="52">
        <v>0</v>
      </c>
      <c r="DZ406" s="52">
        <v>0</v>
      </c>
      <c r="EA406" s="52">
        <v>0</v>
      </c>
      <c r="EB406" s="52">
        <v>0</v>
      </c>
      <c r="EC406" s="52">
        <v>0</v>
      </c>
      <c r="ED406" s="52">
        <v>0</v>
      </c>
      <c r="EE406" s="52">
        <v>0</v>
      </c>
      <c r="EF406" s="52">
        <v>0</v>
      </c>
      <c r="EG406" s="52">
        <v>0</v>
      </c>
      <c r="EH406" s="52">
        <v>0</v>
      </c>
      <c r="EI406" s="52">
        <v>0</v>
      </c>
      <c r="EJ406" s="52">
        <v>0</v>
      </c>
      <c r="EK406" s="52">
        <v>0</v>
      </c>
      <c r="EL406" s="52">
        <v>0</v>
      </c>
      <c r="EM406" s="52">
        <v>0</v>
      </c>
      <c r="EN406" s="52">
        <v>0</v>
      </c>
      <c r="EO406" s="52">
        <v>0</v>
      </c>
      <c r="EP406" s="52">
        <v>0</v>
      </c>
      <c r="EQ406" s="52">
        <v>0</v>
      </c>
      <c r="ER406" s="52">
        <v>0</v>
      </c>
      <c r="ES406" s="52">
        <v>0</v>
      </c>
      <c r="ET406" s="52">
        <v>0</v>
      </c>
      <c r="EU406" s="52">
        <v>0</v>
      </c>
      <c r="EV406" s="52">
        <v>0</v>
      </c>
      <c r="EW406" s="52">
        <v>79.808040000000005</v>
      </c>
      <c r="EX406" s="52">
        <v>77.834819999999993</v>
      </c>
      <c r="EY406" s="52">
        <v>75.821430000000007</v>
      </c>
      <c r="EZ406" s="52">
        <v>73.982140000000001</v>
      </c>
      <c r="FA406" s="52">
        <v>72.642859999999999</v>
      </c>
      <c r="FB406" s="52">
        <v>71.482140000000001</v>
      </c>
      <c r="FC406" s="52">
        <v>71.352680000000007</v>
      </c>
      <c r="FD406" s="52">
        <v>73.705359999999999</v>
      </c>
      <c r="FE406" s="52">
        <v>77.236609999999999</v>
      </c>
      <c r="FF406" s="52">
        <v>80.933040000000005</v>
      </c>
      <c r="FG406" s="52">
        <v>84.544640000000001</v>
      </c>
      <c r="FH406" s="52">
        <v>87.816959999999995</v>
      </c>
      <c r="FI406" s="52">
        <v>90.919640000000001</v>
      </c>
      <c r="FJ406" s="52">
        <v>93.857140000000001</v>
      </c>
      <c r="FK406" s="52">
        <v>96.227680000000007</v>
      </c>
      <c r="FL406" s="52">
        <v>97.879459999999995</v>
      </c>
      <c r="FM406" s="52">
        <v>98.558040000000005</v>
      </c>
      <c r="FN406" s="52">
        <v>98.035709999999995</v>
      </c>
      <c r="FO406" s="52">
        <v>95.897319999999993</v>
      </c>
      <c r="FP406" s="52">
        <v>93.852680000000007</v>
      </c>
      <c r="FQ406" s="52">
        <v>90.821430000000007</v>
      </c>
      <c r="FR406" s="52">
        <v>87.142859999999999</v>
      </c>
      <c r="FS406" s="52">
        <v>83.638390000000001</v>
      </c>
      <c r="FT406" s="52">
        <v>80.491069999999993</v>
      </c>
      <c r="FU406" s="52">
        <v>18</v>
      </c>
      <c r="FV406" s="52">
        <v>300.98570000000001</v>
      </c>
      <c r="FW406" s="52">
        <v>100.18429999999999</v>
      </c>
      <c r="FX406" s="52">
        <v>0</v>
      </c>
    </row>
    <row r="407" spans="1:180" x14ac:dyDescent="0.3">
      <c r="A407" t="s">
        <v>174</v>
      </c>
      <c r="B407" t="s">
        <v>249</v>
      </c>
      <c r="C407" t="s">
        <v>0</v>
      </c>
      <c r="D407" t="s">
        <v>224</v>
      </c>
      <c r="E407" t="s">
        <v>190</v>
      </c>
      <c r="F407" t="s">
        <v>227</v>
      </c>
      <c r="G407" t="s">
        <v>240</v>
      </c>
      <c r="H407" s="52">
        <v>21</v>
      </c>
      <c r="I407" s="52">
        <v>0</v>
      </c>
      <c r="J407" s="52">
        <v>0</v>
      </c>
      <c r="K407" s="52">
        <v>0</v>
      </c>
      <c r="L407" s="52">
        <v>0</v>
      </c>
      <c r="M407" s="52">
        <v>0</v>
      </c>
      <c r="N407" s="52">
        <v>0</v>
      </c>
      <c r="O407" s="52">
        <v>0</v>
      </c>
      <c r="P407" s="52">
        <v>0</v>
      </c>
      <c r="Q407" s="52">
        <v>0</v>
      </c>
      <c r="R407" s="52">
        <v>0</v>
      </c>
      <c r="S407" s="52">
        <v>0</v>
      </c>
      <c r="T407" s="52">
        <v>0</v>
      </c>
      <c r="U407" s="52">
        <v>0</v>
      </c>
      <c r="V407" s="52">
        <v>0</v>
      </c>
      <c r="W407" s="52">
        <v>0</v>
      </c>
      <c r="X407" s="52">
        <v>0</v>
      </c>
      <c r="Y407" s="52">
        <v>0</v>
      </c>
      <c r="Z407" s="52">
        <v>0</v>
      </c>
      <c r="AA407" s="52">
        <v>0</v>
      </c>
      <c r="AB407" s="52">
        <v>0</v>
      </c>
      <c r="AC407" s="52">
        <v>0</v>
      </c>
      <c r="AD407" s="52">
        <v>0</v>
      </c>
      <c r="AE407" s="52">
        <v>0</v>
      </c>
      <c r="AF407" s="52">
        <v>0</v>
      </c>
      <c r="AG407" s="52">
        <v>0</v>
      </c>
      <c r="AH407" s="52">
        <v>0</v>
      </c>
      <c r="AI407" s="52">
        <v>0</v>
      </c>
      <c r="AJ407" s="52">
        <v>0</v>
      </c>
      <c r="AK407" s="52">
        <v>0</v>
      </c>
      <c r="AL407" s="52">
        <v>0</v>
      </c>
      <c r="AM407" s="52">
        <v>0</v>
      </c>
      <c r="AN407" s="52">
        <v>0</v>
      </c>
      <c r="AO407" s="52">
        <v>0</v>
      </c>
      <c r="AP407" s="52">
        <v>0</v>
      </c>
      <c r="AQ407" s="52">
        <v>0</v>
      </c>
      <c r="AR407" s="52">
        <v>0</v>
      </c>
      <c r="AS407" s="52">
        <v>0</v>
      </c>
      <c r="AT407" s="52">
        <v>0</v>
      </c>
      <c r="AU407" s="52">
        <v>0</v>
      </c>
      <c r="AV407" s="52">
        <v>0</v>
      </c>
      <c r="AW407" s="52">
        <v>0</v>
      </c>
      <c r="AX407" s="52">
        <v>0</v>
      </c>
      <c r="AY407" s="52">
        <v>0</v>
      </c>
      <c r="AZ407" s="52">
        <v>0</v>
      </c>
      <c r="BA407" s="52">
        <v>0</v>
      </c>
      <c r="BB407" s="52">
        <v>0</v>
      </c>
      <c r="BC407" s="52">
        <v>0</v>
      </c>
      <c r="BD407" s="52">
        <v>0</v>
      </c>
      <c r="BE407" s="52">
        <v>0</v>
      </c>
      <c r="BF407" s="52">
        <v>0</v>
      </c>
      <c r="BG407" s="52">
        <v>0</v>
      </c>
      <c r="BH407" s="52">
        <v>0</v>
      </c>
      <c r="BI407" s="52">
        <v>0</v>
      </c>
      <c r="BJ407" s="52">
        <v>0</v>
      </c>
      <c r="BK407" s="52">
        <v>0</v>
      </c>
      <c r="BL407" s="52">
        <v>0</v>
      </c>
      <c r="BM407" s="52">
        <v>0</v>
      </c>
      <c r="BN407" s="52">
        <v>0</v>
      </c>
      <c r="BO407" s="52">
        <v>0</v>
      </c>
      <c r="BP407" s="52">
        <v>0</v>
      </c>
      <c r="BQ407" s="52">
        <v>0</v>
      </c>
      <c r="BR407" s="52">
        <v>0</v>
      </c>
      <c r="BS407" s="52">
        <v>0</v>
      </c>
      <c r="BT407" s="52">
        <v>0</v>
      </c>
      <c r="BU407" s="52">
        <v>0</v>
      </c>
      <c r="BV407" s="52">
        <v>0</v>
      </c>
      <c r="BW407" s="52">
        <v>0</v>
      </c>
      <c r="BX407" s="52">
        <v>0</v>
      </c>
      <c r="BY407" s="52">
        <v>0</v>
      </c>
      <c r="BZ407" s="52">
        <v>0</v>
      </c>
      <c r="CA407" s="52">
        <v>0</v>
      </c>
      <c r="CB407" s="52">
        <v>0</v>
      </c>
      <c r="CC407" s="52">
        <v>0</v>
      </c>
      <c r="CD407" s="52">
        <v>0</v>
      </c>
      <c r="CE407" s="52">
        <v>0</v>
      </c>
      <c r="CF407" s="52">
        <v>0</v>
      </c>
      <c r="CG407" s="52">
        <v>0</v>
      </c>
      <c r="CH407" s="52">
        <v>0</v>
      </c>
      <c r="CI407" s="52">
        <v>0</v>
      </c>
      <c r="CJ407" s="52">
        <v>0</v>
      </c>
      <c r="CK407" s="52">
        <v>0</v>
      </c>
      <c r="CL407" s="52">
        <v>0</v>
      </c>
      <c r="CM407" s="52">
        <v>0</v>
      </c>
      <c r="CN407" s="52">
        <v>0</v>
      </c>
      <c r="CO407" s="52">
        <v>0</v>
      </c>
      <c r="CP407" s="52">
        <v>0</v>
      </c>
      <c r="CQ407" s="52">
        <v>0</v>
      </c>
      <c r="CR407" s="52">
        <v>0</v>
      </c>
      <c r="CS407" s="52">
        <v>0</v>
      </c>
      <c r="CT407" s="52">
        <v>0</v>
      </c>
      <c r="CU407" s="52">
        <v>0</v>
      </c>
      <c r="CV407" s="52">
        <v>0</v>
      </c>
      <c r="CW407" s="52">
        <v>0</v>
      </c>
      <c r="CX407" s="52">
        <v>0</v>
      </c>
      <c r="CY407" s="52">
        <v>0</v>
      </c>
      <c r="CZ407" s="52">
        <v>0</v>
      </c>
      <c r="DA407" s="52">
        <v>0</v>
      </c>
      <c r="DB407" s="52">
        <v>0</v>
      </c>
      <c r="DC407" s="52">
        <v>0</v>
      </c>
      <c r="DD407" s="52">
        <v>0</v>
      </c>
      <c r="DE407" s="52">
        <v>0</v>
      </c>
      <c r="DF407" s="52">
        <v>0</v>
      </c>
      <c r="DG407" s="52">
        <v>0</v>
      </c>
      <c r="DH407" s="52">
        <v>0</v>
      </c>
      <c r="DI407" s="52">
        <v>0</v>
      </c>
      <c r="DJ407" s="52">
        <v>0</v>
      </c>
      <c r="DK407" s="52">
        <v>0</v>
      </c>
      <c r="DL407" s="52">
        <v>0</v>
      </c>
      <c r="DM407" s="52">
        <v>0</v>
      </c>
      <c r="DN407" s="52">
        <v>0</v>
      </c>
      <c r="DO407" s="52">
        <v>0</v>
      </c>
      <c r="DP407" s="52">
        <v>0</v>
      </c>
      <c r="DQ407" s="52">
        <v>0</v>
      </c>
      <c r="DR407" s="52">
        <v>0</v>
      </c>
      <c r="DS407" s="52">
        <v>0</v>
      </c>
      <c r="DT407" s="52">
        <v>0</v>
      </c>
      <c r="DU407" s="52">
        <v>0</v>
      </c>
      <c r="DV407" s="52">
        <v>0</v>
      </c>
      <c r="DW407" s="52">
        <v>0</v>
      </c>
      <c r="DX407" s="52">
        <v>0</v>
      </c>
      <c r="DY407" s="52">
        <v>0</v>
      </c>
      <c r="DZ407" s="52">
        <v>0</v>
      </c>
      <c r="EA407" s="52">
        <v>0</v>
      </c>
      <c r="EB407" s="52">
        <v>0</v>
      </c>
      <c r="EC407" s="52">
        <v>0</v>
      </c>
      <c r="ED407" s="52">
        <v>0</v>
      </c>
      <c r="EE407" s="52">
        <v>0</v>
      </c>
      <c r="EF407" s="52">
        <v>0</v>
      </c>
      <c r="EG407" s="52">
        <v>0</v>
      </c>
      <c r="EH407" s="52">
        <v>0</v>
      </c>
      <c r="EI407" s="52">
        <v>0</v>
      </c>
      <c r="EJ407" s="52">
        <v>0</v>
      </c>
      <c r="EK407" s="52">
        <v>0</v>
      </c>
      <c r="EL407" s="52">
        <v>0</v>
      </c>
      <c r="EM407" s="52">
        <v>0</v>
      </c>
      <c r="EN407" s="52">
        <v>0</v>
      </c>
      <c r="EO407" s="52">
        <v>0</v>
      </c>
      <c r="EP407" s="52">
        <v>0</v>
      </c>
      <c r="EQ407" s="52">
        <v>0</v>
      </c>
      <c r="ER407" s="52">
        <v>0</v>
      </c>
      <c r="ES407" s="52">
        <v>0</v>
      </c>
      <c r="ET407" s="52">
        <v>0</v>
      </c>
      <c r="EU407" s="52">
        <v>0</v>
      </c>
      <c r="EV407" s="52">
        <v>0</v>
      </c>
      <c r="EW407" s="52">
        <v>74.613950000000003</v>
      </c>
      <c r="EX407" s="52">
        <v>72.712590000000006</v>
      </c>
      <c r="EY407" s="52">
        <v>70.819730000000007</v>
      </c>
      <c r="EZ407" s="52">
        <v>69.047619999999995</v>
      </c>
      <c r="FA407" s="52">
        <v>67.724490000000003</v>
      </c>
      <c r="FB407" s="52">
        <v>66.681979999999996</v>
      </c>
      <c r="FC407" s="52">
        <v>65.734700000000004</v>
      </c>
      <c r="FD407" s="52">
        <v>66.197280000000006</v>
      </c>
      <c r="FE407" s="52">
        <v>69.209180000000003</v>
      </c>
      <c r="FF407" s="52">
        <v>73.576530000000005</v>
      </c>
      <c r="FG407" s="52">
        <v>77.906459999999996</v>
      </c>
      <c r="FH407" s="52">
        <v>81.739800000000002</v>
      </c>
      <c r="FI407" s="52">
        <v>85.096940000000004</v>
      </c>
      <c r="FJ407" s="52">
        <v>88.215990000000005</v>
      </c>
      <c r="FK407" s="52">
        <v>90.477890000000002</v>
      </c>
      <c r="FL407" s="52">
        <v>92.064629999999994</v>
      </c>
      <c r="FM407" s="52">
        <v>92.797619999999995</v>
      </c>
      <c r="FN407" s="52">
        <v>92.163269999999997</v>
      </c>
      <c r="FO407" s="52">
        <v>90.256810000000002</v>
      </c>
      <c r="FP407" s="52">
        <v>86.840130000000002</v>
      </c>
      <c r="FQ407" s="52">
        <v>83.797619999999995</v>
      </c>
      <c r="FR407" s="52">
        <v>81.166659999999993</v>
      </c>
      <c r="FS407" s="52">
        <v>78.629249999999999</v>
      </c>
      <c r="FT407" s="52">
        <v>76.25</v>
      </c>
      <c r="FU407" s="52">
        <v>18</v>
      </c>
      <c r="FV407" s="52">
        <v>422.69470000000001</v>
      </c>
      <c r="FW407" s="52">
        <v>152.8597</v>
      </c>
      <c r="FX407" s="52">
        <v>0</v>
      </c>
    </row>
    <row r="408" spans="1:180" x14ac:dyDescent="0.3">
      <c r="A408" t="s">
        <v>174</v>
      </c>
      <c r="B408" t="s">
        <v>249</v>
      </c>
      <c r="C408" t="s">
        <v>0</v>
      </c>
      <c r="D408" t="s">
        <v>224</v>
      </c>
      <c r="E408" t="s">
        <v>189</v>
      </c>
      <c r="F408" t="s">
        <v>227</v>
      </c>
      <c r="G408" t="s">
        <v>240</v>
      </c>
      <c r="H408" s="52">
        <v>21</v>
      </c>
      <c r="I408" s="52">
        <v>0</v>
      </c>
      <c r="J408" s="52">
        <v>0</v>
      </c>
      <c r="K408" s="52">
        <v>0</v>
      </c>
      <c r="L408" s="52">
        <v>0</v>
      </c>
      <c r="M408" s="52">
        <v>0</v>
      </c>
      <c r="N408" s="52">
        <v>0</v>
      </c>
      <c r="O408" s="52">
        <v>0</v>
      </c>
      <c r="P408" s="52">
        <v>0</v>
      </c>
      <c r="Q408" s="52">
        <v>0</v>
      </c>
      <c r="R408" s="52">
        <v>0</v>
      </c>
      <c r="S408" s="52">
        <v>0</v>
      </c>
      <c r="T408" s="52">
        <v>0</v>
      </c>
      <c r="U408" s="52">
        <v>0</v>
      </c>
      <c r="V408" s="52">
        <v>0</v>
      </c>
      <c r="W408" s="52">
        <v>0</v>
      </c>
      <c r="X408" s="52">
        <v>0</v>
      </c>
      <c r="Y408" s="52">
        <v>0</v>
      </c>
      <c r="Z408" s="52">
        <v>0</v>
      </c>
      <c r="AA408" s="52">
        <v>0</v>
      </c>
      <c r="AB408" s="52">
        <v>0</v>
      </c>
      <c r="AC408" s="52">
        <v>0</v>
      </c>
      <c r="AD408" s="52">
        <v>0</v>
      </c>
      <c r="AE408" s="52">
        <v>0</v>
      </c>
      <c r="AF408" s="52">
        <v>0</v>
      </c>
      <c r="AG408" s="52">
        <v>0</v>
      </c>
      <c r="AH408" s="52">
        <v>0</v>
      </c>
      <c r="AI408" s="52">
        <v>0</v>
      </c>
      <c r="AJ408" s="52">
        <v>0</v>
      </c>
      <c r="AK408" s="52">
        <v>0</v>
      </c>
      <c r="AL408" s="52">
        <v>0</v>
      </c>
      <c r="AM408" s="52">
        <v>0</v>
      </c>
      <c r="AN408" s="52">
        <v>0</v>
      </c>
      <c r="AO408" s="52">
        <v>0</v>
      </c>
      <c r="AP408" s="52">
        <v>0</v>
      </c>
      <c r="AQ408" s="52">
        <v>0</v>
      </c>
      <c r="AR408" s="52">
        <v>0</v>
      </c>
      <c r="AS408" s="52">
        <v>0</v>
      </c>
      <c r="AT408" s="52">
        <v>0</v>
      </c>
      <c r="AU408" s="52">
        <v>0</v>
      </c>
      <c r="AV408" s="52">
        <v>0</v>
      </c>
      <c r="AW408" s="52">
        <v>0</v>
      </c>
      <c r="AX408" s="52">
        <v>0</v>
      </c>
      <c r="AY408" s="52">
        <v>0</v>
      </c>
      <c r="AZ408" s="52">
        <v>0</v>
      </c>
      <c r="BA408" s="52">
        <v>0</v>
      </c>
      <c r="BB408" s="52">
        <v>0</v>
      </c>
      <c r="BC408" s="52">
        <v>0</v>
      </c>
      <c r="BD408" s="52">
        <v>0</v>
      </c>
      <c r="BE408" s="52">
        <v>0</v>
      </c>
      <c r="BF408" s="52">
        <v>0</v>
      </c>
      <c r="BG408" s="52">
        <v>0</v>
      </c>
      <c r="BH408" s="52">
        <v>0</v>
      </c>
      <c r="BI408" s="52">
        <v>0</v>
      </c>
      <c r="BJ408" s="52">
        <v>0</v>
      </c>
      <c r="BK408" s="52">
        <v>0</v>
      </c>
      <c r="BL408" s="52">
        <v>0</v>
      </c>
      <c r="BM408" s="52">
        <v>0</v>
      </c>
      <c r="BN408" s="52">
        <v>0</v>
      </c>
      <c r="BO408" s="52">
        <v>0</v>
      </c>
      <c r="BP408" s="52">
        <v>0</v>
      </c>
      <c r="BQ408" s="52">
        <v>0</v>
      </c>
      <c r="BR408" s="52">
        <v>0</v>
      </c>
      <c r="BS408" s="52">
        <v>0</v>
      </c>
      <c r="BT408" s="52">
        <v>0</v>
      </c>
      <c r="BU408" s="52">
        <v>0</v>
      </c>
      <c r="BV408" s="52">
        <v>0</v>
      </c>
      <c r="BW408" s="52">
        <v>0</v>
      </c>
      <c r="BX408" s="52">
        <v>0</v>
      </c>
      <c r="BY408" s="52">
        <v>0</v>
      </c>
      <c r="BZ408" s="52">
        <v>0</v>
      </c>
      <c r="CA408" s="52">
        <v>0</v>
      </c>
      <c r="CB408" s="52">
        <v>0</v>
      </c>
      <c r="CC408" s="52">
        <v>0</v>
      </c>
      <c r="CD408" s="52">
        <v>0</v>
      </c>
      <c r="CE408" s="52">
        <v>0</v>
      </c>
      <c r="CF408" s="52">
        <v>0</v>
      </c>
      <c r="CG408" s="52">
        <v>0</v>
      </c>
      <c r="CH408" s="52">
        <v>0</v>
      </c>
      <c r="CI408" s="52">
        <v>0</v>
      </c>
      <c r="CJ408" s="52">
        <v>0</v>
      </c>
      <c r="CK408" s="52">
        <v>0</v>
      </c>
      <c r="CL408" s="52">
        <v>0</v>
      </c>
      <c r="CM408" s="52">
        <v>0</v>
      </c>
      <c r="CN408" s="52">
        <v>0</v>
      </c>
      <c r="CO408" s="52">
        <v>0</v>
      </c>
      <c r="CP408" s="52">
        <v>0</v>
      </c>
      <c r="CQ408" s="52">
        <v>0</v>
      </c>
      <c r="CR408" s="52">
        <v>0</v>
      </c>
      <c r="CS408" s="52">
        <v>0</v>
      </c>
      <c r="CT408" s="52">
        <v>0</v>
      </c>
      <c r="CU408" s="52">
        <v>0</v>
      </c>
      <c r="CV408" s="52">
        <v>0</v>
      </c>
      <c r="CW408" s="52">
        <v>0</v>
      </c>
      <c r="CX408" s="52">
        <v>0</v>
      </c>
      <c r="CY408" s="52">
        <v>0</v>
      </c>
      <c r="CZ408" s="52">
        <v>0</v>
      </c>
      <c r="DA408" s="52">
        <v>0</v>
      </c>
      <c r="DB408" s="52">
        <v>0</v>
      </c>
      <c r="DC408" s="52">
        <v>0</v>
      </c>
      <c r="DD408" s="52">
        <v>0</v>
      </c>
      <c r="DE408" s="52">
        <v>0</v>
      </c>
      <c r="DF408" s="52">
        <v>0</v>
      </c>
      <c r="DG408" s="52">
        <v>0</v>
      </c>
      <c r="DH408" s="52">
        <v>0</v>
      </c>
      <c r="DI408" s="52">
        <v>0</v>
      </c>
      <c r="DJ408" s="52">
        <v>0</v>
      </c>
      <c r="DK408" s="52">
        <v>0</v>
      </c>
      <c r="DL408" s="52">
        <v>0</v>
      </c>
      <c r="DM408" s="52">
        <v>0</v>
      </c>
      <c r="DN408" s="52">
        <v>0</v>
      </c>
      <c r="DO408" s="52">
        <v>0</v>
      </c>
      <c r="DP408" s="52">
        <v>0</v>
      </c>
      <c r="DQ408" s="52">
        <v>0</v>
      </c>
      <c r="DR408" s="52">
        <v>0</v>
      </c>
      <c r="DS408" s="52">
        <v>0</v>
      </c>
      <c r="DT408" s="52">
        <v>0</v>
      </c>
      <c r="DU408" s="52">
        <v>0</v>
      </c>
      <c r="DV408" s="52">
        <v>0</v>
      </c>
      <c r="DW408" s="52">
        <v>0</v>
      </c>
      <c r="DX408" s="52">
        <v>0</v>
      </c>
      <c r="DY408" s="52">
        <v>0</v>
      </c>
      <c r="DZ408" s="52">
        <v>0</v>
      </c>
      <c r="EA408" s="52">
        <v>0</v>
      </c>
      <c r="EB408" s="52">
        <v>0</v>
      </c>
      <c r="EC408" s="52">
        <v>0</v>
      </c>
      <c r="ED408" s="52">
        <v>0</v>
      </c>
      <c r="EE408" s="52">
        <v>0</v>
      </c>
      <c r="EF408" s="52">
        <v>0</v>
      </c>
      <c r="EG408" s="52">
        <v>0</v>
      </c>
      <c r="EH408" s="52">
        <v>0</v>
      </c>
      <c r="EI408" s="52">
        <v>0</v>
      </c>
      <c r="EJ408" s="52">
        <v>0</v>
      </c>
      <c r="EK408" s="52">
        <v>0</v>
      </c>
      <c r="EL408" s="52">
        <v>0</v>
      </c>
      <c r="EM408" s="52">
        <v>0</v>
      </c>
      <c r="EN408" s="52">
        <v>0</v>
      </c>
      <c r="EO408" s="52">
        <v>0</v>
      </c>
      <c r="EP408" s="52">
        <v>0</v>
      </c>
      <c r="EQ408" s="52">
        <v>0</v>
      </c>
      <c r="ER408" s="52">
        <v>0</v>
      </c>
      <c r="ES408" s="52">
        <v>0</v>
      </c>
      <c r="ET408" s="52">
        <v>0</v>
      </c>
      <c r="EU408" s="52">
        <v>0</v>
      </c>
      <c r="EV408" s="52">
        <v>0</v>
      </c>
      <c r="EW408" s="52">
        <v>79.149349999999998</v>
      </c>
      <c r="EX408" s="52">
        <v>77.056820000000002</v>
      </c>
      <c r="EY408" s="52">
        <v>75.465909999999994</v>
      </c>
      <c r="EZ408" s="52">
        <v>74.100650000000002</v>
      </c>
      <c r="FA408" s="52">
        <v>72.422079999999994</v>
      </c>
      <c r="FB408" s="52">
        <v>70.925319999999999</v>
      </c>
      <c r="FC408" s="52">
        <v>70.123369999999994</v>
      </c>
      <c r="FD408" s="52">
        <v>71.512990000000002</v>
      </c>
      <c r="FE408" s="52">
        <v>74.840909999999994</v>
      </c>
      <c r="FF408" s="52">
        <v>78.834419999999994</v>
      </c>
      <c r="FG408" s="52">
        <v>82.970780000000005</v>
      </c>
      <c r="FH408" s="52">
        <v>86.516239999999996</v>
      </c>
      <c r="FI408" s="52">
        <v>89.922079999999994</v>
      </c>
      <c r="FJ408" s="52">
        <v>93.042209999999997</v>
      </c>
      <c r="FK408" s="52">
        <v>95.303569999999993</v>
      </c>
      <c r="FL408" s="52">
        <v>97.030850000000001</v>
      </c>
      <c r="FM408" s="52">
        <v>97.928569999999993</v>
      </c>
      <c r="FN408" s="52">
        <v>97.542209999999997</v>
      </c>
      <c r="FO408" s="52">
        <v>95.741879999999995</v>
      </c>
      <c r="FP408" s="52">
        <v>92.866879999999995</v>
      </c>
      <c r="FQ408" s="52">
        <v>89.448049999999995</v>
      </c>
      <c r="FR408" s="52">
        <v>86.566559999999996</v>
      </c>
      <c r="FS408" s="52">
        <v>83.719149999999999</v>
      </c>
      <c r="FT408" s="52">
        <v>81.160709999999995</v>
      </c>
      <c r="FU408" s="52">
        <v>18</v>
      </c>
      <c r="FV408" s="52">
        <v>423.62650000000002</v>
      </c>
      <c r="FW408" s="52">
        <v>148.4573</v>
      </c>
      <c r="FX408" s="52">
        <v>0</v>
      </c>
    </row>
    <row r="409" spans="1:180" x14ac:dyDescent="0.3">
      <c r="A409" t="s">
        <v>174</v>
      </c>
      <c r="B409" t="s">
        <v>249</v>
      </c>
      <c r="C409" t="s">
        <v>0</v>
      </c>
      <c r="D409" t="s">
        <v>244</v>
      </c>
      <c r="E409" t="s">
        <v>190</v>
      </c>
      <c r="F409" t="s">
        <v>227</v>
      </c>
      <c r="G409" t="s">
        <v>240</v>
      </c>
      <c r="H409" s="52">
        <v>21</v>
      </c>
      <c r="I409" s="52">
        <v>0</v>
      </c>
      <c r="J409" s="52">
        <v>0</v>
      </c>
      <c r="K409" s="52">
        <v>0</v>
      </c>
      <c r="L409" s="52">
        <v>0</v>
      </c>
      <c r="M409" s="52">
        <v>0</v>
      </c>
      <c r="N409" s="52">
        <v>0</v>
      </c>
      <c r="O409" s="52">
        <v>0</v>
      </c>
      <c r="P409" s="52">
        <v>0</v>
      </c>
      <c r="Q409" s="52">
        <v>0</v>
      </c>
      <c r="R409" s="52">
        <v>0</v>
      </c>
      <c r="S409" s="52">
        <v>0</v>
      </c>
      <c r="T409" s="52">
        <v>0</v>
      </c>
      <c r="U409" s="52">
        <v>0</v>
      </c>
      <c r="V409" s="52">
        <v>0</v>
      </c>
      <c r="W409" s="52">
        <v>0</v>
      </c>
      <c r="X409" s="52">
        <v>0</v>
      </c>
      <c r="Y409" s="52">
        <v>0</v>
      </c>
      <c r="Z409" s="52">
        <v>0</v>
      </c>
      <c r="AA409" s="52">
        <v>0</v>
      </c>
      <c r="AB409" s="52">
        <v>0</v>
      </c>
      <c r="AC409" s="52">
        <v>0</v>
      </c>
      <c r="AD409" s="52">
        <v>0</v>
      </c>
      <c r="AE409" s="52">
        <v>0</v>
      </c>
      <c r="AF409" s="52">
        <v>0</v>
      </c>
      <c r="AG409" s="52">
        <v>0</v>
      </c>
      <c r="AH409" s="52">
        <v>0</v>
      </c>
      <c r="AI409" s="52">
        <v>0</v>
      </c>
      <c r="AJ409" s="52">
        <v>0</v>
      </c>
      <c r="AK409" s="52">
        <v>0</v>
      </c>
      <c r="AL409" s="52">
        <v>0</v>
      </c>
      <c r="AM409" s="52">
        <v>0</v>
      </c>
      <c r="AN409" s="52">
        <v>0</v>
      </c>
      <c r="AO409" s="52">
        <v>0</v>
      </c>
      <c r="AP409" s="52">
        <v>0</v>
      </c>
      <c r="AQ409" s="52">
        <v>0</v>
      </c>
      <c r="AR409" s="52">
        <v>0</v>
      </c>
      <c r="AS409" s="52">
        <v>0</v>
      </c>
      <c r="AT409" s="52">
        <v>0</v>
      </c>
      <c r="AU409" s="52">
        <v>0</v>
      </c>
      <c r="AV409" s="52">
        <v>0</v>
      </c>
      <c r="AW409" s="52">
        <v>0</v>
      </c>
      <c r="AX409" s="52">
        <v>0</v>
      </c>
      <c r="AY409" s="52">
        <v>0</v>
      </c>
      <c r="AZ409" s="52">
        <v>0</v>
      </c>
      <c r="BA409" s="52">
        <v>0</v>
      </c>
      <c r="BB409" s="52">
        <v>0</v>
      </c>
      <c r="BC409" s="52">
        <v>0</v>
      </c>
      <c r="BD409" s="52">
        <v>0</v>
      </c>
      <c r="BE409" s="52">
        <v>0</v>
      </c>
      <c r="BF409" s="52">
        <v>0</v>
      </c>
      <c r="BG409" s="52">
        <v>0</v>
      </c>
      <c r="BH409" s="52">
        <v>0</v>
      </c>
      <c r="BI409" s="52">
        <v>0</v>
      </c>
      <c r="BJ409" s="52">
        <v>0</v>
      </c>
      <c r="BK409" s="52">
        <v>0</v>
      </c>
      <c r="BL409" s="52">
        <v>0</v>
      </c>
      <c r="BM409" s="52">
        <v>0</v>
      </c>
      <c r="BN409" s="52">
        <v>0</v>
      </c>
      <c r="BO409" s="52">
        <v>0</v>
      </c>
      <c r="BP409" s="52">
        <v>0</v>
      </c>
      <c r="BQ409" s="52">
        <v>0</v>
      </c>
      <c r="BR409" s="52">
        <v>0</v>
      </c>
      <c r="BS409" s="52">
        <v>0</v>
      </c>
      <c r="BT409" s="52">
        <v>0</v>
      </c>
      <c r="BU409" s="52">
        <v>0</v>
      </c>
      <c r="BV409" s="52">
        <v>0</v>
      </c>
      <c r="BW409" s="52">
        <v>0</v>
      </c>
      <c r="BX409" s="52">
        <v>0</v>
      </c>
      <c r="BY409" s="52">
        <v>0</v>
      </c>
      <c r="BZ409" s="52">
        <v>0</v>
      </c>
      <c r="CA409" s="52">
        <v>0</v>
      </c>
      <c r="CB409" s="52">
        <v>0</v>
      </c>
      <c r="CC409" s="52">
        <v>0</v>
      </c>
      <c r="CD409" s="52">
        <v>0</v>
      </c>
      <c r="CE409" s="52">
        <v>0</v>
      </c>
      <c r="CF409" s="52">
        <v>0</v>
      </c>
      <c r="CG409" s="52">
        <v>0</v>
      </c>
      <c r="CH409" s="52">
        <v>0</v>
      </c>
      <c r="CI409" s="52">
        <v>0</v>
      </c>
      <c r="CJ409" s="52">
        <v>0</v>
      </c>
      <c r="CK409" s="52">
        <v>0</v>
      </c>
      <c r="CL409" s="52">
        <v>0</v>
      </c>
      <c r="CM409" s="52">
        <v>0</v>
      </c>
      <c r="CN409" s="52">
        <v>0</v>
      </c>
      <c r="CO409" s="52">
        <v>0</v>
      </c>
      <c r="CP409" s="52">
        <v>0</v>
      </c>
      <c r="CQ409" s="52">
        <v>0</v>
      </c>
      <c r="CR409" s="52">
        <v>0</v>
      </c>
      <c r="CS409" s="52">
        <v>0</v>
      </c>
      <c r="CT409" s="52">
        <v>0</v>
      </c>
      <c r="CU409" s="52">
        <v>0</v>
      </c>
      <c r="CV409" s="52">
        <v>0</v>
      </c>
      <c r="CW409" s="52">
        <v>0</v>
      </c>
      <c r="CX409" s="52">
        <v>0</v>
      </c>
      <c r="CY409" s="52">
        <v>0</v>
      </c>
      <c r="CZ409" s="52">
        <v>0</v>
      </c>
      <c r="DA409" s="52">
        <v>0</v>
      </c>
      <c r="DB409" s="52">
        <v>0</v>
      </c>
      <c r="DC409" s="52">
        <v>0</v>
      </c>
      <c r="DD409" s="52">
        <v>0</v>
      </c>
      <c r="DE409" s="52">
        <v>0</v>
      </c>
      <c r="DF409" s="52">
        <v>0</v>
      </c>
      <c r="DG409" s="52">
        <v>0</v>
      </c>
      <c r="DH409" s="52">
        <v>0</v>
      </c>
      <c r="DI409" s="52">
        <v>0</v>
      </c>
      <c r="DJ409" s="52">
        <v>0</v>
      </c>
      <c r="DK409" s="52">
        <v>0</v>
      </c>
      <c r="DL409" s="52">
        <v>0</v>
      </c>
      <c r="DM409" s="52">
        <v>0</v>
      </c>
      <c r="DN409" s="52">
        <v>0</v>
      </c>
      <c r="DO409" s="52">
        <v>0</v>
      </c>
      <c r="DP409" s="52">
        <v>0</v>
      </c>
      <c r="DQ409" s="52">
        <v>0</v>
      </c>
      <c r="DR409" s="52">
        <v>0</v>
      </c>
      <c r="DS409" s="52">
        <v>0</v>
      </c>
      <c r="DT409" s="52">
        <v>0</v>
      </c>
      <c r="DU409" s="52">
        <v>0</v>
      </c>
      <c r="DV409" s="52">
        <v>0</v>
      </c>
      <c r="DW409" s="52">
        <v>0</v>
      </c>
      <c r="DX409" s="52">
        <v>0</v>
      </c>
      <c r="DY409" s="52">
        <v>0</v>
      </c>
      <c r="DZ409" s="52">
        <v>0</v>
      </c>
      <c r="EA409" s="52">
        <v>0</v>
      </c>
      <c r="EB409" s="52">
        <v>0</v>
      </c>
      <c r="EC409" s="52">
        <v>0</v>
      </c>
      <c r="ED409" s="52">
        <v>0</v>
      </c>
      <c r="EE409" s="52">
        <v>0</v>
      </c>
      <c r="EF409" s="52">
        <v>0</v>
      </c>
      <c r="EG409" s="52">
        <v>0</v>
      </c>
      <c r="EH409" s="52">
        <v>0</v>
      </c>
      <c r="EI409" s="52">
        <v>0</v>
      </c>
      <c r="EJ409" s="52">
        <v>0</v>
      </c>
      <c r="EK409" s="52">
        <v>0</v>
      </c>
      <c r="EL409" s="52">
        <v>0</v>
      </c>
      <c r="EM409" s="52">
        <v>0</v>
      </c>
      <c r="EN409" s="52">
        <v>0</v>
      </c>
      <c r="EO409" s="52">
        <v>0</v>
      </c>
      <c r="EP409" s="52">
        <v>0</v>
      </c>
      <c r="EQ409" s="52">
        <v>0</v>
      </c>
      <c r="ER409" s="52">
        <v>0</v>
      </c>
      <c r="ES409" s="52">
        <v>0</v>
      </c>
      <c r="ET409" s="52">
        <v>0</v>
      </c>
      <c r="EU409" s="52">
        <v>0</v>
      </c>
      <c r="EV409" s="52">
        <v>0</v>
      </c>
      <c r="EW409" s="52">
        <v>74.964290000000005</v>
      </c>
      <c r="EX409" s="52">
        <v>72.980159999999998</v>
      </c>
      <c r="EY409" s="52">
        <v>71.246030000000005</v>
      </c>
      <c r="EZ409" s="52">
        <v>70.126980000000003</v>
      </c>
      <c r="FA409" s="52">
        <v>69.107140000000001</v>
      </c>
      <c r="FB409" s="52">
        <v>67.646829999999994</v>
      </c>
      <c r="FC409" s="52">
        <v>66.246030000000005</v>
      </c>
      <c r="FD409" s="52">
        <v>66.551590000000004</v>
      </c>
      <c r="FE409" s="52">
        <v>69.603170000000006</v>
      </c>
      <c r="FF409" s="52">
        <v>74.230159999999998</v>
      </c>
      <c r="FG409" s="52">
        <v>78.579369999999997</v>
      </c>
      <c r="FH409" s="52">
        <v>82.285709999999995</v>
      </c>
      <c r="FI409" s="52">
        <v>85.876980000000003</v>
      </c>
      <c r="FJ409" s="52">
        <v>88.837299999999999</v>
      </c>
      <c r="FK409" s="52">
        <v>91.138890000000004</v>
      </c>
      <c r="FL409" s="52">
        <v>92.146829999999994</v>
      </c>
      <c r="FM409" s="52">
        <v>92.472219999999993</v>
      </c>
      <c r="FN409" s="52">
        <v>91.738100000000003</v>
      </c>
      <c r="FO409" s="52">
        <v>90.107140000000001</v>
      </c>
      <c r="FP409" s="52">
        <v>87.273809999999997</v>
      </c>
      <c r="FQ409" s="52">
        <v>84.257930000000002</v>
      </c>
      <c r="FR409" s="52">
        <v>81.710319999999996</v>
      </c>
      <c r="FS409" s="52">
        <v>79.507930000000002</v>
      </c>
      <c r="FT409" s="52">
        <v>77.317459999999997</v>
      </c>
      <c r="FU409" s="52">
        <v>18</v>
      </c>
      <c r="FV409" s="52">
        <v>422.69470000000001</v>
      </c>
      <c r="FW409" s="52">
        <v>152.8597</v>
      </c>
      <c r="FX409" s="52">
        <v>0</v>
      </c>
    </row>
    <row r="410" spans="1:180" x14ac:dyDescent="0.3">
      <c r="A410" t="s">
        <v>174</v>
      </c>
      <c r="B410" t="s">
        <v>249</v>
      </c>
      <c r="C410" t="s">
        <v>0</v>
      </c>
      <c r="D410" t="s">
        <v>224</v>
      </c>
      <c r="E410" t="s">
        <v>187</v>
      </c>
      <c r="F410" t="s">
        <v>227</v>
      </c>
      <c r="G410" t="s">
        <v>240</v>
      </c>
      <c r="H410" s="52">
        <v>21</v>
      </c>
      <c r="I410" s="52">
        <v>0</v>
      </c>
      <c r="J410" s="52">
        <v>0</v>
      </c>
      <c r="K410" s="52">
        <v>0</v>
      </c>
      <c r="L410" s="52">
        <v>0</v>
      </c>
      <c r="M410" s="52">
        <v>0</v>
      </c>
      <c r="N410" s="52">
        <v>0</v>
      </c>
      <c r="O410" s="52">
        <v>0</v>
      </c>
      <c r="P410" s="52">
        <v>0</v>
      </c>
      <c r="Q410" s="52">
        <v>0</v>
      </c>
      <c r="R410" s="52">
        <v>0</v>
      </c>
      <c r="S410" s="52">
        <v>0</v>
      </c>
      <c r="T410" s="52">
        <v>0</v>
      </c>
      <c r="U410" s="52">
        <v>0</v>
      </c>
      <c r="V410" s="52">
        <v>0</v>
      </c>
      <c r="W410" s="52">
        <v>0</v>
      </c>
      <c r="X410" s="52">
        <v>0</v>
      </c>
      <c r="Y410" s="52">
        <v>0</v>
      </c>
      <c r="Z410" s="52">
        <v>0</v>
      </c>
      <c r="AA410" s="52">
        <v>0</v>
      </c>
      <c r="AB410" s="52">
        <v>0</v>
      </c>
      <c r="AC410" s="52">
        <v>0</v>
      </c>
      <c r="AD410" s="52">
        <v>0</v>
      </c>
      <c r="AE410" s="52">
        <v>0</v>
      </c>
      <c r="AF410" s="52">
        <v>0</v>
      </c>
      <c r="AG410" s="52">
        <v>0</v>
      </c>
      <c r="AH410" s="52">
        <v>0</v>
      </c>
      <c r="AI410" s="52">
        <v>0</v>
      </c>
      <c r="AJ410" s="52">
        <v>0</v>
      </c>
      <c r="AK410" s="52">
        <v>0</v>
      </c>
      <c r="AL410" s="52">
        <v>0</v>
      </c>
      <c r="AM410" s="52">
        <v>0</v>
      </c>
      <c r="AN410" s="52">
        <v>0</v>
      </c>
      <c r="AO410" s="52">
        <v>0</v>
      </c>
      <c r="AP410" s="52">
        <v>0</v>
      </c>
      <c r="AQ410" s="52">
        <v>0</v>
      </c>
      <c r="AR410" s="52">
        <v>0</v>
      </c>
      <c r="AS410" s="52">
        <v>0</v>
      </c>
      <c r="AT410" s="52">
        <v>0</v>
      </c>
      <c r="AU410" s="52">
        <v>0</v>
      </c>
      <c r="AV410" s="52">
        <v>0</v>
      </c>
      <c r="AW410" s="52">
        <v>0</v>
      </c>
      <c r="AX410" s="52">
        <v>0</v>
      </c>
      <c r="AY410" s="52">
        <v>0</v>
      </c>
      <c r="AZ410" s="52">
        <v>0</v>
      </c>
      <c r="BA410" s="52">
        <v>0</v>
      </c>
      <c r="BB410" s="52">
        <v>0</v>
      </c>
      <c r="BC410" s="52">
        <v>0</v>
      </c>
      <c r="BD410" s="52">
        <v>0</v>
      </c>
      <c r="BE410" s="52">
        <v>0</v>
      </c>
      <c r="BF410" s="52">
        <v>0</v>
      </c>
      <c r="BG410" s="52">
        <v>0</v>
      </c>
      <c r="BH410" s="52">
        <v>0</v>
      </c>
      <c r="BI410" s="52">
        <v>0</v>
      </c>
      <c r="BJ410" s="52">
        <v>0</v>
      </c>
      <c r="BK410" s="52">
        <v>0</v>
      </c>
      <c r="BL410" s="52">
        <v>0</v>
      </c>
      <c r="BM410" s="52">
        <v>0</v>
      </c>
      <c r="BN410" s="52">
        <v>0</v>
      </c>
      <c r="BO410" s="52">
        <v>0</v>
      </c>
      <c r="BP410" s="52">
        <v>0</v>
      </c>
      <c r="BQ410" s="52">
        <v>0</v>
      </c>
      <c r="BR410" s="52">
        <v>0</v>
      </c>
      <c r="BS410" s="52">
        <v>0</v>
      </c>
      <c r="BT410" s="52">
        <v>0</v>
      </c>
      <c r="BU410" s="52">
        <v>0</v>
      </c>
      <c r="BV410" s="52">
        <v>0</v>
      </c>
      <c r="BW410" s="52">
        <v>0</v>
      </c>
      <c r="BX410" s="52">
        <v>0</v>
      </c>
      <c r="BY410" s="52">
        <v>0</v>
      </c>
      <c r="BZ410" s="52">
        <v>0</v>
      </c>
      <c r="CA410" s="52">
        <v>0</v>
      </c>
      <c r="CB410" s="52">
        <v>0</v>
      </c>
      <c r="CC410" s="52">
        <v>0</v>
      </c>
      <c r="CD410" s="52">
        <v>0</v>
      </c>
      <c r="CE410" s="52">
        <v>0</v>
      </c>
      <c r="CF410" s="52">
        <v>0</v>
      </c>
      <c r="CG410" s="52">
        <v>0</v>
      </c>
      <c r="CH410" s="52">
        <v>0</v>
      </c>
      <c r="CI410" s="52">
        <v>0</v>
      </c>
      <c r="CJ410" s="52">
        <v>0</v>
      </c>
      <c r="CK410" s="52">
        <v>0</v>
      </c>
      <c r="CL410" s="52">
        <v>0</v>
      </c>
      <c r="CM410" s="52">
        <v>0</v>
      </c>
      <c r="CN410" s="52">
        <v>0</v>
      </c>
      <c r="CO410" s="52">
        <v>0</v>
      </c>
      <c r="CP410" s="52">
        <v>0</v>
      </c>
      <c r="CQ410" s="52">
        <v>0</v>
      </c>
      <c r="CR410" s="52">
        <v>0</v>
      </c>
      <c r="CS410" s="52">
        <v>0</v>
      </c>
      <c r="CT410" s="52">
        <v>0</v>
      </c>
      <c r="CU410" s="52">
        <v>0</v>
      </c>
      <c r="CV410" s="52">
        <v>0</v>
      </c>
      <c r="CW410" s="52">
        <v>0</v>
      </c>
      <c r="CX410" s="52">
        <v>0</v>
      </c>
      <c r="CY410" s="52">
        <v>0</v>
      </c>
      <c r="CZ410" s="52">
        <v>0</v>
      </c>
      <c r="DA410" s="52">
        <v>0</v>
      </c>
      <c r="DB410" s="52">
        <v>0</v>
      </c>
      <c r="DC410" s="52">
        <v>0</v>
      </c>
      <c r="DD410" s="52">
        <v>0</v>
      </c>
      <c r="DE410" s="52">
        <v>0</v>
      </c>
      <c r="DF410" s="52">
        <v>0</v>
      </c>
      <c r="DG410" s="52">
        <v>0</v>
      </c>
      <c r="DH410" s="52">
        <v>0</v>
      </c>
      <c r="DI410" s="52">
        <v>0</v>
      </c>
      <c r="DJ410" s="52">
        <v>0</v>
      </c>
      <c r="DK410" s="52">
        <v>0</v>
      </c>
      <c r="DL410" s="52">
        <v>0</v>
      </c>
      <c r="DM410" s="52">
        <v>0</v>
      </c>
      <c r="DN410" s="52">
        <v>0</v>
      </c>
      <c r="DO410" s="52">
        <v>0</v>
      </c>
      <c r="DP410" s="52">
        <v>0</v>
      </c>
      <c r="DQ410" s="52">
        <v>0</v>
      </c>
      <c r="DR410" s="52">
        <v>0</v>
      </c>
      <c r="DS410" s="52">
        <v>0</v>
      </c>
      <c r="DT410" s="52">
        <v>0</v>
      </c>
      <c r="DU410" s="52">
        <v>0</v>
      </c>
      <c r="DV410" s="52">
        <v>0</v>
      </c>
      <c r="DW410" s="52">
        <v>0</v>
      </c>
      <c r="DX410" s="52">
        <v>0</v>
      </c>
      <c r="DY410" s="52">
        <v>0</v>
      </c>
      <c r="DZ410" s="52">
        <v>0</v>
      </c>
      <c r="EA410" s="52">
        <v>0</v>
      </c>
      <c r="EB410" s="52">
        <v>0</v>
      </c>
      <c r="EC410" s="52">
        <v>0</v>
      </c>
      <c r="ED410" s="52">
        <v>0</v>
      </c>
      <c r="EE410" s="52">
        <v>0</v>
      </c>
      <c r="EF410" s="52">
        <v>0</v>
      </c>
      <c r="EG410" s="52">
        <v>0</v>
      </c>
      <c r="EH410" s="52">
        <v>0</v>
      </c>
      <c r="EI410" s="52">
        <v>0</v>
      </c>
      <c r="EJ410" s="52">
        <v>0</v>
      </c>
      <c r="EK410" s="52">
        <v>0</v>
      </c>
      <c r="EL410" s="52">
        <v>0</v>
      </c>
      <c r="EM410" s="52">
        <v>0</v>
      </c>
      <c r="EN410" s="52">
        <v>0</v>
      </c>
      <c r="EO410" s="52">
        <v>0</v>
      </c>
      <c r="EP410" s="52">
        <v>0</v>
      </c>
      <c r="EQ410" s="52">
        <v>0</v>
      </c>
      <c r="ER410" s="52">
        <v>0</v>
      </c>
      <c r="ES410" s="52">
        <v>0</v>
      </c>
      <c r="ET410" s="52">
        <v>0</v>
      </c>
      <c r="EU410" s="52">
        <v>0</v>
      </c>
      <c r="EV410" s="52">
        <v>0</v>
      </c>
      <c r="EW410" s="52">
        <v>75.064930000000004</v>
      </c>
      <c r="EX410" s="52">
        <v>73.209419999999994</v>
      </c>
      <c r="EY410" s="52">
        <v>71.444810000000004</v>
      </c>
      <c r="EZ410" s="52">
        <v>70.105519999999999</v>
      </c>
      <c r="FA410" s="52">
        <v>68.866879999999995</v>
      </c>
      <c r="FB410" s="52">
        <v>67.46266</v>
      </c>
      <c r="FC410" s="52">
        <v>66.96266</v>
      </c>
      <c r="FD410" s="52">
        <v>69.253249999999994</v>
      </c>
      <c r="FE410" s="52">
        <v>72.683440000000004</v>
      </c>
      <c r="FF410" s="52">
        <v>76.639610000000005</v>
      </c>
      <c r="FG410" s="52">
        <v>80.194810000000004</v>
      </c>
      <c r="FH410" s="52">
        <v>83.461039999999997</v>
      </c>
      <c r="FI410" s="52">
        <v>86.542209999999997</v>
      </c>
      <c r="FJ410" s="52">
        <v>89.159090000000006</v>
      </c>
      <c r="FK410" s="52">
        <v>91.152600000000007</v>
      </c>
      <c r="FL410" s="52">
        <v>92.569810000000004</v>
      </c>
      <c r="FM410" s="52">
        <v>93.470780000000005</v>
      </c>
      <c r="FN410" s="52">
        <v>93.305189999999996</v>
      </c>
      <c r="FO410" s="52">
        <v>91.797079999999994</v>
      </c>
      <c r="FP410" s="52">
        <v>89.730519999999999</v>
      </c>
      <c r="FQ410" s="52">
        <v>86.506489999999999</v>
      </c>
      <c r="FR410" s="52">
        <v>83.108760000000004</v>
      </c>
      <c r="FS410" s="52">
        <v>80.149349999999998</v>
      </c>
      <c r="FT410" s="52">
        <v>77.435069999999996</v>
      </c>
      <c r="FU410" s="52">
        <v>18</v>
      </c>
      <c r="FV410" s="52">
        <v>300.98570000000001</v>
      </c>
      <c r="FW410" s="52">
        <v>100.18429999999999</v>
      </c>
      <c r="FX410" s="52">
        <v>0</v>
      </c>
    </row>
    <row r="411" spans="1:180" x14ac:dyDescent="0.3">
      <c r="A411" t="s">
        <v>174</v>
      </c>
      <c r="B411" t="s">
        <v>249</v>
      </c>
      <c r="C411" t="s">
        <v>0</v>
      </c>
      <c r="D411" t="s">
        <v>224</v>
      </c>
      <c r="E411" t="s">
        <v>187</v>
      </c>
      <c r="F411" t="s">
        <v>229</v>
      </c>
      <c r="G411" t="s">
        <v>240</v>
      </c>
      <c r="H411" s="52">
        <v>2</v>
      </c>
      <c r="I411" s="52">
        <v>3.8215159999999998E-2</v>
      </c>
      <c r="J411" s="52">
        <v>3.7073710000000003E-2</v>
      </c>
      <c r="K411" s="52">
        <v>3.5266980000000003E-2</v>
      </c>
      <c r="L411" s="52">
        <v>3.4537180000000001E-2</v>
      </c>
      <c r="M411" s="52">
        <v>3.3169320000000002E-2</v>
      </c>
      <c r="N411" s="52">
        <v>3.9115469999999999E-2</v>
      </c>
      <c r="O411" s="52">
        <v>4.0221699999999999E-2</v>
      </c>
      <c r="P411" s="52">
        <v>2.7436700000000001E-2</v>
      </c>
      <c r="Q411" s="52">
        <v>2.292288E-2</v>
      </c>
      <c r="R411" s="52">
        <v>1.632103E-2</v>
      </c>
      <c r="S411" s="52">
        <v>1.125954E-2</v>
      </c>
      <c r="T411" s="52">
        <v>1.1926890000000001E-2</v>
      </c>
      <c r="U411" s="52">
        <v>9.1636900000000004E-3</v>
      </c>
      <c r="V411" s="52">
        <v>8.4565400000000002E-3</v>
      </c>
      <c r="W411" s="52">
        <v>1.035677E-2</v>
      </c>
      <c r="X411" s="52">
        <v>1.5593829999999999E-2</v>
      </c>
      <c r="Y411" s="52">
        <v>1.6618279999999999E-2</v>
      </c>
      <c r="Z411" s="52">
        <v>2.126813E-2</v>
      </c>
      <c r="AA411" s="52">
        <v>3.1315620000000002E-2</v>
      </c>
      <c r="AB411" s="52">
        <v>4.4772060000000002E-2</v>
      </c>
      <c r="AC411" s="52">
        <v>4.9264660000000002E-2</v>
      </c>
      <c r="AD411" s="52">
        <v>4.5775679999999999E-2</v>
      </c>
      <c r="AE411" s="52">
        <v>4.2449500000000001E-2</v>
      </c>
      <c r="AF411" s="52">
        <v>3.9357160000000002E-2</v>
      </c>
      <c r="AG411" s="52">
        <v>-5.8627499999999999E-3</v>
      </c>
      <c r="AH411" s="52">
        <v>-5.64045E-3</v>
      </c>
      <c r="AI411" s="52">
        <v>-6.1549700000000001E-3</v>
      </c>
      <c r="AJ411" s="52">
        <v>-6.8497999999999996E-3</v>
      </c>
      <c r="AK411" s="52">
        <v>-8.3124700000000006E-3</v>
      </c>
      <c r="AL411" s="52">
        <v>-7.5837099999999996E-3</v>
      </c>
      <c r="AM411" s="52">
        <v>-9.5998899999999998E-3</v>
      </c>
      <c r="AN411" s="52">
        <v>-1.4359449999999999E-2</v>
      </c>
      <c r="AO411" s="52">
        <v>-1.2598069999999999E-2</v>
      </c>
      <c r="AP411" s="52">
        <v>-1.106736E-2</v>
      </c>
      <c r="AQ411" s="52">
        <v>-1.058279E-2</v>
      </c>
      <c r="AR411" s="52">
        <v>-6.2377099999999996E-3</v>
      </c>
      <c r="AS411" s="52">
        <v>-9.8948200000000004E-3</v>
      </c>
      <c r="AT411" s="52">
        <v>-1.0185909999999999E-2</v>
      </c>
      <c r="AU411" s="52">
        <v>-1.0284679999999999E-2</v>
      </c>
      <c r="AV411" s="52">
        <v>-9.2070799999999994E-3</v>
      </c>
      <c r="AW411" s="52">
        <v>-1.095429E-2</v>
      </c>
      <c r="AX411" s="52">
        <v>-9.9624299999999995E-3</v>
      </c>
      <c r="AY411" s="52">
        <v>-5.3899000000000004E-3</v>
      </c>
      <c r="AZ411" s="52">
        <v>-4.7780399999999999E-3</v>
      </c>
      <c r="BA411" s="52">
        <v>-5.8684699999999998E-3</v>
      </c>
      <c r="BB411" s="52">
        <v>-7.1323000000000003E-3</v>
      </c>
      <c r="BC411" s="52">
        <v>-7.6958299999999999E-3</v>
      </c>
      <c r="BD411" s="52">
        <v>-7.8732000000000003E-3</v>
      </c>
      <c r="BE411" s="52">
        <v>4.7886000000000001E-4</v>
      </c>
      <c r="BF411" s="52">
        <v>6.5581999999999999E-4</v>
      </c>
      <c r="BG411" s="52">
        <v>-8.0140000000000002E-5</v>
      </c>
      <c r="BH411" s="52">
        <v>-7.8554000000000004E-4</v>
      </c>
      <c r="BI411" s="52">
        <v>-2.5454399999999999E-3</v>
      </c>
      <c r="BJ411" s="52">
        <v>-1.3112200000000001E-3</v>
      </c>
      <c r="BK411" s="52">
        <v>-2.9734200000000001E-3</v>
      </c>
      <c r="BL411" s="52">
        <v>-8.1833700000000006E-3</v>
      </c>
      <c r="BM411" s="52">
        <v>-5.7209000000000001E-3</v>
      </c>
      <c r="BN411" s="52">
        <v>-3.4810700000000002E-3</v>
      </c>
      <c r="BO411" s="52">
        <v>-3.3078700000000001E-3</v>
      </c>
      <c r="BP411" s="52">
        <v>5.8570000000000003E-5</v>
      </c>
      <c r="BQ411" s="52">
        <v>-2.8819000000000002E-3</v>
      </c>
      <c r="BR411" s="52">
        <v>-3.7873199999999998E-3</v>
      </c>
      <c r="BS411" s="52">
        <v>-3.46759E-3</v>
      </c>
      <c r="BT411" s="52">
        <v>-9.3386000000000001E-4</v>
      </c>
      <c r="BU411" s="52">
        <v>-2.7596000000000001E-3</v>
      </c>
      <c r="BV411" s="52">
        <v>-1.8192799999999999E-3</v>
      </c>
      <c r="BW411" s="52">
        <v>2.3036799999999998E-3</v>
      </c>
      <c r="BX411" s="52">
        <v>3.0732400000000001E-3</v>
      </c>
      <c r="BY411" s="52">
        <v>1.6371599999999999E-3</v>
      </c>
      <c r="BZ411" s="52">
        <v>-2.1455000000000001E-4</v>
      </c>
      <c r="CA411" s="52">
        <v>-8.0409999999999998E-4</v>
      </c>
      <c r="CB411" s="52">
        <v>-1.0265199999999999E-3</v>
      </c>
      <c r="CC411" s="52">
        <v>4.8710300000000002E-3</v>
      </c>
      <c r="CD411" s="52">
        <v>5.0166100000000003E-3</v>
      </c>
      <c r="CE411" s="52">
        <v>4.1272699999999997E-3</v>
      </c>
      <c r="CF411" s="52">
        <v>3.4145500000000001E-3</v>
      </c>
      <c r="CG411" s="52">
        <v>1.4487899999999999E-3</v>
      </c>
      <c r="CH411" s="52">
        <v>3.0330800000000001E-3</v>
      </c>
      <c r="CI411" s="52">
        <v>1.6160599999999999E-3</v>
      </c>
      <c r="CJ411" s="52">
        <v>-3.9058399999999998E-3</v>
      </c>
      <c r="CK411" s="52">
        <v>-9.5779000000000003E-4</v>
      </c>
      <c r="CL411" s="52">
        <v>1.7731699999999999E-3</v>
      </c>
      <c r="CM411" s="52">
        <v>1.73072E-3</v>
      </c>
      <c r="CN411" s="52">
        <v>4.4193499999999998E-3</v>
      </c>
      <c r="CO411" s="52">
        <v>1.9752300000000001E-3</v>
      </c>
      <c r="CP411" s="52">
        <v>6.4431999999999998E-4</v>
      </c>
      <c r="CQ411" s="52">
        <v>1.25391E-3</v>
      </c>
      <c r="CR411" s="52">
        <v>4.79614E-3</v>
      </c>
      <c r="CS411" s="52">
        <v>2.9160100000000001E-3</v>
      </c>
      <c r="CT411" s="52">
        <v>3.8206500000000001E-3</v>
      </c>
      <c r="CU411" s="52">
        <v>7.6322200000000003E-3</v>
      </c>
      <c r="CV411" s="52">
        <v>8.5110099999999994E-3</v>
      </c>
      <c r="CW411" s="52">
        <v>6.8355300000000003E-3</v>
      </c>
      <c r="CX411" s="52">
        <v>4.5766699999999997E-3</v>
      </c>
      <c r="CY411" s="52">
        <v>3.9690899999999998E-3</v>
      </c>
      <c r="CZ411" s="52">
        <v>3.7154699999999998E-3</v>
      </c>
      <c r="DA411" s="52">
        <v>9.2632099999999992E-3</v>
      </c>
      <c r="DB411" s="52">
        <v>9.3773899999999993E-3</v>
      </c>
      <c r="DC411" s="52">
        <v>8.3346800000000006E-3</v>
      </c>
      <c r="DD411" s="52">
        <v>7.6146299999999998E-3</v>
      </c>
      <c r="DE411" s="52">
        <v>5.4430199999999998E-3</v>
      </c>
      <c r="DF411" s="52">
        <v>7.3773900000000002E-3</v>
      </c>
      <c r="DG411" s="52">
        <v>6.2055399999999998E-3</v>
      </c>
      <c r="DH411" s="52">
        <v>3.7168999999999999E-4</v>
      </c>
      <c r="DI411" s="52">
        <v>3.8053200000000001E-3</v>
      </c>
      <c r="DJ411" s="52">
        <v>7.0274100000000004E-3</v>
      </c>
      <c r="DK411" s="52">
        <v>6.7692999999999998E-3</v>
      </c>
      <c r="DL411" s="52">
        <v>8.7801400000000005E-3</v>
      </c>
      <c r="DM411" s="52">
        <v>6.83236E-3</v>
      </c>
      <c r="DN411" s="52">
        <v>5.07596E-3</v>
      </c>
      <c r="DO411" s="52">
        <v>5.9754099999999996E-3</v>
      </c>
      <c r="DP411" s="52">
        <v>1.052615E-2</v>
      </c>
      <c r="DQ411" s="52">
        <v>8.5916299999999994E-3</v>
      </c>
      <c r="DR411" s="52">
        <v>9.4605799999999997E-3</v>
      </c>
      <c r="DS411" s="52">
        <v>1.296077E-2</v>
      </c>
      <c r="DT411" s="52">
        <v>1.3948779999999999E-2</v>
      </c>
      <c r="DU411" s="52">
        <v>1.20339E-2</v>
      </c>
      <c r="DV411" s="52">
        <v>9.3678800000000003E-3</v>
      </c>
      <c r="DW411" s="52">
        <v>8.7422799999999998E-3</v>
      </c>
      <c r="DX411" s="52">
        <v>8.45746E-3</v>
      </c>
      <c r="DY411" s="52">
        <v>1.560481E-2</v>
      </c>
      <c r="DZ411" s="52">
        <v>1.5673670000000001E-2</v>
      </c>
      <c r="EA411" s="52">
        <v>1.440951E-2</v>
      </c>
      <c r="EB411" s="52">
        <v>1.3678890000000001E-2</v>
      </c>
      <c r="EC411" s="52">
        <v>1.1210049999999999E-2</v>
      </c>
      <c r="ED411" s="52">
        <v>1.364987E-2</v>
      </c>
      <c r="EE411" s="52">
        <v>1.283201E-2</v>
      </c>
      <c r="EF411" s="52">
        <v>6.5477699999999996E-3</v>
      </c>
      <c r="EG411" s="52">
        <v>1.0682479999999999E-2</v>
      </c>
      <c r="EH411" s="52">
        <v>1.461369E-2</v>
      </c>
      <c r="EI411" s="52">
        <v>1.404422E-2</v>
      </c>
      <c r="EJ411" s="52">
        <v>1.507642E-2</v>
      </c>
      <c r="EK411" s="52">
        <v>1.384528E-2</v>
      </c>
      <c r="EL411" s="52">
        <v>1.147455E-2</v>
      </c>
      <c r="EM411" s="52">
        <v>1.279251E-2</v>
      </c>
      <c r="EN411" s="52">
        <v>1.8799360000000001E-2</v>
      </c>
      <c r="EO411" s="52">
        <v>1.678632E-2</v>
      </c>
      <c r="EP411" s="52">
        <v>1.7603730000000001E-2</v>
      </c>
      <c r="EQ411" s="52">
        <v>2.065434E-2</v>
      </c>
      <c r="ER411" s="52">
        <v>2.180006E-2</v>
      </c>
      <c r="ES411" s="52">
        <v>1.9539520000000001E-2</v>
      </c>
      <c r="ET411" s="52">
        <v>1.6285629999999999E-2</v>
      </c>
      <c r="EU411" s="52">
        <v>1.563401E-2</v>
      </c>
      <c r="EV411" s="52">
        <v>1.5304140000000001E-2</v>
      </c>
      <c r="EW411" s="52">
        <v>59.054220000000001</v>
      </c>
      <c r="EX411" s="52">
        <v>57.901299999999999</v>
      </c>
      <c r="EY411" s="52">
        <v>56.968179999999997</v>
      </c>
      <c r="EZ411" s="52">
        <v>56.244799999999998</v>
      </c>
      <c r="FA411" s="52">
        <v>55.613309999999998</v>
      </c>
      <c r="FB411" s="52">
        <v>55.045780000000001</v>
      </c>
      <c r="FC411" s="52">
        <v>55.492530000000002</v>
      </c>
      <c r="FD411" s="52">
        <v>58.456490000000002</v>
      </c>
      <c r="FE411" s="52">
        <v>61.784089999999999</v>
      </c>
      <c r="FF411" s="52">
        <v>65.646749999999997</v>
      </c>
      <c r="FG411" s="52">
        <v>69.712990000000005</v>
      </c>
      <c r="FH411" s="52">
        <v>73.944149999999993</v>
      </c>
      <c r="FI411" s="52">
        <v>77.212010000000006</v>
      </c>
      <c r="FJ411" s="52">
        <v>79.219149999999999</v>
      </c>
      <c r="FK411" s="52">
        <v>79.998369999999994</v>
      </c>
      <c r="FL411" s="52">
        <v>79.960719999999995</v>
      </c>
      <c r="FM411" s="52">
        <v>78.748369999999994</v>
      </c>
      <c r="FN411" s="52">
        <v>77.031809999999993</v>
      </c>
      <c r="FO411" s="52">
        <v>74.420779999999993</v>
      </c>
      <c r="FP411" s="52">
        <v>70.539609999999996</v>
      </c>
      <c r="FQ411" s="52">
        <v>66.123699999999999</v>
      </c>
      <c r="FR411" s="52">
        <v>63.054870000000001</v>
      </c>
      <c r="FS411" s="52">
        <v>61.233440000000002</v>
      </c>
      <c r="FT411" s="52">
        <v>60.001629999999999</v>
      </c>
      <c r="FU411" s="52">
        <v>85</v>
      </c>
      <c r="FV411" s="52">
        <v>1297.28</v>
      </c>
      <c r="FW411" s="52">
        <v>78.5124</v>
      </c>
      <c r="FX411" s="52">
        <v>1</v>
      </c>
    </row>
    <row r="412" spans="1:180" x14ac:dyDescent="0.3">
      <c r="A412" t="s">
        <v>174</v>
      </c>
      <c r="B412" t="s">
        <v>249</v>
      </c>
      <c r="C412" t="s">
        <v>0</v>
      </c>
      <c r="D412" t="s">
        <v>224</v>
      </c>
      <c r="E412" t="s">
        <v>188</v>
      </c>
      <c r="F412" t="s">
        <v>229</v>
      </c>
      <c r="G412" t="s">
        <v>240</v>
      </c>
      <c r="H412" s="52">
        <v>2</v>
      </c>
      <c r="I412" s="52">
        <v>3.2755119999999999E-2</v>
      </c>
      <c r="J412" s="52">
        <v>3.105014E-2</v>
      </c>
      <c r="K412" s="52">
        <v>3.0103830000000002E-2</v>
      </c>
      <c r="L412" s="52">
        <v>3.0376360000000002E-2</v>
      </c>
      <c r="M412" s="52">
        <v>2.9441289999999998E-2</v>
      </c>
      <c r="N412" s="52">
        <v>3.499041E-2</v>
      </c>
      <c r="O412" s="52">
        <v>3.4689850000000001E-2</v>
      </c>
      <c r="P412" s="52">
        <v>2.7240759999999999E-2</v>
      </c>
      <c r="Q412" s="52">
        <v>2.9356070000000001E-2</v>
      </c>
      <c r="R412" s="52">
        <v>1.9810589999999999E-2</v>
      </c>
      <c r="S412" s="52">
        <v>1.131185E-2</v>
      </c>
      <c r="T412" s="52">
        <v>5.3413599999999999E-3</v>
      </c>
      <c r="U412" s="52">
        <v>7.1900899999999997E-3</v>
      </c>
      <c r="V412" s="52">
        <v>9.1901799999999992E-3</v>
      </c>
      <c r="W412" s="52">
        <v>1.117429E-2</v>
      </c>
      <c r="X412" s="52">
        <v>1.292511E-2</v>
      </c>
      <c r="Y412" s="52">
        <v>9.6234300000000005E-3</v>
      </c>
      <c r="Z412" s="52">
        <v>1.9630829999999998E-2</v>
      </c>
      <c r="AA412" s="52">
        <v>2.6468470000000001E-2</v>
      </c>
      <c r="AB412" s="52">
        <v>3.7760040000000002E-2</v>
      </c>
      <c r="AC412" s="52">
        <v>4.1847509999999997E-2</v>
      </c>
      <c r="AD412" s="52">
        <v>3.8264109999999997E-2</v>
      </c>
      <c r="AE412" s="52">
        <v>3.4536160000000003E-2</v>
      </c>
      <c r="AF412" s="52">
        <v>3.247597E-2</v>
      </c>
      <c r="AG412" s="52">
        <v>-6.8056799999999997E-3</v>
      </c>
      <c r="AH412" s="52">
        <v>-6.9492900000000003E-3</v>
      </c>
      <c r="AI412" s="52">
        <v>-7.4548799999999997E-3</v>
      </c>
      <c r="AJ412" s="52">
        <v>-6.7428399999999999E-3</v>
      </c>
      <c r="AK412" s="52">
        <v>-7.4793100000000003E-3</v>
      </c>
      <c r="AL412" s="52">
        <v>-1.018486E-2</v>
      </c>
      <c r="AM412" s="52">
        <v>-1.334162E-2</v>
      </c>
      <c r="AN412" s="52">
        <v>-1.6718810000000001E-2</v>
      </c>
      <c r="AO412" s="52">
        <v>-9.3983599999999997E-3</v>
      </c>
      <c r="AP412" s="52">
        <v>-9.2216099999999999E-3</v>
      </c>
      <c r="AQ412" s="52">
        <v>-1.2224530000000001E-2</v>
      </c>
      <c r="AR412" s="52">
        <v>-1.540444E-2</v>
      </c>
      <c r="AS412" s="52">
        <v>-1.122367E-2</v>
      </c>
      <c r="AT412" s="52">
        <v>-1.104113E-2</v>
      </c>
      <c r="AU412" s="52">
        <v>-1.237426E-2</v>
      </c>
      <c r="AV412" s="52">
        <v>-1.455624E-2</v>
      </c>
      <c r="AW412" s="52">
        <v>-1.8553259999999999E-2</v>
      </c>
      <c r="AX412" s="52">
        <v>-8.1361599999999999E-3</v>
      </c>
      <c r="AY412" s="52">
        <v>-6.0462600000000003E-3</v>
      </c>
      <c r="AZ412" s="52">
        <v>-7.2224200000000002E-3</v>
      </c>
      <c r="BA412" s="52">
        <v>-8.9736299999999998E-3</v>
      </c>
      <c r="BB412" s="52">
        <v>-9.9960499999999994E-3</v>
      </c>
      <c r="BC412" s="52">
        <v>-1.0632910000000001E-2</v>
      </c>
      <c r="BD412" s="52">
        <v>-9.8475100000000003E-3</v>
      </c>
      <c r="BE412" s="52">
        <v>-3.3779999999999999E-3</v>
      </c>
      <c r="BF412" s="52">
        <v>-3.4877200000000001E-3</v>
      </c>
      <c r="BG412" s="52">
        <v>-3.7991100000000001E-3</v>
      </c>
      <c r="BH412" s="52">
        <v>-3.3744299999999999E-3</v>
      </c>
      <c r="BI412" s="52">
        <v>-4.6652500000000001E-3</v>
      </c>
      <c r="BJ412" s="52">
        <v>-5.2104300000000003E-3</v>
      </c>
      <c r="BK412" s="52">
        <v>-8.02486E-3</v>
      </c>
      <c r="BL412" s="52">
        <v>-1.1552740000000001E-2</v>
      </c>
      <c r="BM412" s="52">
        <v>-3.5783500000000001E-3</v>
      </c>
      <c r="BN412" s="52">
        <v>-3.1293499999999999E-3</v>
      </c>
      <c r="BO412" s="52">
        <v>-5.7254899999999997E-3</v>
      </c>
      <c r="BP412" s="52">
        <v>-8.8469599999999992E-3</v>
      </c>
      <c r="BQ412" s="52">
        <v>-5.5057700000000001E-3</v>
      </c>
      <c r="BR412" s="52">
        <v>-4.90771E-3</v>
      </c>
      <c r="BS412" s="52">
        <v>-5.3659800000000002E-3</v>
      </c>
      <c r="BT412" s="52">
        <v>-6.4350700000000002E-3</v>
      </c>
      <c r="BU412" s="52">
        <v>-1.153479E-2</v>
      </c>
      <c r="BV412" s="52">
        <v>-3.41172E-3</v>
      </c>
      <c r="BW412" s="52">
        <v>-2.3223300000000001E-3</v>
      </c>
      <c r="BX412" s="52">
        <v>-3.33899E-3</v>
      </c>
      <c r="BY412" s="52">
        <v>-5.11496E-3</v>
      </c>
      <c r="BZ412" s="52">
        <v>-6.4452800000000003E-3</v>
      </c>
      <c r="CA412" s="52">
        <v>-7.0449900000000001E-3</v>
      </c>
      <c r="CB412" s="52">
        <v>-6.2616199999999999E-3</v>
      </c>
      <c r="CC412" s="52">
        <v>-1.0039999999999999E-3</v>
      </c>
      <c r="CD412" s="52">
        <v>-1.0902500000000001E-3</v>
      </c>
      <c r="CE412" s="52">
        <v>-1.26713E-3</v>
      </c>
      <c r="CF412" s="52">
        <v>-1.04148E-3</v>
      </c>
      <c r="CG412" s="52">
        <v>-2.71624E-3</v>
      </c>
      <c r="CH412" s="52">
        <v>-1.7651500000000001E-3</v>
      </c>
      <c r="CI412" s="52">
        <v>-4.3424900000000001E-3</v>
      </c>
      <c r="CJ412" s="52">
        <v>-7.9747399999999993E-3</v>
      </c>
      <c r="CK412" s="52">
        <v>4.5257000000000001E-4</v>
      </c>
      <c r="CL412" s="52">
        <v>1.0901299999999999E-3</v>
      </c>
      <c r="CM412" s="52">
        <v>-1.22427E-3</v>
      </c>
      <c r="CN412" s="52">
        <v>-4.3052799999999999E-3</v>
      </c>
      <c r="CO412" s="52">
        <v>-1.54557E-3</v>
      </c>
      <c r="CP412" s="52">
        <v>-6.5972000000000003E-4</v>
      </c>
      <c r="CQ412" s="52">
        <v>-5.1206000000000005E-4</v>
      </c>
      <c r="CR412" s="52">
        <v>-8.1037000000000004E-4</v>
      </c>
      <c r="CS412" s="52">
        <v>-6.6738199999999996E-3</v>
      </c>
      <c r="CT412" s="52">
        <v>-1.3959000000000001E-4</v>
      </c>
      <c r="CU412" s="52">
        <v>2.5684999999999998E-4</v>
      </c>
      <c r="CV412" s="52">
        <v>-6.4933000000000005E-4</v>
      </c>
      <c r="CW412" s="52">
        <v>-2.44247E-3</v>
      </c>
      <c r="CX412" s="52">
        <v>-3.9860299999999998E-3</v>
      </c>
      <c r="CY412" s="52">
        <v>-4.5599999999999998E-3</v>
      </c>
      <c r="CZ412" s="52">
        <v>-3.7780399999999999E-3</v>
      </c>
      <c r="DA412" s="52">
        <v>1.3699999999999999E-3</v>
      </c>
      <c r="DB412" s="52">
        <v>1.30722E-3</v>
      </c>
      <c r="DC412" s="52">
        <v>1.2648500000000001E-3</v>
      </c>
      <c r="DD412" s="52">
        <v>1.2914700000000001E-3</v>
      </c>
      <c r="DE412" s="52">
        <v>-7.6723000000000004E-4</v>
      </c>
      <c r="DF412" s="52">
        <v>1.68012E-3</v>
      </c>
      <c r="DG412" s="52">
        <v>-6.6010999999999999E-4</v>
      </c>
      <c r="DH412" s="52">
        <v>-4.3967399999999997E-3</v>
      </c>
      <c r="DI412" s="52">
        <v>4.4834799999999998E-3</v>
      </c>
      <c r="DJ412" s="52">
        <v>5.3096100000000002E-3</v>
      </c>
      <c r="DK412" s="52">
        <v>3.2769499999999998E-3</v>
      </c>
      <c r="DL412" s="52">
        <v>2.3640999999999999E-4</v>
      </c>
      <c r="DM412" s="52">
        <v>2.4146300000000001E-3</v>
      </c>
      <c r="DN412" s="52">
        <v>3.5882599999999998E-3</v>
      </c>
      <c r="DO412" s="52">
        <v>4.3418500000000004E-3</v>
      </c>
      <c r="DP412" s="52">
        <v>4.8143300000000003E-3</v>
      </c>
      <c r="DQ412" s="52">
        <v>-1.81285E-3</v>
      </c>
      <c r="DR412" s="52">
        <v>3.1325400000000001E-3</v>
      </c>
      <c r="DS412" s="52">
        <v>2.8360299999999998E-3</v>
      </c>
      <c r="DT412" s="52">
        <v>2.0403299999999999E-3</v>
      </c>
      <c r="DU412" s="52">
        <v>2.3002999999999999E-4</v>
      </c>
      <c r="DV412" s="52">
        <v>-1.52677E-3</v>
      </c>
      <c r="DW412" s="52">
        <v>-2.0750199999999999E-3</v>
      </c>
      <c r="DX412" s="52">
        <v>-1.2944600000000001E-3</v>
      </c>
      <c r="DY412" s="52">
        <v>4.7976900000000003E-3</v>
      </c>
      <c r="DZ412" s="52">
        <v>4.7687900000000002E-3</v>
      </c>
      <c r="EA412" s="52">
        <v>4.9206299999999996E-3</v>
      </c>
      <c r="EB412" s="52">
        <v>4.6598899999999999E-3</v>
      </c>
      <c r="EC412" s="52">
        <v>2.0468299999999999E-3</v>
      </c>
      <c r="ED412" s="52">
        <v>6.6545500000000004E-3</v>
      </c>
      <c r="EE412" s="52">
        <v>4.65665E-3</v>
      </c>
      <c r="EF412" s="52">
        <v>7.6931999999999999E-4</v>
      </c>
      <c r="EG412" s="52">
        <v>1.030349E-2</v>
      </c>
      <c r="EH412" s="52">
        <v>1.140187E-2</v>
      </c>
      <c r="EI412" s="52">
        <v>9.776E-3</v>
      </c>
      <c r="EJ412" s="52">
        <v>6.7938800000000004E-3</v>
      </c>
      <c r="EK412" s="52">
        <v>8.1325300000000007E-3</v>
      </c>
      <c r="EL412" s="52">
        <v>9.7216799999999999E-3</v>
      </c>
      <c r="EM412" s="52">
        <v>1.135014E-2</v>
      </c>
      <c r="EN412" s="52">
        <v>1.2935500000000001E-2</v>
      </c>
      <c r="EO412" s="52">
        <v>5.2056200000000002E-3</v>
      </c>
      <c r="EP412" s="52">
        <v>7.8569799999999995E-3</v>
      </c>
      <c r="EQ412" s="52">
        <v>6.5599500000000002E-3</v>
      </c>
      <c r="ER412" s="52">
        <v>5.9237600000000001E-3</v>
      </c>
      <c r="ES412" s="52">
        <v>4.0886899999999999E-3</v>
      </c>
      <c r="ET412" s="52">
        <v>2.0239899999999998E-3</v>
      </c>
      <c r="EU412" s="52">
        <v>1.5129099999999999E-3</v>
      </c>
      <c r="EV412" s="52">
        <v>2.2914300000000001E-3</v>
      </c>
      <c r="EW412" s="52">
        <v>57.42313</v>
      </c>
      <c r="EX412" s="52">
        <v>56.777209999999997</v>
      </c>
      <c r="EY412" s="52">
        <v>56.196599999999997</v>
      </c>
      <c r="EZ412" s="52">
        <v>55.809519999999999</v>
      </c>
      <c r="FA412" s="52">
        <v>55.388770000000001</v>
      </c>
      <c r="FB412" s="52">
        <v>55.06429</v>
      </c>
      <c r="FC412" s="52">
        <v>55.012250000000002</v>
      </c>
      <c r="FD412" s="52">
        <v>56.692860000000003</v>
      </c>
      <c r="FE412" s="52">
        <v>59.633670000000002</v>
      </c>
      <c r="FF412" s="52">
        <v>63.41769</v>
      </c>
      <c r="FG412" s="52">
        <v>68.185040000000001</v>
      </c>
      <c r="FH412" s="52">
        <v>73.130619999999993</v>
      </c>
      <c r="FI412" s="52">
        <v>77.836399999999998</v>
      </c>
      <c r="FJ412" s="52">
        <v>80.939800000000005</v>
      </c>
      <c r="FK412" s="52">
        <v>82.618369999999999</v>
      </c>
      <c r="FL412" s="52">
        <v>83.072450000000003</v>
      </c>
      <c r="FM412" s="52">
        <v>82.344560000000001</v>
      </c>
      <c r="FN412" s="52">
        <v>80.087069999999997</v>
      </c>
      <c r="FO412" s="52">
        <v>76.294899999999998</v>
      </c>
      <c r="FP412" s="52">
        <v>70.939120000000003</v>
      </c>
      <c r="FQ412" s="52">
        <v>65.139790000000005</v>
      </c>
      <c r="FR412" s="52">
        <v>61.500680000000003</v>
      </c>
      <c r="FS412" s="52">
        <v>59.721769999999999</v>
      </c>
      <c r="FT412" s="52">
        <v>58.501359999999998</v>
      </c>
      <c r="FU412" s="52">
        <v>85</v>
      </c>
      <c r="FV412" s="52">
        <v>1367.64</v>
      </c>
      <c r="FW412" s="52">
        <v>83.616519999999994</v>
      </c>
      <c r="FX412" s="52">
        <v>1</v>
      </c>
    </row>
    <row r="413" spans="1:180" x14ac:dyDescent="0.3">
      <c r="A413" t="s">
        <v>174</v>
      </c>
      <c r="B413" t="s">
        <v>249</v>
      </c>
      <c r="C413" t="s">
        <v>0</v>
      </c>
      <c r="D413" t="s">
        <v>224</v>
      </c>
      <c r="E413" t="s">
        <v>190</v>
      </c>
      <c r="F413" t="s">
        <v>229</v>
      </c>
      <c r="G413" t="s">
        <v>240</v>
      </c>
      <c r="H413" s="52">
        <v>2</v>
      </c>
      <c r="I413" s="52">
        <v>4.1759400000000002E-2</v>
      </c>
      <c r="J413" s="52">
        <v>3.9901760000000001E-2</v>
      </c>
      <c r="K413" s="52">
        <v>3.8810409999999997E-2</v>
      </c>
      <c r="L413" s="52">
        <v>3.6548440000000001E-2</v>
      </c>
      <c r="M413" s="52">
        <v>3.352314E-2</v>
      </c>
      <c r="N413" s="52">
        <v>3.040936E-2</v>
      </c>
      <c r="O413" s="52">
        <v>3.9626809999999998E-2</v>
      </c>
      <c r="P413" s="52">
        <v>4.4117860000000002E-2</v>
      </c>
      <c r="Q413" s="52">
        <v>4.2358970000000003E-2</v>
      </c>
      <c r="R413" s="52">
        <v>2.7206629999999999E-2</v>
      </c>
      <c r="S413" s="52">
        <v>1.632283E-2</v>
      </c>
      <c r="T413" s="52">
        <v>1.130812E-2</v>
      </c>
      <c r="U413" s="52">
        <v>1.016396E-2</v>
      </c>
      <c r="V413" s="52">
        <v>1.3539209999999999E-2</v>
      </c>
      <c r="W413" s="52">
        <v>1.8385269999999999E-2</v>
      </c>
      <c r="X413" s="52">
        <v>2.564891E-2</v>
      </c>
      <c r="Y413" s="52">
        <v>2.7638159999999998E-2</v>
      </c>
      <c r="Z413" s="52">
        <v>3.7985640000000001E-2</v>
      </c>
      <c r="AA413" s="52">
        <v>5.7853740000000001E-2</v>
      </c>
      <c r="AB413" s="52">
        <v>6.1287300000000003E-2</v>
      </c>
      <c r="AC413" s="52">
        <v>5.8090820000000001E-2</v>
      </c>
      <c r="AD413" s="52">
        <v>5.1537300000000001E-2</v>
      </c>
      <c r="AE413" s="52">
        <v>4.8163209999999998E-2</v>
      </c>
      <c r="AF413" s="52">
        <v>4.5011410000000002E-2</v>
      </c>
      <c r="AG413" s="52">
        <v>-5.1108999999999996E-4</v>
      </c>
      <c r="AH413" s="52">
        <v>-9.8905E-4</v>
      </c>
      <c r="AI413" s="52">
        <v>-1.39276E-3</v>
      </c>
      <c r="AJ413" s="52">
        <v>-2.77904E-3</v>
      </c>
      <c r="AK413" s="52">
        <v>-7.5097699999999998E-3</v>
      </c>
      <c r="AL413" s="52">
        <v>-1.887575E-2</v>
      </c>
      <c r="AM413" s="52">
        <v>-1.5771799999999999E-2</v>
      </c>
      <c r="AN413" s="52">
        <v>-1.235176E-2</v>
      </c>
      <c r="AO413" s="52">
        <v>-1.0250189999999999E-2</v>
      </c>
      <c r="AP413" s="52">
        <v>-1.256379E-2</v>
      </c>
      <c r="AQ413" s="52">
        <v>-1.377694E-2</v>
      </c>
      <c r="AR413" s="52">
        <v>-1.3342089999999999E-2</v>
      </c>
      <c r="AS413" s="52">
        <v>-1.272161E-2</v>
      </c>
      <c r="AT413" s="52">
        <v>-1.193544E-2</v>
      </c>
      <c r="AU413" s="52">
        <v>-1.190748E-2</v>
      </c>
      <c r="AV413" s="52">
        <v>-1.3335990000000001E-2</v>
      </c>
      <c r="AW413" s="52">
        <v>-1.694327E-2</v>
      </c>
      <c r="AX413" s="52">
        <v>-1.3309949999999999E-2</v>
      </c>
      <c r="AY413" s="52">
        <v>-8.8451999999999997E-4</v>
      </c>
      <c r="AZ413" s="52">
        <v>-3.4827000000000002E-4</v>
      </c>
      <c r="BA413" s="52">
        <v>9.7044999999999998E-4</v>
      </c>
      <c r="BB413" s="52">
        <v>-1.89989E-3</v>
      </c>
      <c r="BC413" s="52">
        <v>-1.0379300000000001E-3</v>
      </c>
      <c r="BD413" s="52">
        <v>-1.1354500000000001E-3</v>
      </c>
      <c r="BE413" s="52">
        <v>1.6031699999999999E-3</v>
      </c>
      <c r="BF413" s="52">
        <v>1.3215799999999999E-3</v>
      </c>
      <c r="BG413" s="52">
        <v>1.1162500000000001E-3</v>
      </c>
      <c r="BH413" s="52">
        <v>-7.3651000000000001E-4</v>
      </c>
      <c r="BI413" s="52">
        <v>-4.9696899999999997E-3</v>
      </c>
      <c r="BJ413" s="52">
        <v>-1.4214600000000001E-2</v>
      </c>
      <c r="BK413" s="52">
        <v>-1.103612E-2</v>
      </c>
      <c r="BL413" s="52">
        <v>-8.6740299999999992E-3</v>
      </c>
      <c r="BM413" s="52">
        <v>-6.3272299999999997E-3</v>
      </c>
      <c r="BN413" s="52">
        <v>-9.1295100000000004E-3</v>
      </c>
      <c r="BO413" s="52">
        <v>-1.033331E-2</v>
      </c>
      <c r="BP413" s="52">
        <v>-9.5486000000000008E-3</v>
      </c>
      <c r="BQ413" s="52">
        <v>-8.6583200000000006E-3</v>
      </c>
      <c r="BR413" s="52">
        <v>-7.8409900000000008E-3</v>
      </c>
      <c r="BS413" s="52">
        <v>-7.3543699999999998E-3</v>
      </c>
      <c r="BT413" s="52">
        <v>-6.5236699999999996E-3</v>
      </c>
      <c r="BU413" s="52">
        <v>-1.1014299999999999E-2</v>
      </c>
      <c r="BV413" s="52">
        <v>-8.3124400000000008E-3</v>
      </c>
      <c r="BW413" s="52">
        <v>2.0318799999999998E-3</v>
      </c>
      <c r="BX413" s="52">
        <v>2.9260100000000002E-3</v>
      </c>
      <c r="BY413" s="52">
        <v>4.1054300000000002E-3</v>
      </c>
      <c r="BZ413" s="52">
        <v>1.22382E-3</v>
      </c>
      <c r="CA413" s="52">
        <v>1.8709200000000001E-3</v>
      </c>
      <c r="CB413" s="52">
        <v>1.6813500000000001E-3</v>
      </c>
      <c r="CC413" s="52">
        <v>3.0675099999999999E-3</v>
      </c>
      <c r="CD413" s="52">
        <v>2.9219099999999998E-3</v>
      </c>
      <c r="CE413" s="52">
        <v>2.8539899999999998E-3</v>
      </c>
      <c r="CF413" s="52">
        <v>6.7812999999999999E-4</v>
      </c>
      <c r="CG413" s="52">
        <v>-3.2104400000000002E-3</v>
      </c>
      <c r="CH413" s="52">
        <v>-1.0986299999999999E-2</v>
      </c>
      <c r="CI413" s="52">
        <v>-7.7562000000000004E-3</v>
      </c>
      <c r="CJ413" s="52">
        <v>-6.1268399999999997E-3</v>
      </c>
      <c r="CK413" s="52">
        <v>-3.6102E-3</v>
      </c>
      <c r="CL413" s="52">
        <v>-6.7509299999999996E-3</v>
      </c>
      <c r="CM413" s="52">
        <v>-7.9482700000000003E-3</v>
      </c>
      <c r="CN413" s="52">
        <v>-6.9212400000000004E-3</v>
      </c>
      <c r="CO413" s="52">
        <v>-5.8440899999999997E-3</v>
      </c>
      <c r="CP413" s="52">
        <v>-5.0051799999999997E-3</v>
      </c>
      <c r="CQ413" s="52">
        <v>-4.2009100000000004E-3</v>
      </c>
      <c r="CR413" s="52">
        <v>-1.8054799999999999E-3</v>
      </c>
      <c r="CS413" s="52">
        <v>-6.9079099999999997E-3</v>
      </c>
      <c r="CT413" s="52">
        <v>-4.8511800000000001E-3</v>
      </c>
      <c r="CU413" s="52">
        <v>4.0517699999999997E-3</v>
      </c>
      <c r="CV413" s="52">
        <v>5.1937700000000003E-3</v>
      </c>
      <c r="CW413" s="52">
        <v>6.2766999999999996E-3</v>
      </c>
      <c r="CX413" s="52">
        <v>3.3873000000000002E-3</v>
      </c>
      <c r="CY413" s="52">
        <v>3.88559E-3</v>
      </c>
      <c r="CZ413" s="52">
        <v>3.6322500000000001E-3</v>
      </c>
      <c r="DA413" s="52">
        <v>4.5318399999999997E-3</v>
      </c>
      <c r="DB413" s="52">
        <v>4.5222400000000003E-3</v>
      </c>
      <c r="DC413" s="52">
        <v>4.5917199999999997E-3</v>
      </c>
      <c r="DD413" s="52">
        <v>2.0927799999999998E-3</v>
      </c>
      <c r="DE413" s="52">
        <v>-1.45119E-3</v>
      </c>
      <c r="DF413" s="52">
        <v>-7.7580000000000001E-3</v>
      </c>
      <c r="DG413" s="52">
        <v>-4.47628E-3</v>
      </c>
      <c r="DH413" s="52">
        <v>-3.5796600000000001E-3</v>
      </c>
      <c r="DI413" s="52">
        <v>-8.9316999999999999E-4</v>
      </c>
      <c r="DJ413" s="52">
        <v>-4.3723599999999996E-3</v>
      </c>
      <c r="DK413" s="52">
        <v>-5.5632199999999998E-3</v>
      </c>
      <c r="DL413" s="52">
        <v>-4.2938899999999999E-3</v>
      </c>
      <c r="DM413" s="52">
        <v>-3.0298600000000001E-3</v>
      </c>
      <c r="DN413" s="52">
        <v>-2.1693799999999998E-3</v>
      </c>
      <c r="DO413" s="52">
        <v>-1.04744E-3</v>
      </c>
      <c r="DP413" s="52">
        <v>2.9127100000000002E-3</v>
      </c>
      <c r="DQ413" s="52">
        <v>-2.8015200000000001E-3</v>
      </c>
      <c r="DR413" s="52">
        <v>-1.38992E-3</v>
      </c>
      <c r="DS413" s="52">
        <v>6.0716700000000004E-3</v>
      </c>
      <c r="DT413" s="52">
        <v>7.4615200000000001E-3</v>
      </c>
      <c r="DU413" s="52">
        <v>8.4479700000000008E-3</v>
      </c>
      <c r="DV413" s="52">
        <v>5.55078E-3</v>
      </c>
      <c r="DW413" s="52">
        <v>5.9002500000000001E-3</v>
      </c>
      <c r="DX413" s="52">
        <v>5.5831600000000002E-3</v>
      </c>
      <c r="DY413" s="52">
        <v>6.6461100000000002E-3</v>
      </c>
      <c r="DZ413" s="52">
        <v>6.8328699999999996E-3</v>
      </c>
      <c r="EA413" s="52">
        <v>7.1007400000000004E-3</v>
      </c>
      <c r="EB413" s="52">
        <v>4.1353099999999997E-3</v>
      </c>
      <c r="EC413" s="52">
        <v>1.08888E-3</v>
      </c>
      <c r="ED413" s="52">
        <v>-3.09685E-3</v>
      </c>
      <c r="EE413" s="52">
        <v>2.5940000000000002E-4</v>
      </c>
      <c r="EF413" s="52">
        <v>9.8070000000000001E-5</v>
      </c>
      <c r="EG413" s="52">
        <v>3.0297900000000001E-3</v>
      </c>
      <c r="EH413" s="52">
        <v>-9.3807999999999999E-4</v>
      </c>
      <c r="EI413" s="52">
        <v>-2.1196000000000001E-3</v>
      </c>
      <c r="EJ413" s="52">
        <v>-5.0040000000000002E-4</v>
      </c>
      <c r="EK413" s="52">
        <v>1.0334299999999999E-3</v>
      </c>
      <c r="EL413" s="52">
        <v>1.9250700000000001E-3</v>
      </c>
      <c r="EM413" s="52">
        <v>3.5056599999999999E-3</v>
      </c>
      <c r="EN413" s="52">
        <v>9.7250300000000008E-3</v>
      </c>
      <c r="EO413" s="52">
        <v>3.1274599999999999E-3</v>
      </c>
      <c r="EP413" s="52">
        <v>3.6075899999999999E-3</v>
      </c>
      <c r="EQ413" s="52">
        <v>8.9880700000000008E-3</v>
      </c>
      <c r="ER413" s="52">
        <v>1.07358E-2</v>
      </c>
      <c r="ES413" s="52">
        <v>1.158294E-2</v>
      </c>
      <c r="ET413" s="52">
        <v>8.6744999999999999E-3</v>
      </c>
      <c r="EU413" s="52">
        <v>8.8091100000000002E-3</v>
      </c>
      <c r="EV413" s="52">
        <v>8.3999599999999997E-3</v>
      </c>
      <c r="EW413" s="52">
        <v>58.86327</v>
      </c>
      <c r="EX413" s="52">
        <v>57.665990000000001</v>
      </c>
      <c r="EY413" s="52">
        <v>56.73809</v>
      </c>
      <c r="EZ413" s="52">
        <v>56.08775</v>
      </c>
      <c r="FA413" s="52">
        <v>55.514969999999998</v>
      </c>
      <c r="FB413" s="52">
        <v>55.11871</v>
      </c>
      <c r="FC413" s="52">
        <v>54.737749999999998</v>
      </c>
      <c r="FD413" s="52">
        <v>55.268709999999999</v>
      </c>
      <c r="FE413" s="52">
        <v>58.558160000000001</v>
      </c>
      <c r="FF413" s="52">
        <v>62.698639999999997</v>
      </c>
      <c r="FG413" s="52">
        <v>67.215990000000005</v>
      </c>
      <c r="FH413" s="52">
        <v>72.122789999999995</v>
      </c>
      <c r="FI413" s="52">
        <v>76.641490000000005</v>
      </c>
      <c r="FJ413" s="52">
        <v>80.691500000000005</v>
      </c>
      <c r="FK413" s="52">
        <v>83.016670000000005</v>
      </c>
      <c r="FL413" s="52">
        <v>82.815309999999997</v>
      </c>
      <c r="FM413" s="52">
        <v>80.443879999999993</v>
      </c>
      <c r="FN413" s="52">
        <v>76.910200000000003</v>
      </c>
      <c r="FO413" s="52">
        <v>72.360889999999998</v>
      </c>
      <c r="FP413" s="52">
        <v>67.743189999999998</v>
      </c>
      <c r="FQ413" s="52">
        <v>64.657820000000001</v>
      </c>
      <c r="FR413" s="52">
        <v>62.522790000000001</v>
      </c>
      <c r="FS413" s="52">
        <v>60.744219999999999</v>
      </c>
      <c r="FT413" s="52">
        <v>59.44932</v>
      </c>
      <c r="FU413" s="52">
        <v>85</v>
      </c>
      <c r="FV413" s="52">
        <v>2056.8580000000002</v>
      </c>
      <c r="FW413" s="52">
        <v>140.89789999999999</v>
      </c>
      <c r="FX413" s="52">
        <v>1</v>
      </c>
    </row>
    <row r="414" spans="1:180" x14ac:dyDescent="0.3">
      <c r="A414" t="s">
        <v>174</v>
      </c>
      <c r="B414" t="s">
        <v>249</v>
      </c>
      <c r="C414" t="s">
        <v>0</v>
      </c>
      <c r="D414" t="s">
        <v>224</v>
      </c>
      <c r="E414" t="s">
        <v>189</v>
      </c>
      <c r="F414" t="s">
        <v>229</v>
      </c>
      <c r="G414" t="s">
        <v>240</v>
      </c>
      <c r="H414" s="52">
        <v>2</v>
      </c>
      <c r="I414" s="52">
        <v>2.4020900000000001E-2</v>
      </c>
      <c r="J414" s="52">
        <v>2.2693310000000001E-2</v>
      </c>
      <c r="K414" s="52">
        <v>2.2280709999999999E-2</v>
      </c>
      <c r="L414" s="52">
        <v>2.2449650000000002E-2</v>
      </c>
      <c r="M414" s="52">
        <v>1.9600030000000001E-2</v>
      </c>
      <c r="N414" s="52">
        <v>2.648617E-2</v>
      </c>
      <c r="O414" s="52">
        <v>3.3136079999999998E-2</v>
      </c>
      <c r="P414" s="52">
        <v>2.9270190000000001E-2</v>
      </c>
      <c r="Q414" s="52">
        <v>2.85575E-2</v>
      </c>
      <c r="R414" s="52">
        <v>1.557915E-2</v>
      </c>
      <c r="S414" s="52">
        <v>2.5777199999999999E-3</v>
      </c>
      <c r="T414" s="52">
        <v>-3.8548499999999999E-3</v>
      </c>
      <c r="U414" s="52">
        <v>-6.8523799999999999E-3</v>
      </c>
      <c r="V414" s="52">
        <v>-5.9181399999999997E-3</v>
      </c>
      <c r="W414" s="52">
        <v>-5.3720900000000004E-3</v>
      </c>
      <c r="X414" s="52">
        <v>-3.6790400000000002E-3</v>
      </c>
      <c r="Y414" s="52">
        <v>-2.0503499999999998E-3</v>
      </c>
      <c r="Z414" s="52">
        <v>9.0927500000000001E-3</v>
      </c>
      <c r="AA414" s="52">
        <v>1.848027E-2</v>
      </c>
      <c r="AB414" s="52">
        <v>2.8885810000000001E-2</v>
      </c>
      <c r="AC414" s="52">
        <v>3.036239E-2</v>
      </c>
      <c r="AD414" s="52">
        <v>2.6072600000000001E-2</v>
      </c>
      <c r="AE414" s="52">
        <v>2.4802580000000001E-2</v>
      </c>
      <c r="AF414" s="52">
        <v>2.3428460000000002E-2</v>
      </c>
      <c r="AG414" s="52">
        <v>-1.804391E-2</v>
      </c>
      <c r="AH414" s="52">
        <v>-1.8349089999999998E-2</v>
      </c>
      <c r="AI414" s="52">
        <v>-1.7987820000000002E-2</v>
      </c>
      <c r="AJ414" s="52">
        <v>-1.6876820000000001E-2</v>
      </c>
      <c r="AK414" s="52">
        <v>-2.0235260000000001E-2</v>
      </c>
      <c r="AL414" s="52">
        <v>-2.2580579999999999E-2</v>
      </c>
      <c r="AM414" s="52">
        <v>-2.340704E-2</v>
      </c>
      <c r="AN414" s="52">
        <v>-2.4238280000000001E-2</v>
      </c>
      <c r="AO414" s="52">
        <v>-2.1886679999999999E-2</v>
      </c>
      <c r="AP414" s="52">
        <v>-2.3566799999999999E-2</v>
      </c>
      <c r="AQ414" s="52">
        <v>-3.0955900000000001E-2</v>
      </c>
      <c r="AR414" s="52">
        <v>-3.4062340000000003E-2</v>
      </c>
      <c r="AS414" s="52">
        <v>-3.7124299999999999E-2</v>
      </c>
      <c r="AT414" s="52">
        <v>-3.8150820000000002E-2</v>
      </c>
      <c r="AU414" s="52">
        <v>-4.0305639999999997E-2</v>
      </c>
      <c r="AV414" s="52">
        <v>-4.170782E-2</v>
      </c>
      <c r="AW414" s="52">
        <v>-4.0246440000000001E-2</v>
      </c>
      <c r="AX414" s="52">
        <v>-3.1222739999999999E-2</v>
      </c>
      <c r="AY414" s="52">
        <v>-2.8628799999999999E-2</v>
      </c>
      <c r="AZ414" s="52">
        <v>-2.745734E-2</v>
      </c>
      <c r="BA414" s="52">
        <v>-2.5076080000000001E-2</v>
      </c>
      <c r="BB414" s="52">
        <v>-2.598232E-2</v>
      </c>
      <c r="BC414" s="52">
        <v>-2.4039120000000001E-2</v>
      </c>
      <c r="BD414" s="52">
        <v>-2.217502E-2</v>
      </c>
      <c r="BE414" s="52">
        <v>-1.3013500000000001E-2</v>
      </c>
      <c r="BF414" s="52">
        <v>-1.3047639999999999E-2</v>
      </c>
      <c r="BG414" s="52">
        <v>-1.2753570000000001E-2</v>
      </c>
      <c r="BH414" s="52">
        <v>-1.2216370000000001E-2</v>
      </c>
      <c r="BI414" s="52">
        <v>-1.5629090000000002E-2</v>
      </c>
      <c r="BJ414" s="52">
        <v>-1.505537E-2</v>
      </c>
      <c r="BK414" s="52">
        <v>-1.45256E-2</v>
      </c>
      <c r="BL414" s="52">
        <v>-1.6544150000000001E-2</v>
      </c>
      <c r="BM414" s="52">
        <v>-1.293424E-2</v>
      </c>
      <c r="BN414" s="52">
        <v>-1.509868E-2</v>
      </c>
      <c r="BO414" s="52">
        <v>-2.1176899999999999E-2</v>
      </c>
      <c r="BP414" s="52">
        <v>-2.3850240000000002E-2</v>
      </c>
      <c r="BQ414" s="52">
        <v>-2.6247699999999999E-2</v>
      </c>
      <c r="BR414" s="52">
        <v>-2.6975539999999999E-2</v>
      </c>
      <c r="BS414" s="52">
        <v>-2.8664459999999999E-2</v>
      </c>
      <c r="BT414" s="52">
        <v>-2.947054E-2</v>
      </c>
      <c r="BU414" s="52">
        <v>-2.98912E-2</v>
      </c>
      <c r="BV414" s="52">
        <v>-2.29965E-2</v>
      </c>
      <c r="BW414" s="52">
        <v>-2.1348780000000001E-2</v>
      </c>
      <c r="BX414" s="52">
        <v>-2.096336E-2</v>
      </c>
      <c r="BY414" s="52">
        <v>-1.894525E-2</v>
      </c>
      <c r="BZ414" s="52">
        <v>-2.0119399999999999E-2</v>
      </c>
      <c r="CA414" s="52">
        <v>-1.8098860000000001E-2</v>
      </c>
      <c r="CB414" s="52">
        <v>-1.6676739999999999E-2</v>
      </c>
      <c r="CC414" s="52">
        <v>-9.5294500000000001E-3</v>
      </c>
      <c r="CD414" s="52">
        <v>-9.3758699999999997E-3</v>
      </c>
      <c r="CE414" s="52">
        <v>-9.1283500000000004E-3</v>
      </c>
      <c r="CF414" s="52">
        <v>-8.9885499999999997E-3</v>
      </c>
      <c r="CG414" s="52">
        <v>-1.243886E-2</v>
      </c>
      <c r="CH414" s="52">
        <v>-9.8434500000000001E-3</v>
      </c>
      <c r="CI414" s="52">
        <v>-8.3743399999999992E-3</v>
      </c>
      <c r="CJ414" s="52">
        <v>-1.121522E-2</v>
      </c>
      <c r="CK414" s="52">
        <v>-6.7337999999999999E-3</v>
      </c>
      <c r="CL414" s="52">
        <v>-9.2336799999999993E-3</v>
      </c>
      <c r="CM414" s="52">
        <v>-1.4404E-2</v>
      </c>
      <c r="CN414" s="52">
        <v>-1.6777360000000002E-2</v>
      </c>
      <c r="CO414" s="52">
        <v>-1.871461E-2</v>
      </c>
      <c r="CP414" s="52">
        <v>-1.9235559999999999E-2</v>
      </c>
      <c r="CQ414" s="52">
        <v>-2.060182E-2</v>
      </c>
      <c r="CR414" s="52">
        <v>-2.099504E-2</v>
      </c>
      <c r="CS414" s="52">
        <v>-2.2719179999999999E-2</v>
      </c>
      <c r="CT414" s="52">
        <v>-1.7299040000000002E-2</v>
      </c>
      <c r="CU414" s="52">
        <v>-1.6306669999999999E-2</v>
      </c>
      <c r="CV414" s="52">
        <v>-1.646564E-2</v>
      </c>
      <c r="CW414" s="52">
        <v>-1.469906E-2</v>
      </c>
      <c r="CX414" s="52">
        <v>-1.6058759999999998E-2</v>
      </c>
      <c r="CY414" s="52">
        <v>-1.398465E-2</v>
      </c>
      <c r="CZ414" s="52">
        <v>-1.2868650000000001E-2</v>
      </c>
      <c r="DA414" s="52">
        <v>-6.0454000000000003E-3</v>
      </c>
      <c r="DB414" s="52">
        <v>-5.7041000000000001E-3</v>
      </c>
      <c r="DC414" s="52">
        <v>-5.5031200000000002E-3</v>
      </c>
      <c r="DD414" s="52">
        <v>-5.7607400000000003E-3</v>
      </c>
      <c r="DE414" s="52">
        <v>-9.2486400000000007E-3</v>
      </c>
      <c r="DF414" s="52">
        <v>-4.6315200000000001E-3</v>
      </c>
      <c r="DG414" s="52">
        <v>-2.22309E-3</v>
      </c>
      <c r="DH414" s="52">
        <v>-5.8862999999999997E-3</v>
      </c>
      <c r="DI414" s="52">
        <v>-5.3335999999999998E-4</v>
      </c>
      <c r="DJ414" s="52">
        <v>-3.3686800000000002E-3</v>
      </c>
      <c r="DK414" s="52">
        <v>-7.6311E-3</v>
      </c>
      <c r="DL414" s="52">
        <v>-9.7044899999999996E-3</v>
      </c>
      <c r="DM414" s="52">
        <v>-1.118152E-2</v>
      </c>
      <c r="DN414" s="52">
        <v>-1.149559E-2</v>
      </c>
      <c r="DO414" s="52">
        <v>-1.2539160000000001E-2</v>
      </c>
      <c r="DP414" s="52">
        <v>-1.2519539999999999E-2</v>
      </c>
      <c r="DQ414" s="52">
        <v>-1.5547170000000001E-2</v>
      </c>
      <c r="DR414" s="52">
        <v>-1.160158E-2</v>
      </c>
      <c r="DS414" s="52">
        <v>-1.126455E-2</v>
      </c>
      <c r="DT414" s="52">
        <v>-1.196793E-2</v>
      </c>
      <c r="DU414" s="52">
        <v>-1.045287E-2</v>
      </c>
      <c r="DV414" s="52">
        <v>-1.1998129999999999E-2</v>
      </c>
      <c r="DW414" s="52">
        <v>-9.8704399999999994E-3</v>
      </c>
      <c r="DX414" s="52">
        <v>-9.0605600000000005E-3</v>
      </c>
      <c r="DY414" s="52">
        <v>-1.0149899999999999E-3</v>
      </c>
      <c r="DZ414" s="52">
        <v>-4.0266E-4</v>
      </c>
      <c r="EA414" s="52">
        <v>-2.6886999999999999E-4</v>
      </c>
      <c r="EB414" s="52">
        <v>-1.1002900000000001E-3</v>
      </c>
      <c r="EC414" s="52">
        <v>-4.6424600000000002E-3</v>
      </c>
      <c r="ED414" s="52">
        <v>2.89368E-3</v>
      </c>
      <c r="EE414" s="52">
        <v>6.6583500000000004E-3</v>
      </c>
      <c r="EF414" s="52">
        <v>1.8078300000000001E-3</v>
      </c>
      <c r="EG414" s="52">
        <v>8.4190900000000006E-3</v>
      </c>
      <c r="EH414" s="52">
        <v>5.0994500000000002E-3</v>
      </c>
      <c r="EI414" s="52">
        <v>2.14789E-3</v>
      </c>
      <c r="EJ414" s="52">
        <v>5.0761999999999997E-4</v>
      </c>
      <c r="EK414" s="52">
        <v>-3.0493000000000002E-4</v>
      </c>
      <c r="EL414" s="52">
        <v>-3.2029999999999998E-4</v>
      </c>
      <c r="EM414" s="52">
        <v>-8.9798000000000005E-4</v>
      </c>
      <c r="EN414" s="52">
        <v>-2.8226E-4</v>
      </c>
      <c r="EO414" s="52">
        <v>-5.19193E-3</v>
      </c>
      <c r="EP414" s="52">
        <v>-3.3753500000000001E-3</v>
      </c>
      <c r="EQ414" s="52">
        <v>-3.98454E-3</v>
      </c>
      <c r="ER414" s="52">
        <v>-5.47395E-3</v>
      </c>
      <c r="ES414" s="52">
        <v>-4.3220400000000001E-3</v>
      </c>
      <c r="ET414" s="52">
        <v>-6.1352100000000003E-3</v>
      </c>
      <c r="EU414" s="52">
        <v>-3.9301800000000001E-3</v>
      </c>
      <c r="EV414" s="52">
        <v>-3.5622900000000001E-3</v>
      </c>
      <c r="EW414" s="52">
        <v>58.589939999999999</v>
      </c>
      <c r="EX414" s="52">
        <v>57.923050000000003</v>
      </c>
      <c r="EY414" s="52">
        <v>57.33117</v>
      </c>
      <c r="EZ414" s="52">
        <v>56.694479999999999</v>
      </c>
      <c r="FA414" s="52">
        <v>56.16883</v>
      </c>
      <c r="FB414" s="52">
        <v>55.926949999999998</v>
      </c>
      <c r="FC414" s="52">
        <v>55.774349999999998</v>
      </c>
      <c r="FD414" s="52">
        <v>56.695129999999999</v>
      </c>
      <c r="FE414" s="52">
        <v>59.099350000000001</v>
      </c>
      <c r="FF414" s="52">
        <v>62.489939999999997</v>
      </c>
      <c r="FG414" s="52">
        <v>67.059089999999998</v>
      </c>
      <c r="FH414" s="52">
        <v>72.16234</v>
      </c>
      <c r="FI414" s="52">
        <v>76.763959999999997</v>
      </c>
      <c r="FJ414" s="52">
        <v>80.667850000000001</v>
      </c>
      <c r="FK414" s="52">
        <v>82.656809999999993</v>
      </c>
      <c r="FL414" s="52">
        <v>82.792209999999997</v>
      </c>
      <c r="FM414" s="52">
        <v>81.873050000000006</v>
      </c>
      <c r="FN414" s="52">
        <v>79.572730000000007</v>
      </c>
      <c r="FO414" s="52">
        <v>76.109089999999995</v>
      </c>
      <c r="FP414" s="52">
        <v>70.941559999999996</v>
      </c>
      <c r="FQ414" s="52">
        <v>66.020449999999997</v>
      </c>
      <c r="FR414" s="52">
        <v>63.20487</v>
      </c>
      <c r="FS414" s="52">
        <v>61.542859999999997</v>
      </c>
      <c r="FT414" s="52">
        <v>60.229550000000003</v>
      </c>
      <c r="FU414" s="52">
        <v>85</v>
      </c>
      <c r="FV414" s="52">
        <v>1547.6379999999999</v>
      </c>
      <c r="FW414" s="52">
        <v>107.0086</v>
      </c>
      <c r="FX414" s="52">
        <v>1</v>
      </c>
    </row>
    <row r="415" spans="1:180" x14ac:dyDescent="0.3">
      <c r="A415" t="s">
        <v>174</v>
      </c>
      <c r="B415" t="s">
        <v>249</v>
      </c>
      <c r="C415" t="s">
        <v>0</v>
      </c>
      <c r="D415" t="s">
        <v>244</v>
      </c>
      <c r="E415" t="s">
        <v>188</v>
      </c>
      <c r="F415" t="s">
        <v>229</v>
      </c>
      <c r="G415" t="s">
        <v>240</v>
      </c>
      <c r="H415" s="52">
        <v>2</v>
      </c>
      <c r="I415" s="52">
        <v>3.284132E-2</v>
      </c>
      <c r="J415" s="52">
        <v>3.141617E-2</v>
      </c>
      <c r="K415" s="52">
        <v>3.0477379999999998E-2</v>
      </c>
      <c r="L415" s="52">
        <v>3.0262069999999999E-2</v>
      </c>
      <c r="M415" s="52">
        <v>2.9996849999999999E-2</v>
      </c>
      <c r="N415" s="52">
        <v>3.0478350000000001E-2</v>
      </c>
      <c r="O415" s="52">
        <v>2.768054E-2</v>
      </c>
      <c r="P415" s="52">
        <v>2.0334310000000001E-2</v>
      </c>
      <c r="Q415" s="52">
        <v>8.7438099999999994E-3</v>
      </c>
      <c r="R415" s="52">
        <v>7.1100299999999998E-3</v>
      </c>
      <c r="S415" s="52">
        <v>2.0627000000000002E-3</v>
      </c>
      <c r="T415" s="52">
        <v>2.0355099999999999E-3</v>
      </c>
      <c r="U415" s="52">
        <v>3.19674E-3</v>
      </c>
      <c r="V415" s="52">
        <v>3.95226E-3</v>
      </c>
      <c r="W415" s="52">
        <v>4.7940700000000001E-3</v>
      </c>
      <c r="X415" s="52">
        <v>6.5791399999999998E-3</v>
      </c>
      <c r="Y415" s="52">
        <v>3.4428100000000001E-3</v>
      </c>
      <c r="Z415" s="52">
        <v>2.6675599999999998E-3</v>
      </c>
      <c r="AA415" s="52">
        <v>8.88539E-3</v>
      </c>
      <c r="AB415" s="52">
        <v>2.393356E-2</v>
      </c>
      <c r="AC415" s="52">
        <v>3.4758289999999997E-2</v>
      </c>
      <c r="AD415" s="52">
        <v>4.0021880000000003E-2</v>
      </c>
      <c r="AE415" s="52">
        <v>3.6931499999999999E-2</v>
      </c>
      <c r="AF415" s="52">
        <v>3.4019420000000002E-2</v>
      </c>
      <c r="AG415" s="52">
        <v>-7.3288099999999998E-3</v>
      </c>
      <c r="AH415" s="52">
        <v>-6.3994000000000004E-3</v>
      </c>
      <c r="AI415" s="52">
        <v>-6.6646700000000001E-3</v>
      </c>
      <c r="AJ415" s="52">
        <v>-6.2229800000000004E-3</v>
      </c>
      <c r="AK415" s="52">
        <v>-5.9802199999999996E-3</v>
      </c>
      <c r="AL415" s="52">
        <v>-7.2298700000000002E-3</v>
      </c>
      <c r="AM415" s="52">
        <v>-8.3829999999999998E-3</v>
      </c>
      <c r="AN415" s="52">
        <v>-6.8748899999999998E-3</v>
      </c>
      <c r="AO415" s="52">
        <v>-9.5617800000000006E-3</v>
      </c>
      <c r="AP415" s="52">
        <v>-6.4427699999999996E-3</v>
      </c>
      <c r="AQ415" s="52">
        <v>-9.7701699999999999E-3</v>
      </c>
      <c r="AR415" s="52">
        <v>-8.5009999999999999E-3</v>
      </c>
      <c r="AS415" s="52">
        <v>-7.81659E-3</v>
      </c>
      <c r="AT415" s="52">
        <v>-8.1224999999999995E-3</v>
      </c>
      <c r="AU415" s="52">
        <v>-8.3056199999999997E-3</v>
      </c>
      <c r="AV415" s="52">
        <v>-8.1048400000000003E-3</v>
      </c>
      <c r="AW415" s="52">
        <v>-1.2058650000000001E-2</v>
      </c>
      <c r="AX415" s="52">
        <v>-2.0156319999999998E-2</v>
      </c>
      <c r="AY415" s="52">
        <v>-2.3154520000000001E-2</v>
      </c>
      <c r="AZ415" s="52">
        <v>-1.8149889999999998E-2</v>
      </c>
      <c r="BA415" s="52">
        <v>-1.442678E-2</v>
      </c>
      <c r="BB415" s="52">
        <v>-7.1966299999999999E-3</v>
      </c>
      <c r="BC415" s="52">
        <v>-6.8206300000000003E-3</v>
      </c>
      <c r="BD415" s="52">
        <v>-6.7985299999999997E-3</v>
      </c>
      <c r="BE415" s="52">
        <v>-3.43605E-3</v>
      </c>
      <c r="BF415" s="52">
        <v>-2.9905399999999999E-3</v>
      </c>
      <c r="BG415" s="52">
        <v>-3.2448199999999998E-3</v>
      </c>
      <c r="BH415" s="52">
        <v>-2.98109E-3</v>
      </c>
      <c r="BI415" s="52">
        <v>-2.9259899999999998E-3</v>
      </c>
      <c r="BJ415" s="52">
        <v>-4.0928300000000004E-3</v>
      </c>
      <c r="BK415" s="52">
        <v>-4.8483299999999997E-3</v>
      </c>
      <c r="BL415" s="52">
        <v>-3.0080300000000001E-3</v>
      </c>
      <c r="BM415" s="52">
        <v>-5.9802299999999996E-3</v>
      </c>
      <c r="BN415" s="52">
        <v>-2.5482600000000001E-3</v>
      </c>
      <c r="BO415" s="52">
        <v>-5.5022100000000004E-3</v>
      </c>
      <c r="BP415" s="52">
        <v>-4.7744399999999996E-3</v>
      </c>
      <c r="BQ415" s="52">
        <v>-3.79554E-3</v>
      </c>
      <c r="BR415" s="52">
        <v>-3.8318200000000001E-3</v>
      </c>
      <c r="BS415" s="52">
        <v>-3.97563E-3</v>
      </c>
      <c r="BT415" s="52">
        <v>-3.44057E-3</v>
      </c>
      <c r="BU415" s="52">
        <v>-8.3407099999999994E-3</v>
      </c>
      <c r="BV415" s="52">
        <v>-1.4807219999999999E-2</v>
      </c>
      <c r="BW415" s="52">
        <v>-1.660503E-2</v>
      </c>
      <c r="BX415" s="52">
        <v>-1.296428E-2</v>
      </c>
      <c r="BY415" s="52">
        <v>-8.9946000000000002E-3</v>
      </c>
      <c r="BZ415" s="52">
        <v>-2.4253999999999999E-3</v>
      </c>
      <c r="CA415" s="52">
        <v>-2.5391099999999998E-3</v>
      </c>
      <c r="CB415" s="52">
        <v>-2.84097E-3</v>
      </c>
      <c r="CC415" s="52">
        <v>-7.3994000000000002E-4</v>
      </c>
      <c r="CD415" s="52">
        <v>-6.2956999999999998E-4</v>
      </c>
      <c r="CE415" s="52">
        <v>-8.7624000000000003E-4</v>
      </c>
      <c r="CF415" s="52">
        <v>-7.3576000000000002E-4</v>
      </c>
      <c r="CG415" s="52">
        <v>-8.1063999999999995E-4</v>
      </c>
      <c r="CH415" s="52">
        <v>-1.9201299999999999E-3</v>
      </c>
      <c r="CI415" s="52">
        <v>-2.4002199999999998E-3</v>
      </c>
      <c r="CJ415" s="52">
        <v>-3.2985000000000002E-4</v>
      </c>
      <c r="CK415" s="52">
        <v>-3.4996599999999999E-3</v>
      </c>
      <c r="CL415" s="52">
        <v>1.4906000000000001E-4</v>
      </c>
      <c r="CM415" s="52">
        <v>-2.54623E-3</v>
      </c>
      <c r="CN415" s="52">
        <v>-2.19345E-3</v>
      </c>
      <c r="CO415" s="52">
        <v>-1.0105800000000001E-3</v>
      </c>
      <c r="CP415" s="52">
        <v>-8.6010000000000004E-4</v>
      </c>
      <c r="CQ415" s="52">
        <v>-9.7668999999999989E-4</v>
      </c>
      <c r="CR415" s="52">
        <v>-2.1011000000000001E-4</v>
      </c>
      <c r="CS415" s="52">
        <v>-5.7656799999999996E-3</v>
      </c>
      <c r="CT415" s="52">
        <v>-1.110246E-2</v>
      </c>
      <c r="CU415" s="52">
        <v>-1.2068870000000001E-2</v>
      </c>
      <c r="CV415" s="52">
        <v>-9.3727499999999991E-3</v>
      </c>
      <c r="CW415" s="52">
        <v>-5.2322899999999997E-3</v>
      </c>
      <c r="CX415" s="52">
        <v>8.7914000000000004E-4</v>
      </c>
      <c r="CY415" s="52">
        <v>4.2624999999999998E-4</v>
      </c>
      <c r="CZ415" s="52">
        <v>-9.9970000000000007E-5</v>
      </c>
      <c r="DA415" s="52">
        <v>1.9561700000000001E-3</v>
      </c>
      <c r="DB415" s="52">
        <v>1.7313999999999999E-3</v>
      </c>
      <c r="DC415" s="52">
        <v>1.49234E-3</v>
      </c>
      <c r="DD415" s="52">
        <v>1.5095600000000001E-3</v>
      </c>
      <c r="DE415" s="52">
        <v>1.3047099999999999E-3</v>
      </c>
      <c r="DF415" s="52">
        <v>2.5256999999999998E-4</v>
      </c>
      <c r="DG415" s="52">
        <v>4.7880000000000002E-5</v>
      </c>
      <c r="DH415" s="52">
        <v>2.3483200000000001E-3</v>
      </c>
      <c r="DI415" s="52">
        <v>-1.0190900000000001E-3</v>
      </c>
      <c r="DJ415" s="52">
        <v>2.8463799999999999E-3</v>
      </c>
      <c r="DK415" s="52">
        <v>4.0975000000000001E-4</v>
      </c>
      <c r="DL415" s="52">
        <v>3.8755000000000001E-4</v>
      </c>
      <c r="DM415" s="52">
        <v>1.77439E-3</v>
      </c>
      <c r="DN415" s="52">
        <v>2.1116199999999998E-3</v>
      </c>
      <c r="DO415" s="52">
        <v>2.0222500000000002E-3</v>
      </c>
      <c r="DP415" s="52">
        <v>3.0203500000000002E-3</v>
      </c>
      <c r="DQ415" s="52">
        <v>-3.1906500000000002E-3</v>
      </c>
      <c r="DR415" s="52">
        <v>-7.3976900000000002E-3</v>
      </c>
      <c r="DS415" s="52">
        <v>-7.5327099999999998E-3</v>
      </c>
      <c r="DT415" s="52">
        <v>-5.7812100000000002E-3</v>
      </c>
      <c r="DU415" s="52">
        <v>-1.4699699999999999E-3</v>
      </c>
      <c r="DV415" s="52">
        <v>4.1836800000000004E-3</v>
      </c>
      <c r="DW415" s="52">
        <v>3.3916200000000001E-3</v>
      </c>
      <c r="DX415" s="52">
        <v>2.6410299999999999E-3</v>
      </c>
      <c r="DY415" s="52">
        <v>5.8489299999999996E-3</v>
      </c>
      <c r="DZ415" s="52">
        <v>5.1402599999999998E-3</v>
      </c>
      <c r="EA415" s="52">
        <v>4.9122000000000002E-3</v>
      </c>
      <c r="EB415" s="52">
        <v>4.7514599999999999E-3</v>
      </c>
      <c r="EC415" s="52">
        <v>4.3589400000000004E-3</v>
      </c>
      <c r="ED415" s="52">
        <v>3.3896E-3</v>
      </c>
      <c r="EE415" s="52">
        <v>3.5825499999999999E-3</v>
      </c>
      <c r="EF415" s="52">
        <v>6.2151899999999998E-3</v>
      </c>
      <c r="EG415" s="52">
        <v>2.56245E-3</v>
      </c>
      <c r="EH415" s="52">
        <v>6.7408800000000003E-3</v>
      </c>
      <c r="EI415" s="52">
        <v>4.6777199999999998E-3</v>
      </c>
      <c r="EJ415" s="52">
        <v>4.1141099999999998E-3</v>
      </c>
      <c r="EK415" s="52">
        <v>5.7954399999999998E-3</v>
      </c>
      <c r="EL415" s="52">
        <v>6.4022999999999997E-3</v>
      </c>
      <c r="EM415" s="52">
        <v>6.3522400000000003E-3</v>
      </c>
      <c r="EN415" s="52">
        <v>7.6846099999999997E-3</v>
      </c>
      <c r="EO415" s="52">
        <v>5.2729000000000003E-4</v>
      </c>
      <c r="EP415" s="52">
        <v>-2.0485899999999999E-3</v>
      </c>
      <c r="EQ415" s="52">
        <v>-9.8321999999999993E-4</v>
      </c>
      <c r="ER415" s="52">
        <v>-5.9561E-4</v>
      </c>
      <c r="ES415" s="52">
        <v>3.9622099999999999E-3</v>
      </c>
      <c r="ET415" s="52">
        <v>8.9549199999999999E-3</v>
      </c>
      <c r="EU415" s="52">
        <v>7.6731400000000002E-3</v>
      </c>
      <c r="EV415" s="52">
        <v>6.5985899999999997E-3</v>
      </c>
      <c r="EW415" s="52">
        <v>57.485709999999997</v>
      </c>
      <c r="EX415" s="52">
        <v>56.687860000000001</v>
      </c>
      <c r="EY415" s="52">
        <v>56.06</v>
      </c>
      <c r="EZ415" s="52">
        <v>55.590710000000001</v>
      </c>
      <c r="FA415" s="52">
        <v>55.237859999999998</v>
      </c>
      <c r="FB415" s="52">
        <v>54.54</v>
      </c>
      <c r="FC415" s="52">
        <v>54.735709999999997</v>
      </c>
      <c r="FD415" s="52">
        <v>56.205719999999999</v>
      </c>
      <c r="FE415" s="52">
        <v>59.22786</v>
      </c>
      <c r="FF415" s="52">
        <v>63.57</v>
      </c>
      <c r="FG415" s="52">
        <v>68.381429999999995</v>
      </c>
      <c r="FH415" s="52">
        <v>73.596429999999998</v>
      </c>
      <c r="FI415" s="52">
        <v>78.20214</v>
      </c>
      <c r="FJ415" s="52">
        <v>81.364289999999997</v>
      </c>
      <c r="FK415" s="52">
        <v>82.795720000000003</v>
      </c>
      <c r="FL415" s="52">
        <v>82.247860000000003</v>
      </c>
      <c r="FM415" s="52">
        <v>80.639279999999999</v>
      </c>
      <c r="FN415" s="52">
        <v>78.309290000000004</v>
      </c>
      <c r="FO415" s="52">
        <v>74.95</v>
      </c>
      <c r="FP415" s="52">
        <v>70.187860000000001</v>
      </c>
      <c r="FQ415" s="52">
        <v>64.503569999999996</v>
      </c>
      <c r="FR415" s="52">
        <v>61.043570000000003</v>
      </c>
      <c r="FS415" s="52">
        <v>59.32</v>
      </c>
      <c r="FT415" s="52">
        <v>58.049289999999999</v>
      </c>
      <c r="FU415" s="52">
        <v>85</v>
      </c>
      <c r="FV415" s="52">
        <v>1367.64</v>
      </c>
      <c r="FW415" s="52">
        <v>83.616519999999994</v>
      </c>
      <c r="FX415" s="52">
        <v>1</v>
      </c>
    </row>
    <row r="416" spans="1:180" x14ac:dyDescent="0.3">
      <c r="A416" t="s">
        <v>174</v>
      </c>
      <c r="B416" t="s">
        <v>249</v>
      </c>
      <c r="C416" t="s">
        <v>0</v>
      </c>
      <c r="D416" t="s">
        <v>244</v>
      </c>
      <c r="E416" t="s">
        <v>190</v>
      </c>
      <c r="F416" t="s">
        <v>229</v>
      </c>
      <c r="G416" t="s">
        <v>240</v>
      </c>
      <c r="H416" s="52">
        <v>2</v>
      </c>
      <c r="I416" s="52">
        <v>4.3304210000000003E-2</v>
      </c>
      <c r="J416" s="52">
        <v>4.1177020000000002E-2</v>
      </c>
      <c r="K416" s="52">
        <v>4.0187529999999999E-2</v>
      </c>
      <c r="L416" s="52">
        <v>3.8926519999999999E-2</v>
      </c>
      <c r="M416" s="52">
        <v>3.9218059999999999E-2</v>
      </c>
      <c r="N416" s="52">
        <v>4.135059E-2</v>
      </c>
      <c r="O416" s="52">
        <v>3.5904949999999998E-2</v>
      </c>
      <c r="P416" s="52">
        <v>3.491445E-2</v>
      </c>
      <c r="Q416" s="52">
        <v>2.9869710000000001E-2</v>
      </c>
      <c r="R416" s="52">
        <v>2.179066E-2</v>
      </c>
      <c r="S416" s="52">
        <v>1.8381809999999998E-2</v>
      </c>
      <c r="T416" s="52">
        <v>1.82843E-2</v>
      </c>
      <c r="U416" s="52">
        <v>1.867713E-2</v>
      </c>
      <c r="V416" s="52">
        <v>2.3830319999999999E-2</v>
      </c>
      <c r="W416" s="52">
        <v>2.5576870000000002E-2</v>
      </c>
      <c r="X416" s="52">
        <v>3.0220790000000001E-2</v>
      </c>
      <c r="Y416" s="52">
        <v>3.2066209999999998E-2</v>
      </c>
      <c r="Z416" s="52">
        <v>2.8951049999999999E-2</v>
      </c>
      <c r="AA416" s="52">
        <v>3.9157070000000002E-2</v>
      </c>
      <c r="AB416" s="52">
        <v>4.7528189999999998E-2</v>
      </c>
      <c r="AC416" s="52">
        <v>5.0005019999999997E-2</v>
      </c>
      <c r="AD416" s="52">
        <v>4.9994230000000001E-2</v>
      </c>
      <c r="AE416" s="52">
        <v>4.7516839999999998E-2</v>
      </c>
      <c r="AF416" s="52">
        <v>4.4574500000000003E-2</v>
      </c>
      <c r="AG416" s="52">
        <v>-4.0716099999999998E-3</v>
      </c>
      <c r="AH416" s="52">
        <v>-4.5246000000000001E-3</v>
      </c>
      <c r="AI416" s="52">
        <v>-4.3807899999999999E-3</v>
      </c>
      <c r="AJ416" s="52">
        <v>-5.1618499999999999E-3</v>
      </c>
      <c r="AK416" s="52">
        <v>-4.8311200000000004E-3</v>
      </c>
      <c r="AL416" s="52">
        <v>-4.0163899999999999E-3</v>
      </c>
      <c r="AM416" s="52">
        <v>-1.27773E-2</v>
      </c>
      <c r="AN416" s="52">
        <v>-1.32935E-2</v>
      </c>
      <c r="AO416" s="52">
        <v>-7.8455E-3</v>
      </c>
      <c r="AP416" s="52">
        <v>-7.1287499999999997E-3</v>
      </c>
      <c r="AQ416" s="52">
        <v>-5.73407E-3</v>
      </c>
      <c r="AR416" s="52">
        <v>-4.2592200000000002E-3</v>
      </c>
      <c r="AS416" s="52">
        <v>-3.2037400000000001E-3</v>
      </c>
      <c r="AT416" s="52">
        <v>8.899E-5</v>
      </c>
      <c r="AU416" s="52">
        <v>-1.4559099999999999E-3</v>
      </c>
      <c r="AV416" s="52">
        <v>-1.37622E-3</v>
      </c>
      <c r="AW416" s="52">
        <v>-5.2959499999999998E-3</v>
      </c>
      <c r="AX416" s="52">
        <v>-2.1338099999999999E-2</v>
      </c>
      <c r="AY416" s="52">
        <v>-2.4825300000000002E-2</v>
      </c>
      <c r="AZ416" s="52">
        <v>-1.8027700000000001E-2</v>
      </c>
      <c r="BA416" s="52">
        <v>-9.7615099999999993E-3</v>
      </c>
      <c r="BB416" s="52">
        <v>-5.3898799999999997E-3</v>
      </c>
      <c r="BC416" s="52">
        <v>-4.4449099999999998E-3</v>
      </c>
      <c r="BD416" s="52">
        <v>-4.0781000000000003E-3</v>
      </c>
      <c r="BE416" s="52">
        <v>1.03293E-3</v>
      </c>
      <c r="BF416" s="52">
        <v>4.5670999999999998E-4</v>
      </c>
      <c r="BG416" s="52">
        <v>6.0616999999999995E-4</v>
      </c>
      <c r="BH416" s="52">
        <v>-3.4478999999999998E-4</v>
      </c>
      <c r="BI416" s="52">
        <v>-1.4509000000000001E-4</v>
      </c>
      <c r="BJ416" s="52">
        <v>7.5442E-4</v>
      </c>
      <c r="BK416" s="52">
        <v>-7.1771100000000004E-3</v>
      </c>
      <c r="BL416" s="52">
        <v>-7.1818200000000002E-3</v>
      </c>
      <c r="BM416" s="52">
        <v>-2.5544999999999999E-3</v>
      </c>
      <c r="BN416" s="52">
        <v>-1.2901900000000001E-3</v>
      </c>
      <c r="BO416" s="52">
        <v>3.8947E-4</v>
      </c>
      <c r="BP416" s="52">
        <v>2.18111E-3</v>
      </c>
      <c r="BQ416" s="52">
        <v>3.32775E-3</v>
      </c>
      <c r="BR416" s="52">
        <v>6.54494E-3</v>
      </c>
      <c r="BS416" s="52">
        <v>5.39479E-3</v>
      </c>
      <c r="BT416" s="52">
        <v>5.93605E-3</v>
      </c>
      <c r="BU416" s="52">
        <v>2.0461300000000002E-3</v>
      </c>
      <c r="BV416" s="52">
        <v>-1.215715E-2</v>
      </c>
      <c r="BW416" s="52">
        <v>-1.476617E-2</v>
      </c>
      <c r="BX416" s="52">
        <v>-9.7657300000000002E-3</v>
      </c>
      <c r="BY416" s="52">
        <v>-3.3423599999999999E-3</v>
      </c>
      <c r="BZ416" s="52">
        <v>5.6932E-4</v>
      </c>
      <c r="CA416" s="52">
        <v>1.2358E-3</v>
      </c>
      <c r="CB416" s="52">
        <v>1.3347299999999999E-3</v>
      </c>
      <c r="CC416" s="52">
        <v>4.5683099999999999E-3</v>
      </c>
      <c r="CD416" s="52">
        <v>3.9067599999999996E-3</v>
      </c>
      <c r="CE416" s="52">
        <v>4.0601300000000003E-3</v>
      </c>
      <c r="CF416" s="52">
        <v>2.9914899999999999E-3</v>
      </c>
      <c r="CG416" s="52">
        <v>3.1004399999999999E-3</v>
      </c>
      <c r="CH416" s="52">
        <v>4.0586700000000003E-3</v>
      </c>
      <c r="CI416" s="52">
        <v>-3.2984500000000001E-3</v>
      </c>
      <c r="CJ416" s="52">
        <v>-2.9488800000000001E-3</v>
      </c>
      <c r="CK416" s="52">
        <v>1.1100299999999999E-3</v>
      </c>
      <c r="CL416" s="52">
        <v>2.7535900000000002E-3</v>
      </c>
      <c r="CM416" s="52">
        <v>4.6306200000000002E-3</v>
      </c>
      <c r="CN416" s="52">
        <v>6.6416599999999998E-3</v>
      </c>
      <c r="CO416" s="52">
        <v>7.8514499999999994E-3</v>
      </c>
      <c r="CP416" s="52">
        <v>1.101631E-2</v>
      </c>
      <c r="CQ416" s="52">
        <v>1.0139570000000001E-2</v>
      </c>
      <c r="CR416" s="52">
        <v>1.10005E-2</v>
      </c>
      <c r="CS416" s="52">
        <v>7.1312399999999996E-3</v>
      </c>
      <c r="CT416" s="52">
        <v>-5.7984500000000001E-3</v>
      </c>
      <c r="CU416" s="52">
        <v>-7.7992599999999997E-3</v>
      </c>
      <c r="CV416" s="52">
        <v>-4.0435100000000002E-3</v>
      </c>
      <c r="CW416" s="52">
        <v>1.1035299999999999E-3</v>
      </c>
      <c r="CX416" s="52">
        <v>4.6966500000000001E-3</v>
      </c>
      <c r="CY416" s="52">
        <v>5.1702400000000004E-3</v>
      </c>
      <c r="CZ416" s="52">
        <v>5.0836299999999996E-3</v>
      </c>
      <c r="DA416" s="52">
        <v>8.1037000000000001E-3</v>
      </c>
      <c r="DB416" s="52">
        <v>7.3568000000000001E-3</v>
      </c>
      <c r="DC416" s="52">
        <v>7.5140800000000002E-3</v>
      </c>
      <c r="DD416" s="52">
        <v>6.3277699999999999E-3</v>
      </c>
      <c r="DE416" s="52">
        <v>6.3459800000000002E-3</v>
      </c>
      <c r="DF416" s="52">
        <v>7.3629200000000002E-3</v>
      </c>
      <c r="DG416" s="52">
        <v>5.8022E-4</v>
      </c>
      <c r="DH416" s="52">
        <v>1.2840600000000001E-3</v>
      </c>
      <c r="DI416" s="52">
        <v>4.7745599999999997E-3</v>
      </c>
      <c r="DJ416" s="52">
        <v>6.7973599999999997E-3</v>
      </c>
      <c r="DK416" s="52">
        <v>8.8717699999999993E-3</v>
      </c>
      <c r="DL416" s="52">
        <v>1.110221E-2</v>
      </c>
      <c r="DM416" s="52">
        <v>1.237515E-2</v>
      </c>
      <c r="DN416" s="52">
        <v>1.548767E-2</v>
      </c>
      <c r="DO416" s="52">
        <v>1.4884339999999999E-2</v>
      </c>
      <c r="DP416" s="52">
        <v>1.606496E-2</v>
      </c>
      <c r="DQ416" s="52">
        <v>1.2216339999999999E-2</v>
      </c>
      <c r="DR416" s="52">
        <v>5.6024999999999998E-4</v>
      </c>
      <c r="DS416" s="52">
        <v>-8.3233999999999999E-4</v>
      </c>
      <c r="DT416" s="52">
        <v>1.6787E-3</v>
      </c>
      <c r="DU416" s="52">
        <v>5.5494100000000003E-3</v>
      </c>
      <c r="DV416" s="52">
        <v>8.8239800000000004E-3</v>
      </c>
      <c r="DW416" s="52">
        <v>9.1046800000000004E-3</v>
      </c>
      <c r="DX416" s="52">
        <v>8.8325399999999998E-3</v>
      </c>
      <c r="DY416" s="52">
        <v>1.320824E-2</v>
      </c>
      <c r="DZ416" s="52">
        <v>1.2338119999999999E-2</v>
      </c>
      <c r="EA416" s="52">
        <v>1.250104E-2</v>
      </c>
      <c r="EB416" s="52">
        <v>1.114483E-2</v>
      </c>
      <c r="EC416" s="52">
        <v>1.103201E-2</v>
      </c>
      <c r="ED416" s="52">
        <v>1.2133730000000001E-2</v>
      </c>
      <c r="EE416" s="52">
        <v>6.1804E-3</v>
      </c>
      <c r="EF416" s="52">
        <v>7.3957500000000004E-3</v>
      </c>
      <c r="EG416" s="52">
        <v>1.0065559999999999E-2</v>
      </c>
      <c r="EH416" s="52">
        <v>1.263593E-2</v>
      </c>
      <c r="EI416" s="52">
        <v>1.4995319999999999E-2</v>
      </c>
      <c r="EJ416" s="52">
        <v>1.7542550000000001E-2</v>
      </c>
      <c r="EK416" s="52">
        <v>1.8906639999999999E-2</v>
      </c>
      <c r="EL416" s="52">
        <v>2.194362E-2</v>
      </c>
      <c r="EM416" s="52">
        <v>2.1735040000000001E-2</v>
      </c>
      <c r="EN416" s="52">
        <v>2.3377220000000001E-2</v>
      </c>
      <c r="EO416" s="52">
        <v>1.9558430000000002E-2</v>
      </c>
      <c r="EP416" s="52">
        <v>9.7412100000000001E-3</v>
      </c>
      <c r="EQ416" s="52">
        <v>9.2267800000000004E-3</v>
      </c>
      <c r="ER416" s="52">
        <v>9.9406700000000004E-3</v>
      </c>
      <c r="ES416" s="52">
        <v>1.196856E-2</v>
      </c>
      <c r="ET416" s="52">
        <v>1.478319E-2</v>
      </c>
      <c r="EU416" s="52">
        <v>1.4785390000000001E-2</v>
      </c>
      <c r="EV416" s="52">
        <v>1.424537E-2</v>
      </c>
      <c r="EW416" s="52">
        <v>57.719050000000003</v>
      </c>
      <c r="EX416" s="52">
        <v>56.969839999999998</v>
      </c>
      <c r="EY416" s="52">
        <v>56.335709999999999</v>
      </c>
      <c r="EZ416" s="52">
        <v>55.677779999999998</v>
      </c>
      <c r="FA416" s="52">
        <v>55.282539999999997</v>
      </c>
      <c r="FB416" s="52">
        <v>54.75714</v>
      </c>
      <c r="FC416" s="52">
        <v>54.70317</v>
      </c>
      <c r="FD416" s="52">
        <v>54.780949999999997</v>
      </c>
      <c r="FE416" s="52">
        <v>56.994450000000001</v>
      </c>
      <c r="FF416" s="52">
        <v>60.728569999999998</v>
      </c>
      <c r="FG416" s="52">
        <v>65.826189999999997</v>
      </c>
      <c r="FH416" s="52">
        <v>71.192059999999998</v>
      </c>
      <c r="FI416" s="52">
        <v>76.228570000000005</v>
      </c>
      <c r="FJ416" s="52">
        <v>80.587299999999999</v>
      </c>
      <c r="FK416" s="52">
        <v>83.427779999999998</v>
      </c>
      <c r="FL416" s="52">
        <v>83.532539999999997</v>
      </c>
      <c r="FM416" s="52">
        <v>82.22381</v>
      </c>
      <c r="FN416" s="52">
        <v>79.41825</v>
      </c>
      <c r="FO416" s="52">
        <v>75.007140000000007</v>
      </c>
      <c r="FP416" s="52">
        <v>70.104759999999999</v>
      </c>
      <c r="FQ416" s="52">
        <v>66.25</v>
      </c>
      <c r="FR416" s="52">
        <v>63.557940000000002</v>
      </c>
      <c r="FS416" s="52">
        <v>62.005549999999999</v>
      </c>
      <c r="FT416" s="52">
        <v>60.47381</v>
      </c>
      <c r="FU416" s="52">
        <v>85</v>
      </c>
      <c r="FV416" s="52">
        <v>2056.8580000000002</v>
      </c>
      <c r="FW416" s="52">
        <v>140.89789999999999</v>
      </c>
      <c r="FX416" s="52">
        <v>1</v>
      </c>
    </row>
    <row r="417" spans="1:180" x14ac:dyDescent="0.3">
      <c r="A417" t="s">
        <v>174</v>
      </c>
      <c r="B417" t="s">
        <v>249</v>
      </c>
      <c r="C417" t="s">
        <v>0</v>
      </c>
      <c r="D417" t="s">
        <v>244</v>
      </c>
      <c r="E417" t="s">
        <v>189</v>
      </c>
      <c r="F417" t="s">
        <v>229</v>
      </c>
      <c r="G417" t="s">
        <v>240</v>
      </c>
      <c r="H417" s="52">
        <v>2</v>
      </c>
      <c r="I417" s="52">
        <v>3.01646E-2</v>
      </c>
      <c r="J417" s="52">
        <v>2.8354480000000001E-2</v>
      </c>
      <c r="K417" s="52">
        <v>2.679312E-2</v>
      </c>
      <c r="L417" s="52">
        <v>2.676456E-2</v>
      </c>
      <c r="M417" s="52">
        <v>2.5638350000000001E-2</v>
      </c>
      <c r="N417" s="52">
        <v>2.8775579999999999E-2</v>
      </c>
      <c r="O417" s="52">
        <v>2.3122859999999999E-2</v>
      </c>
      <c r="P417" s="52">
        <v>1.8553429999999999E-2</v>
      </c>
      <c r="Q417" s="52">
        <v>1.3621579999999999E-2</v>
      </c>
      <c r="R417" s="52">
        <v>1.073346E-2</v>
      </c>
      <c r="S417" s="52">
        <v>6.1577300000000001E-3</v>
      </c>
      <c r="T417" s="52">
        <v>3.36894E-3</v>
      </c>
      <c r="U417" s="52">
        <v>4.8375199999999997E-3</v>
      </c>
      <c r="V417" s="52">
        <v>2.0345599999999999E-3</v>
      </c>
      <c r="W417" s="52">
        <v>4.9777800000000002E-3</v>
      </c>
      <c r="X417" s="52">
        <v>1.0662029999999999E-2</v>
      </c>
      <c r="Y417" s="52">
        <v>8.6934600000000001E-3</v>
      </c>
      <c r="Z417" s="52">
        <v>4.63285E-3</v>
      </c>
      <c r="AA417" s="52">
        <v>1.012799E-2</v>
      </c>
      <c r="AB417" s="52">
        <v>2.417795E-2</v>
      </c>
      <c r="AC417" s="52">
        <v>3.2679640000000003E-2</v>
      </c>
      <c r="AD417" s="52">
        <v>3.7105550000000001E-2</v>
      </c>
      <c r="AE417" s="52">
        <v>3.2782940000000003E-2</v>
      </c>
      <c r="AF417" s="52">
        <v>3.104204E-2</v>
      </c>
      <c r="AG417" s="52">
        <v>-9.3305100000000002E-3</v>
      </c>
      <c r="AH417" s="52">
        <v>-9.9924699999999998E-3</v>
      </c>
      <c r="AI417" s="52">
        <v>-1.088282E-2</v>
      </c>
      <c r="AJ417" s="52">
        <v>-1.0268650000000001E-2</v>
      </c>
      <c r="AK417" s="52">
        <v>-1.1148669999999999E-2</v>
      </c>
      <c r="AL417" s="52">
        <v>-9.9776399999999994E-3</v>
      </c>
      <c r="AM417" s="52">
        <v>-1.4488350000000001E-2</v>
      </c>
      <c r="AN417" s="52">
        <v>-1.395183E-2</v>
      </c>
      <c r="AO417" s="52">
        <v>-1.028227E-2</v>
      </c>
      <c r="AP417" s="52">
        <v>-8.3488999999999994E-3</v>
      </c>
      <c r="AQ417" s="52">
        <v>-1.059512E-2</v>
      </c>
      <c r="AR417" s="52">
        <v>-1.137795E-2</v>
      </c>
      <c r="AS417" s="52">
        <v>-1.008446E-2</v>
      </c>
      <c r="AT417" s="52">
        <v>-1.33344E-2</v>
      </c>
      <c r="AU417" s="52">
        <v>-1.330812E-2</v>
      </c>
      <c r="AV417" s="52">
        <v>-1.178207E-2</v>
      </c>
      <c r="AW417" s="52">
        <v>-1.5312660000000001E-2</v>
      </c>
      <c r="AX417" s="52">
        <v>-2.5470759999999999E-2</v>
      </c>
      <c r="AY417" s="52">
        <v>-3.0768799999999999E-2</v>
      </c>
      <c r="AZ417" s="52">
        <v>-2.5799260000000001E-2</v>
      </c>
      <c r="BA417" s="52">
        <v>-1.467805E-2</v>
      </c>
      <c r="BB417" s="52">
        <v>-8.2921799999999997E-3</v>
      </c>
      <c r="BC417" s="52">
        <v>-1.029772E-2</v>
      </c>
      <c r="BD417" s="52">
        <v>-8.7859300000000008E-3</v>
      </c>
      <c r="BE417" s="52">
        <v>-6.10605E-3</v>
      </c>
      <c r="BF417" s="52">
        <v>-6.5692199999999997E-3</v>
      </c>
      <c r="BG417" s="52">
        <v>-7.4593200000000002E-3</v>
      </c>
      <c r="BH417" s="52">
        <v>-6.8370799999999997E-3</v>
      </c>
      <c r="BI417" s="52">
        <v>-7.7845299999999996E-3</v>
      </c>
      <c r="BJ417" s="52">
        <v>-6.4465800000000004E-3</v>
      </c>
      <c r="BK417" s="52">
        <v>-1.1196609999999999E-2</v>
      </c>
      <c r="BL417" s="52">
        <v>-1.045987E-2</v>
      </c>
      <c r="BM417" s="52">
        <v>-7.5782899999999997E-3</v>
      </c>
      <c r="BN417" s="52">
        <v>-5.1768400000000003E-3</v>
      </c>
      <c r="BO417" s="52">
        <v>-6.8314300000000003E-3</v>
      </c>
      <c r="BP417" s="52">
        <v>-7.6604999999999998E-3</v>
      </c>
      <c r="BQ417" s="52">
        <v>-6.0574599999999998E-3</v>
      </c>
      <c r="BR417" s="52">
        <v>-9.2511399999999997E-3</v>
      </c>
      <c r="BS417" s="52">
        <v>-7.8755300000000004E-3</v>
      </c>
      <c r="BT417" s="52">
        <v>-4.7870899999999999E-3</v>
      </c>
      <c r="BU417" s="52">
        <v>-9.4888200000000002E-3</v>
      </c>
      <c r="BV417" s="52">
        <v>-1.983124E-2</v>
      </c>
      <c r="BW417" s="52">
        <v>-2.372032E-2</v>
      </c>
      <c r="BX417" s="52">
        <v>-1.976499E-2</v>
      </c>
      <c r="BY417" s="52">
        <v>-1.1053199999999999E-2</v>
      </c>
      <c r="BZ417" s="52">
        <v>-4.5147199999999998E-3</v>
      </c>
      <c r="CA417" s="52">
        <v>-6.6275500000000003E-3</v>
      </c>
      <c r="CB417" s="52">
        <v>-5.6005500000000001E-3</v>
      </c>
      <c r="CC417" s="52">
        <v>-3.8728E-3</v>
      </c>
      <c r="CD417" s="52">
        <v>-4.1982800000000004E-3</v>
      </c>
      <c r="CE417" s="52">
        <v>-5.0882100000000001E-3</v>
      </c>
      <c r="CF417" s="52">
        <v>-4.4603899999999998E-3</v>
      </c>
      <c r="CG417" s="52">
        <v>-5.4545499999999998E-3</v>
      </c>
      <c r="CH417" s="52">
        <v>-4.0009800000000003E-3</v>
      </c>
      <c r="CI417" s="52">
        <v>-8.9167599999999993E-3</v>
      </c>
      <c r="CJ417" s="52">
        <v>-8.0413499999999992E-3</v>
      </c>
      <c r="CK417" s="52">
        <v>-5.7055300000000003E-3</v>
      </c>
      <c r="CL417" s="52">
        <v>-2.9798799999999999E-3</v>
      </c>
      <c r="CM417" s="52">
        <v>-4.2246999999999996E-3</v>
      </c>
      <c r="CN417" s="52">
        <v>-5.0858099999999996E-3</v>
      </c>
      <c r="CO417" s="52">
        <v>-3.26837E-3</v>
      </c>
      <c r="CP417" s="52">
        <v>-6.4231000000000002E-3</v>
      </c>
      <c r="CQ417" s="52">
        <v>-4.1129299999999999E-3</v>
      </c>
      <c r="CR417" s="52">
        <v>5.7599999999999997E-5</v>
      </c>
      <c r="CS417" s="52">
        <v>-5.4552400000000001E-3</v>
      </c>
      <c r="CT417" s="52">
        <v>-1.5925330000000001E-2</v>
      </c>
      <c r="CU417" s="52">
        <v>-1.8838549999999999E-2</v>
      </c>
      <c r="CV417" s="52">
        <v>-1.5585659999999999E-2</v>
      </c>
      <c r="CW417" s="52">
        <v>-8.5426400000000006E-3</v>
      </c>
      <c r="CX417" s="52">
        <v>-1.89846E-3</v>
      </c>
      <c r="CY417" s="52">
        <v>-4.0856E-3</v>
      </c>
      <c r="CZ417" s="52">
        <v>-3.3943699999999999E-3</v>
      </c>
      <c r="DA417" s="52">
        <v>-1.63955E-3</v>
      </c>
      <c r="DB417" s="52">
        <v>-1.82734E-3</v>
      </c>
      <c r="DC417" s="52">
        <v>-2.7171000000000001E-3</v>
      </c>
      <c r="DD417" s="52">
        <v>-2.08369E-3</v>
      </c>
      <c r="DE417" s="52">
        <v>-3.1245600000000002E-3</v>
      </c>
      <c r="DF417" s="52">
        <v>-1.5553800000000001E-3</v>
      </c>
      <c r="DG417" s="52">
        <v>-6.6369200000000001E-3</v>
      </c>
      <c r="DH417" s="52">
        <v>-5.6228299999999997E-3</v>
      </c>
      <c r="DI417" s="52">
        <v>-3.8327700000000001E-3</v>
      </c>
      <c r="DJ417" s="52">
        <v>-7.8291999999999999E-4</v>
      </c>
      <c r="DK417" s="52">
        <v>-1.61798E-3</v>
      </c>
      <c r="DL417" s="52">
        <v>-2.51111E-3</v>
      </c>
      <c r="DM417" s="52">
        <v>-4.7928000000000001E-4</v>
      </c>
      <c r="DN417" s="52">
        <v>-3.5950499999999998E-3</v>
      </c>
      <c r="DO417" s="52">
        <v>-3.5033999999999998E-4</v>
      </c>
      <c r="DP417" s="52">
        <v>4.9023000000000001E-3</v>
      </c>
      <c r="DQ417" s="52">
        <v>-1.4216700000000001E-3</v>
      </c>
      <c r="DR417" s="52">
        <v>-1.2019409999999999E-2</v>
      </c>
      <c r="DS417" s="52">
        <v>-1.395679E-2</v>
      </c>
      <c r="DT417" s="52">
        <v>-1.1406339999999999E-2</v>
      </c>
      <c r="DU417" s="52">
        <v>-6.0320800000000004E-3</v>
      </c>
      <c r="DV417" s="52">
        <v>7.1779999999999999E-4</v>
      </c>
      <c r="DW417" s="52">
        <v>-1.5436499999999999E-3</v>
      </c>
      <c r="DX417" s="52">
        <v>-1.18819E-3</v>
      </c>
      <c r="DY417" s="52">
        <v>1.5849099999999999E-3</v>
      </c>
      <c r="DZ417" s="52">
        <v>1.5959100000000001E-3</v>
      </c>
      <c r="EA417" s="52">
        <v>7.0640999999999998E-4</v>
      </c>
      <c r="EB417" s="52">
        <v>1.3478800000000001E-3</v>
      </c>
      <c r="EC417" s="52">
        <v>2.3957000000000001E-4</v>
      </c>
      <c r="ED417" s="52">
        <v>1.9756800000000001E-3</v>
      </c>
      <c r="EE417" s="52">
        <v>-3.3451800000000001E-3</v>
      </c>
      <c r="EF417" s="52">
        <v>-2.13087E-3</v>
      </c>
      <c r="EG417" s="52">
        <v>-1.12879E-3</v>
      </c>
      <c r="EH417" s="52">
        <v>2.3891400000000001E-3</v>
      </c>
      <c r="EI417" s="52">
        <v>2.1457199999999998E-3</v>
      </c>
      <c r="EJ417" s="52">
        <v>1.20634E-3</v>
      </c>
      <c r="EK417" s="52">
        <v>3.5477199999999999E-3</v>
      </c>
      <c r="EL417" s="52">
        <v>4.8819999999999999E-4</v>
      </c>
      <c r="EM417" s="52">
        <v>5.08225E-3</v>
      </c>
      <c r="EN417" s="52">
        <v>1.189727E-2</v>
      </c>
      <c r="EO417" s="52">
        <v>4.4021700000000004E-3</v>
      </c>
      <c r="EP417" s="52">
        <v>-6.37989E-3</v>
      </c>
      <c r="EQ417" s="52">
        <v>-6.9083E-3</v>
      </c>
      <c r="ER417" s="52">
        <v>-5.3720599999999997E-3</v>
      </c>
      <c r="ES417" s="52">
        <v>-2.4072299999999998E-3</v>
      </c>
      <c r="ET417" s="52">
        <v>4.49527E-3</v>
      </c>
      <c r="EU417" s="52">
        <v>2.1265199999999998E-3</v>
      </c>
      <c r="EV417" s="52">
        <v>1.9971899999999998E-3</v>
      </c>
      <c r="EW417" s="52">
        <v>61.006349999999998</v>
      </c>
      <c r="EX417" s="52">
        <v>59.961910000000003</v>
      </c>
      <c r="EY417" s="52">
        <v>59.111109999999996</v>
      </c>
      <c r="EZ417" s="52">
        <v>58.376190000000001</v>
      </c>
      <c r="FA417" s="52">
        <v>57.992060000000002</v>
      </c>
      <c r="FB417" s="52">
        <v>57.478569999999998</v>
      </c>
      <c r="FC417" s="52">
        <v>56.986510000000003</v>
      </c>
      <c r="FD417" s="52">
        <v>57.945239999999998</v>
      </c>
      <c r="FE417" s="52">
        <v>60.388100000000001</v>
      </c>
      <c r="FF417" s="52">
        <v>63.907139999999998</v>
      </c>
      <c r="FG417" s="52">
        <v>68.307140000000004</v>
      </c>
      <c r="FH417" s="52">
        <v>73.382540000000006</v>
      </c>
      <c r="FI417" s="52">
        <v>78.295230000000004</v>
      </c>
      <c r="FJ417" s="52">
        <v>81.757930000000002</v>
      </c>
      <c r="FK417" s="52">
        <v>83.261899999999997</v>
      </c>
      <c r="FL417" s="52">
        <v>83.169039999999995</v>
      </c>
      <c r="FM417" s="52">
        <v>81.419839999999994</v>
      </c>
      <c r="FN417" s="52">
        <v>78.615880000000004</v>
      </c>
      <c r="FO417" s="52">
        <v>75.247619999999998</v>
      </c>
      <c r="FP417" s="52">
        <v>70.273809999999997</v>
      </c>
      <c r="FQ417" s="52">
        <v>65.969840000000005</v>
      </c>
      <c r="FR417" s="52">
        <v>63.192860000000003</v>
      </c>
      <c r="FS417" s="52">
        <v>61.420639999999999</v>
      </c>
      <c r="FT417" s="52">
        <v>60.178570000000001</v>
      </c>
      <c r="FU417" s="52">
        <v>85</v>
      </c>
      <c r="FV417" s="52">
        <v>1547.6379999999999</v>
      </c>
      <c r="FW417" s="52">
        <v>107.0086</v>
      </c>
      <c r="FX417" s="52">
        <v>1</v>
      </c>
    </row>
    <row r="418" spans="1:180" x14ac:dyDescent="0.3">
      <c r="A418" t="s">
        <v>174</v>
      </c>
      <c r="B418" t="s">
        <v>249</v>
      </c>
      <c r="C418" t="s">
        <v>0</v>
      </c>
      <c r="D418" t="s">
        <v>244</v>
      </c>
      <c r="E418" t="s">
        <v>187</v>
      </c>
      <c r="F418" t="s">
        <v>229</v>
      </c>
      <c r="G418" t="s">
        <v>240</v>
      </c>
      <c r="H418" s="52">
        <v>2</v>
      </c>
      <c r="I418" s="52">
        <v>3.7770089999999999E-2</v>
      </c>
      <c r="J418" s="52">
        <v>3.4935239999999999E-2</v>
      </c>
      <c r="K418" s="52">
        <v>3.3597120000000001E-2</v>
      </c>
      <c r="L418" s="52">
        <v>3.3341410000000002E-2</v>
      </c>
      <c r="M418" s="52">
        <v>3.2143379999999999E-2</v>
      </c>
      <c r="N418" s="52">
        <v>3.6122809999999998E-2</v>
      </c>
      <c r="O418" s="52">
        <v>3.0291619999999998E-2</v>
      </c>
      <c r="P418" s="52">
        <v>2.169486E-2</v>
      </c>
      <c r="Q418" s="52">
        <v>1.5567360000000001E-2</v>
      </c>
      <c r="R418" s="52">
        <v>1.5799790000000001E-2</v>
      </c>
      <c r="S418" s="52">
        <v>1.3930339999999999E-2</v>
      </c>
      <c r="T418" s="52">
        <v>1.520139E-2</v>
      </c>
      <c r="U418" s="52">
        <v>1.417332E-2</v>
      </c>
      <c r="V418" s="52">
        <v>1.304666E-2</v>
      </c>
      <c r="W418" s="52">
        <v>1.5138540000000001E-2</v>
      </c>
      <c r="X418" s="52">
        <v>1.5908930000000002E-2</v>
      </c>
      <c r="Y418" s="52">
        <v>1.5235149999999999E-2</v>
      </c>
      <c r="Z418" s="52">
        <v>1.472598E-2</v>
      </c>
      <c r="AA418" s="52">
        <v>1.767867E-2</v>
      </c>
      <c r="AB418" s="52">
        <v>3.4559760000000002E-2</v>
      </c>
      <c r="AC418" s="52">
        <v>4.229571E-2</v>
      </c>
      <c r="AD418" s="52">
        <v>4.9002629999999998E-2</v>
      </c>
      <c r="AE418" s="52">
        <v>4.4060160000000001E-2</v>
      </c>
      <c r="AF418" s="52">
        <v>4.1909340000000003E-2</v>
      </c>
      <c r="AG418" s="52">
        <v>-2.4890400000000001E-3</v>
      </c>
      <c r="AH418" s="52">
        <v>-4.0182899999999999E-3</v>
      </c>
      <c r="AI418" s="52">
        <v>-4.1249600000000004E-3</v>
      </c>
      <c r="AJ418" s="52">
        <v>-3.7483799999999999E-3</v>
      </c>
      <c r="AK418" s="52">
        <v>-4.6361500000000003E-3</v>
      </c>
      <c r="AL418" s="52">
        <v>-1.60151E-3</v>
      </c>
      <c r="AM418" s="52">
        <v>-4.8708800000000002E-3</v>
      </c>
      <c r="AN418" s="52">
        <v>-2.7951999999999999E-3</v>
      </c>
      <c r="AO418" s="52">
        <v>-1.6145700000000001E-3</v>
      </c>
      <c r="AP418" s="52">
        <v>1.1996699999999999E-3</v>
      </c>
      <c r="AQ418" s="52">
        <v>-3.2803999999999998E-4</v>
      </c>
      <c r="AR418" s="52">
        <v>6.1917999999999999E-4</v>
      </c>
      <c r="AS418" s="52">
        <v>-1.8476000000000001E-4</v>
      </c>
      <c r="AT418" s="52">
        <v>6.7141E-4</v>
      </c>
      <c r="AU418" s="52">
        <v>1.13952E-3</v>
      </c>
      <c r="AV418" s="52">
        <v>6.0908999999999996E-4</v>
      </c>
      <c r="AW418" s="52">
        <v>-1.1844900000000001E-3</v>
      </c>
      <c r="AX418" s="52">
        <v>-5.0535700000000003E-3</v>
      </c>
      <c r="AY418" s="52">
        <v>-1.0293170000000001E-2</v>
      </c>
      <c r="AZ418" s="52">
        <v>-5.5499900000000003E-3</v>
      </c>
      <c r="BA418" s="52">
        <v>-5.2514099999999998E-3</v>
      </c>
      <c r="BB418" s="52">
        <v>9.2708000000000005E-4</v>
      </c>
      <c r="BC418" s="52">
        <v>-1.25074E-3</v>
      </c>
      <c r="BD418" s="52">
        <v>-4.0210000000000003E-5</v>
      </c>
      <c r="BE418" s="52">
        <v>1.9100199999999999E-3</v>
      </c>
      <c r="BF418" s="52">
        <v>2.1738000000000001E-4</v>
      </c>
      <c r="BG418" s="52">
        <v>-3.718E-5</v>
      </c>
      <c r="BH418" s="52">
        <v>6.9839999999999995E-5</v>
      </c>
      <c r="BI418" s="52">
        <v>-8.9388E-4</v>
      </c>
      <c r="BJ418" s="52">
        <v>2.15438E-3</v>
      </c>
      <c r="BK418" s="52">
        <v>-7.0949999999999995E-4</v>
      </c>
      <c r="BL418" s="52">
        <v>1.3463399999999999E-3</v>
      </c>
      <c r="BM418" s="52">
        <v>3.0076500000000002E-3</v>
      </c>
      <c r="BN418" s="52">
        <v>6.6169000000000002E-3</v>
      </c>
      <c r="BO418" s="52">
        <v>5.4691699999999998E-3</v>
      </c>
      <c r="BP418" s="52">
        <v>6.8626399999999997E-3</v>
      </c>
      <c r="BQ418" s="52">
        <v>5.9460900000000002E-3</v>
      </c>
      <c r="BR418" s="52">
        <v>5.5202200000000002E-3</v>
      </c>
      <c r="BS418" s="52">
        <v>6.3793499999999998E-3</v>
      </c>
      <c r="BT418" s="52">
        <v>6.1192E-3</v>
      </c>
      <c r="BU418" s="52">
        <v>3.69893E-3</v>
      </c>
      <c r="BV418" s="52">
        <v>-1.851E-4</v>
      </c>
      <c r="BW418" s="52">
        <v>-4.4496199999999996E-3</v>
      </c>
      <c r="BX418" s="52">
        <v>-4.2748999999999999E-4</v>
      </c>
      <c r="BY418" s="52">
        <v>-2.9848E-4</v>
      </c>
      <c r="BZ418" s="52">
        <v>6.7957299999999998E-3</v>
      </c>
      <c r="CA418" s="52">
        <v>4.1532299999999999E-3</v>
      </c>
      <c r="CB418" s="52">
        <v>5.0158499999999996E-3</v>
      </c>
      <c r="CC418" s="52">
        <v>4.9567999999999999E-3</v>
      </c>
      <c r="CD418" s="52">
        <v>3.1510000000000002E-3</v>
      </c>
      <c r="CE418" s="52">
        <v>2.794E-3</v>
      </c>
      <c r="CF418" s="52">
        <v>2.71433E-3</v>
      </c>
      <c r="CG418" s="52">
        <v>1.6980000000000001E-3</v>
      </c>
      <c r="CH418" s="52">
        <v>4.7557099999999998E-3</v>
      </c>
      <c r="CI418" s="52">
        <v>2.1726699999999998E-3</v>
      </c>
      <c r="CJ418" s="52">
        <v>4.2147599999999997E-3</v>
      </c>
      <c r="CK418" s="52">
        <v>6.2089800000000002E-3</v>
      </c>
      <c r="CL418" s="52">
        <v>1.0368850000000001E-2</v>
      </c>
      <c r="CM418" s="52">
        <v>9.4842899999999994E-3</v>
      </c>
      <c r="CN418" s="52">
        <v>1.118684E-2</v>
      </c>
      <c r="CO418" s="52">
        <v>1.01923E-2</v>
      </c>
      <c r="CP418" s="52">
        <v>8.8784999999999992E-3</v>
      </c>
      <c r="CQ418" s="52">
        <v>1.000844E-2</v>
      </c>
      <c r="CR418" s="52">
        <v>9.93548E-3</v>
      </c>
      <c r="CS418" s="52">
        <v>7.0811800000000003E-3</v>
      </c>
      <c r="CT418" s="52">
        <v>3.1867800000000002E-3</v>
      </c>
      <c r="CU418" s="52">
        <v>-4.0238999999999997E-4</v>
      </c>
      <c r="CV418" s="52">
        <v>3.1203400000000001E-3</v>
      </c>
      <c r="CW418" s="52">
        <v>3.1319099999999999E-3</v>
      </c>
      <c r="CX418" s="52">
        <v>1.086033E-2</v>
      </c>
      <c r="CY418" s="52">
        <v>7.8960000000000002E-3</v>
      </c>
      <c r="CZ418" s="52">
        <v>8.5176699999999998E-3</v>
      </c>
      <c r="DA418" s="52">
        <v>8.0035699999999998E-3</v>
      </c>
      <c r="DB418" s="52">
        <v>6.0846199999999998E-3</v>
      </c>
      <c r="DC418" s="52">
        <v>5.6251799999999996E-3</v>
      </c>
      <c r="DD418" s="52">
        <v>5.3588200000000002E-3</v>
      </c>
      <c r="DE418" s="52">
        <v>4.2898800000000003E-3</v>
      </c>
      <c r="DF418" s="52">
        <v>7.3570299999999996E-3</v>
      </c>
      <c r="DG418" s="52">
        <v>5.0548299999999997E-3</v>
      </c>
      <c r="DH418" s="52">
        <v>7.0831799999999997E-3</v>
      </c>
      <c r="DI418" s="52">
        <v>9.4103199999999998E-3</v>
      </c>
      <c r="DJ418" s="52">
        <v>1.4120809999999999E-2</v>
      </c>
      <c r="DK418" s="52">
        <v>1.349942E-2</v>
      </c>
      <c r="DL418" s="52">
        <v>1.551104E-2</v>
      </c>
      <c r="DM418" s="52">
        <v>1.443852E-2</v>
      </c>
      <c r="DN418" s="52">
        <v>1.2236769999999999E-2</v>
      </c>
      <c r="DO418" s="52">
        <v>1.363753E-2</v>
      </c>
      <c r="DP418" s="52">
        <v>1.375177E-2</v>
      </c>
      <c r="DQ418" s="52">
        <v>1.0463419999999999E-2</v>
      </c>
      <c r="DR418" s="52">
        <v>6.55867E-3</v>
      </c>
      <c r="DS418" s="52">
        <v>3.6448399999999999E-3</v>
      </c>
      <c r="DT418" s="52">
        <v>6.6681700000000002E-3</v>
      </c>
      <c r="DU418" s="52">
        <v>6.5623000000000001E-3</v>
      </c>
      <c r="DV418" s="52">
        <v>1.4924939999999999E-2</v>
      </c>
      <c r="DW418" s="52">
        <v>1.163877E-2</v>
      </c>
      <c r="DX418" s="52">
        <v>1.2019480000000001E-2</v>
      </c>
      <c r="DY418" s="52">
        <v>1.2402639999999999E-2</v>
      </c>
      <c r="DZ418" s="52">
        <v>1.0320289999999999E-2</v>
      </c>
      <c r="EA418" s="52">
        <v>9.7129599999999996E-3</v>
      </c>
      <c r="EB418" s="52">
        <v>9.1770500000000008E-3</v>
      </c>
      <c r="EC418" s="52">
        <v>8.0321500000000001E-3</v>
      </c>
      <c r="ED418" s="52">
        <v>1.111292E-2</v>
      </c>
      <c r="EE418" s="52">
        <v>9.2162100000000007E-3</v>
      </c>
      <c r="EF418" s="52">
        <v>1.122473E-2</v>
      </c>
      <c r="EG418" s="52">
        <v>1.403253E-2</v>
      </c>
      <c r="EH418" s="52">
        <v>1.9538030000000001E-2</v>
      </c>
      <c r="EI418" s="52">
        <v>1.9296629999999999E-2</v>
      </c>
      <c r="EJ418" s="52">
        <v>2.17545E-2</v>
      </c>
      <c r="EK418" s="52">
        <v>2.0569380000000002E-2</v>
      </c>
      <c r="EL418" s="52">
        <v>1.708558E-2</v>
      </c>
      <c r="EM418" s="52">
        <v>1.8877359999999999E-2</v>
      </c>
      <c r="EN418" s="52">
        <v>1.9261879999999999E-2</v>
      </c>
      <c r="EO418" s="52">
        <v>1.534684E-2</v>
      </c>
      <c r="EP418" s="52">
        <v>1.1427130000000001E-2</v>
      </c>
      <c r="EQ418" s="52">
        <v>9.4883899999999993E-3</v>
      </c>
      <c r="ER418" s="52">
        <v>1.179067E-2</v>
      </c>
      <c r="ES418" s="52">
        <v>1.151523E-2</v>
      </c>
      <c r="ET418" s="52">
        <v>2.0793579999999999E-2</v>
      </c>
      <c r="EU418" s="52">
        <v>1.7042740000000001E-2</v>
      </c>
      <c r="EV418" s="52">
        <v>1.707554E-2</v>
      </c>
      <c r="EW418" s="52">
        <v>59.375</v>
      </c>
      <c r="EX418" s="52">
        <v>58.697319999999998</v>
      </c>
      <c r="EY418" s="52">
        <v>57.829459999999997</v>
      </c>
      <c r="EZ418" s="52">
        <v>57.168750000000003</v>
      </c>
      <c r="FA418" s="52">
        <v>56.589289999999998</v>
      </c>
      <c r="FB418" s="52">
        <v>56.283929999999998</v>
      </c>
      <c r="FC418" s="52">
        <v>56.535710000000002</v>
      </c>
      <c r="FD418" s="52">
        <v>59.161610000000003</v>
      </c>
      <c r="FE418" s="52">
        <v>62.975000000000001</v>
      </c>
      <c r="FF418" s="52">
        <v>67.088390000000004</v>
      </c>
      <c r="FG418" s="52">
        <v>71.21875</v>
      </c>
      <c r="FH418" s="52">
        <v>75.5625</v>
      </c>
      <c r="FI418" s="52">
        <v>79.186610000000002</v>
      </c>
      <c r="FJ418" s="52">
        <v>81.613399999999999</v>
      </c>
      <c r="FK418" s="52">
        <v>82.659819999999996</v>
      </c>
      <c r="FL418" s="52">
        <v>82.180359999999993</v>
      </c>
      <c r="FM418" s="52">
        <v>80.941959999999995</v>
      </c>
      <c r="FN418" s="52">
        <v>79.320530000000005</v>
      </c>
      <c r="FO418" s="52">
        <v>76.483919999999998</v>
      </c>
      <c r="FP418" s="52">
        <v>72.336609999999993</v>
      </c>
      <c r="FQ418" s="52">
        <v>67.587500000000006</v>
      </c>
      <c r="FR418" s="52">
        <v>64.15804</v>
      </c>
      <c r="FS418" s="52">
        <v>62.262500000000003</v>
      </c>
      <c r="FT418" s="52">
        <v>61.262500000000003</v>
      </c>
      <c r="FU418" s="52">
        <v>85</v>
      </c>
      <c r="FV418" s="52">
        <v>1297.28</v>
      </c>
      <c r="FW418" s="52">
        <v>78.5124</v>
      </c>
      <c r="FX418" s="52">
        <v>1</v>
      </c>
    </row>
    <row r="419" spans="1:180" x14ac:dyDescent="0.3">
      <c r="A419" t="s">
        <v>174</v>
      </c>
      <c r="B419" t="s">
        <v>249</v>
      </c>
      <c r="C419" t="s">
        <v>0</v>
      </c>
      <c r="D419" t="s">
        <v>244</v>
      </c>
      <c r="E419" t="s">
        <v>190</v>
      </c>
      <c r="F419" t="s">
        <v>230</v>
      </c>
      <c r="G419" t="s">
        <v>240</v>
      </c>
      <c r="H419" s="52">
        <v>59</v>
      </c>
      <c r="I419" s="52">
        <v>0.89713281</v>
      </c>
      <c r="J419" s="52">
        <v>0.84395953999999995</v>
      </c>
      <c r="K419" s="52">
        <v>0.82320470000000001</v>
      </c>
      <c r="L419" s="52">
        <v>0.78434629</v>
      </c>
      <c r="M419" s="52">
        <v>0.83262700000000001</v>
      </c>
      <c r="N419" s="52">
        <v>0.89369264999999998</v>
      </c>
      <c r="O419" s="52">
        <v>0.97099904999999997</v>
      </c>
      <c r="P419" s="52">
        <v>0.87675062000000004</v>
      </c>
      <c r="Q419" s="52">
        <v>0.65163888999999997</v>
      </c>
      <c r="R419" s="52">
        <v>0.37247458</v>
      </c>
      <c r="S419" s="52">
        <v>0.24093919</v>
      </c>
      <c r="T419" s="52">
        <v>0.19116939999999999</v>
      </c>
      <c r="U419" s="52">
        <v>0.17892435000000001</v>
      </c>
      <c r="V419" s="52">
        <v>0.13099789000000001</v>
      </c>
      <c r="W419" s="52">
        <v>0.19875454000000001</v>
      </c>
      <c r="X419" s="52">
        <v>0.40416194999999999</v>
      </c>
      <c r="Y419" s="52">
        <v>0.57908267000000002</v>
      </c>
      <c r="Z419" s="52">
        <v>0.71242830000000001</v>
      </c>
      <c r="AA419" s="52">
        <v>1.1063426999999999</v>
      </c>
      <c r="AB419" s="52">
        <v>1.1605052</v>
      </c>
      <c r="AC419" s="52">
        <v>1.1468932999999999</v>
      </c>
      <c r="AD419" s="52">
        <v>1.0760791999999999</v>
      </c>
      <c r="AE419" s="52">
        <v>0.95943557999999995</v>
      </c>
      <c r="AF419" s="52">
        <v>0.92265781000000002</v>
      </c>
      <c r="AG419" s="52">
        <v>-9.6967440000000002E-2</v>
      </c>
      <c r="AH419" s="52">
        <v>-6.6430110000000001E-2</v>
      </c>
      <c r="AI419" s="52">
        <v>-7.3364849999999995E-2</v>
      </c>
      <c r="AJ419" s="52">
        <v>-0.1049895</v>
      </c>
      <c r="AK419" s="52">
        <v>-7.9690179999999999E-2</v>
      </c>
      <c r="AL419" s="52">
        <v>-3.315183E-2</v>
      </c>
      <c r="AM419" s="52">
        <v>1.8869449999999999E-2</v>
      </c>
      <c r="AN419" s="52">
        <v>1.9836019999999999E-2</v>
      </c>
      <c r="AO419" s="52">
        <v>-2.8481399999999999E-3</v>
      </c>
      <c r="AP419" s="52">
        <v>-0.27185641999999999</v>
      </c>
      <c r="AQ419" s="52">
        <v>-0.51167678999999999</v>
      </c>
      <c r="AR419" s="52">
        <v>-0.59679031000000005</v>
      </c>
      <c r="AS419" s="52">
        <v>-0.65835268000000002</v>
      </c>
      <c r="AT419" s="52">
        <v>-0.77671435</v>
      </c>
      <c r="AU419" s="52">
        <v>-0.78989672</v>
      </c>
      <c r="AV419" s="52">
        <v>-0.52556703999999999</v>
      </c>
      <c r="AW419" s="52">
        <v>-0.35094805000000001</v>
      </c>
      <c r="AX419" s="52">
        <v>-0.31188496999999998</v>
      </c>
      <c r="AY419" s="52">
        <v>1.4138499999999999E-3</v>
      </c>
      <c r="AZ419" s="52">
        <v>4.3352019999999998E-2</v>
      </c>
      <c r="BA419" s="52">
        <v>3.9138319999999997E-2</v>
      </c>
      <c r="BB419" s="52">
        <v>2.8944419999999998E-2</v>
      </c>
      <c r="BC419" s="52">
        <v>-1.8304859999999999E-2</v>
      </c>
      <c r="BD419" s="52">
        <v>-5.2612659999999999E-2</v>
      </c>
      <c r="BE419" s="52">
        <v>-3.1617109999999997E-2</v>
      </c>
      <c r="BF419" s="52">
        <v>-8.7796000000000003E-3</v>
      </c>
      <c r="BG419" s="52">
        <v>-1.484568E-2</v>
      </c>
      <c r="BH419" s="52">
        <v>-4.4605480000000003E-2</v>
      </c>
      <c r="BI419" s="52">
        <v>-2.179791E-2</v>
      </c>
      <c r="BJ419" s="52">
        <v>2.1393260000000001E-2</v>
      </c>
      <c r="BK419" s="52">
        <v>6.4915749999999994E-2</v>
      </c>
      <c r="BL419" s="52">
        <v>7.4380829999999995E-2</v>
      </c>
      <c r="BM419" s="52">
        <v>6.5429349999999997E-2</v>
      </c>
      <c r="BN419" s="52">
        <v>-0.12872467000000001</v>
      </c>
      <c r="BO419" s="52">
        <v>-0.28278965</v>
      </c>
      <c r="BP419" s="52">
        <v>-0.33713479000000002</v>
      </c>
      <c r="BQ419" s="52">
        <v>-0.37100132000000002</v>
      </c>
      <c r="BR419" s="52">
        <v>-0.45580774000000002</v>
      </c>
      <c r="BS419" s="52">
        <v>-0.45724126999999998</v>
      </c>
      <c r="BT419" s="52">
        <v>-0.26408034000000002</v>
      </c>
      <c r="BU419" s="52">
        <v>-0.14779553000000001</v>
      </c>
      <c r="BV419" s="52">
        <v>-0.15324524</v>
      </c>
      <c r="BW419" s="52">
        <v>8.3270830000000004E-2</v>
      </c>
      <c r="BX419" s="52">
        <v>0.10150342</v>
      </c>
      <c r="BY419" s="52">
        <v>0.10341148</v>
      </c>
      <c r="BZ419" s="52">
        <v>9.3204949999999995E-2</v>
      </c>
      <c r="CA419" s="52">
        <v>4.8426480000000001E-2</v>
      </c>
      <c r="CB419" s="52">
        <v>1.6161780000000001E-2</v>
      </c>
      <c r="CC419" s="52">
        <v>1.364434E-2</v>
      </c>
      <c r="CD419" s="52">
        <v>3.1148970000000002E-2</v>
      </c>
      <c r="CE419" s="52">
        <v>2.5684510000000001E-2</v>
      </c>
      <c r="CF419" s="52">
        <v>-2.7836900000000001E-3</v>
      </c>
      <c r="CG419" s="52">
        <v>1.8298089999999999E-2</v>
      </c>
      <c r="CH419" s="52">
        <v>5.9171040000000001E-2</v>
      </c>
      <c r="CI419" s="52">
        <v>9.6807260000000006E-2</v>
      </c>
      <c r="CJ419" s="52">
        <v>0.11215835</v>
      </c>
      <c r="CK419" s="52">
        <v>0.11271813999999999</v>
      </c>
      <c r="CL419" s="52">
        <v>-2.9592029999999998E-2</v>
      </c>
      <c r="CM419" s="52">
        <v>-0.12426315</v>
      </c>
      <c r="CN419" s="52">
        <v>-0.15729819</v>
      </c>
      <c r="CO419" s="52">
        <v>-0.17198276000000001</v>
      </c>
      <c r="CP419" s="52">
        <v>-0.23354867000000001</v>
      </c>
      <c r="CQ419" s="52">
        <v>-0.22684525999999999</v>
      </c>
      <c r="CR419" s="52">
        <v>-8.2975419999999994E-2</v>
      </c>
      <c r="CS419" s="52">
        <v>-7.0927500000000001E-3</v>
      </c>
      <c r="CT419" s="52">
        <v>-4.3371809999999997E-2</v>
      </c>
      <c r="CU419" s="52">
        <v>0.1399647</v>
      </c>
      <c r="CV419" s="52">
        <v>0.14177894999999999</v>
      </c>
      <c r="CW419" s="52">
        <v>0.14792685999999999</v>
      </c>
      <c r="CX419" s="52">
        <v>0.13771154999999999</v>
      </c>
      <c r="CY419" s="52">
        <v>9.4644439999999996E-2</v>
      </c>
      <c r="CZ419" s="52">
        <v>6.3794749999999997E-2</v>
      </c>
      <c r="DA419" s="52">
        <v>5.8905800000000001E-2</v>
      </c>
      <c r="DB419" s="52">
        <v>7.1077539999999995E-2</v>
      </c>
      <c r="DC419" s="52">
        <v>6.6214700000000001E-2</v>
      </c>
      <c r="DD419" s="52">
        <v>3.9038099999999999E-2</v>
      </c>
      <c r="DE419" s="52">
        <v>5.8394109999999999E-2</v>
      </c>
      <c r="DF419" s="52">
        <v>9.6948800000000002E-2</v>
      </c>
      <c r="DG419" s="52">
        <v>0.12869881999999999</v>
      </c>
      <c r="DH419" s="52">
        <v>0.14993587</v>
      </c>
      <c r="DI419" s="52">
        <v>0.16000693999999999</v>
      </c>
      <c r="DJ419" s="52">
        <v>6.9540589999999999E-2</v>
      </c>
      <c r="DK419" s="52">
        <v>3.4263380000000003E-2</v>
      </c>
      <c r="DL419" s="52">
        <v>2.2538430000000002E-2</v>
      </c>
      <c r="DM419" s="52">
        <v>2.7035790000000001E-2</v>
      </c>
      <c r="DN419" s="52">
        <v>-1.1289560000000001E-2</v>
      </c>
      <c r="DO419" s="52">
        <v>3.5506999999999999E-3</v>
      </c>
      <c r="DP419" s="52">
        <v>9.8129449999999993E-2</v>
      </c>
      <c r="DQ419" s="52">
        <v>0.13361004000000001</v>
      </c>
      <c r="DR419" s="52">
        <v>6.6501610000000003E-2</v>
      </c>
      <c r="DS419" s="52">
        <v>0.19665862000000001</v>
      </c>
      <c r="DT419" s="52">
        <v>0.18205441</v>
      </c>
      <c r="DU419" s="52">
        <v>0.19244225000000001</v>
      </c>
      <c r="DV419" s="52">
        <v>0.1822182</v>
      </c>
      <c r="DW419" s="52">
        <v>0.14086232000000001</v>
      </c>
      <c r="DX419" s="52">
        <v>0.11142769</v>
      </c>
      <c r="DY419" s="52">
        <v>0.12425612</v>
      </c>
      <c r="DZ419" s="52">
        <v>0.12872802999999999</v>
      </c>
      <c r="EA419" s="52">
        <v>0.12473384999999999</v>
      </c>
      <c r="EB419" s="52">
        <v>9.9422140000000006E-2</v>
      </c>
      <c r="EC419" s="52">
        <v>0.11628634</v>
      </c>
      <c r="ED419" s="52">
        <v>0.15149388999999999</v>
      </c>
      <c r="EE419" s="52">
        <v>0.17474513999999999</v>
      </c>
      <c r="EF419" s="52">
        <v>0.20448067</v>
      </c>
      <c r="EG419" s="52">
        <v>0.22828439</v>
      </c>
      <c r="EH419" s="52">
        <v>0.21267233999999999</v>
      </c>
      <c r="EI419" s="52">
        <v>0.26315050000000001</v>
      </c>
      <c r="EJ419" s="52">
        <v>0.28219392999999998</v>
      </c>
      <c r="EK419" s="52">
        <v>0.31438698999999998</v>
      </c>
      <c r="EL419" s="52">
        <v>0.30961730999999998</v>
      </c>
      <c r="EM419" s="52">
        <v>0.33620589000000001</v>
      </c>
      <c r="EN419" s="52">
        <v>0.35961620999999999</v>
      </c>
      <c r="EO419" s="52">
        <v>0.33676255999999999</v>
      </c>
      <c r="EP419" s="52">
        <v>0.22514134</v>
      </c>
      <c r="EQ419" s="52">
        <v>0.27851557999999998</v>
      </c>
      <c r="ER419" s="52">
        <v>0.24020580999999999</v>
      </c>
      <c r="ES419" s="52">
        <v>0.25671537</v>
      </c>
      <c r="ET419" s="52">
        <v>0.24647869</v>
      </c>
      <c r="EU419" s="52">
        <v>0.20759368</v>
      </c>
      <c r="EV419" s="52">
        <v>0.18020216999999999</v>
      </c>
      <c r="EW419" s="52">
        <v>66.364199999999997</v>
      </c>
      <c r="EX419" s="52">
        <v>65.231480000000005</v>
      </c>
      <c r="EY419" s="52">
        <v>64.047839999999994</v>
      </c>
      <c r="EZ419" s="52">
        <v>63.19753</v>
      </c>
      <c r="FA419" s="52">
        <v>62.270060000000001</v>
      </c>
      <c r="FB419" s="52">
        <v>61.324069999999999</v>
      </c>
      <c r="FC419" s="52">
        <v>60.591050000000003</v>
      </c>
      <c r="FD419" s="52">
        <v>61.512340000000002</v>
      </c>
      <c r="FE419" s="52">
        <v>64.978390000000005</v>
      </c>
      <c r="FF419" s="52">
        <v>69.05556</v>
      </c>
      <c r="FG419" s="52">
        <v>73.888890000000004</v>
      </c>
      <c r="FH419" s="52">
        <v>78.325609999999998</v>
      </c>
      <c r="FI419" s="52">
        <v>82.163579999999996</v>
      </c>
      <c r="FJ419" s="52">
        <v>84.768519999999995</v>
      </c>
      <c r="FK419" s="52">
        <v>86.104929999999996</v>
      </c>
      <c r="FL419" s="52">
        <v>86.543210000000002</v>
      </c>
      <c r="FM419" s="52">
        <v>86.086420000000004</v>
      </c>
      <c r="FN419" s="52">
        <v>84.441360000000003</v>
      </c>
      <c r="FO419" s="52">
        <v>81.211420000000004</v>
      </c>
      <c r="FP419" s="52">
        <v>77.168210000000002</v>
      </c>
      <c r="FQ419" s="52">
        <v>74.25309</v>
      </c>
      <c r="FR419" s="52">
        <v>71.831789999999998</v>
      </c>
      <c r="FS419" s="52">
        <v>69.905860000000004</v>
      </c>
      <c r="FT419" s="52">
        <v>68.209879999999998</v>
      </c>
      <c r="FU419" s="52">
        <v>51</v>
      </c>
      <c r="FV419" s="52">
        <v>1098.4590000000001</v>
      </c>
      <c r="FW419" s="52">
        <v>125.0603</v>
      </c>
      <c r="FX419" s="52">
        <v>1</v>
      </c>
    </row>
    <row r="420" spans="1:180" x14ac:dyDescent="0.3">
      <c r="A420" t="s">
        <v>174</v>
      </c>
      <c r="B420" t="s">
        <v>249</v>
      </c>
      <c r="C420" t="s">
        <v>0</v>
      </c>
      <c r="D420" t="s">
        <v>244</v>
      </c>
      <c r="E420" t="s">
        <v>187</v>
      </c>
      <c r="F420" t="s">
        <v>230</v>
      </c>
      <c r="G420" t="s">
        <v>240</v>
      </c>
      <c r="H420" s="52">
        <v>59</v>
      </c>
      <c r="I420" s="52">
        <v>0.83002724000000005</v>
      </c>
      <c r="J420" s="52">
        <v>0.81296813999999995</v>
      </c>
      <c r="K420" s="52">
        <v>0.81145761999999999</v>
      </c>
      <c r="L420" s="52">
        <v>0.80260260999999999</v>
      </c>
      <c r="M420" s="52">
        <v>0.82526409000000001</v>
      </c>
      <c r="N420" s="52">
        <v>0.84305430000000003</v>
      </c>
      <c r="O420" s="52">
        <v>0.76966431999999996</v>
      </c>
      <c r="P420" s="52">
        <v>0.54220349999999995</v>
      </c>
      <c r="Q420" s="52">
        <v>0.32606122999999998</v>
      </c>
      <c r="R420" s="52">
        <v>0.31026783000000002</v>
      </c>
      <c r="S420" s="52">
        <v>0.26083371</v>
      </c>
      <c r="T420" s="52">
        <v>0.32271620000000001</v>
      </c>
      <c r="U420" s="52">
        <v>0.28104225999999999</v>
      </c>
      <c r="V420" s="52">
        <v>0.36255987000000001</v>
      </c>
      <c r="W420" s="52">
        <v>0.38985829</v>
      </c>
      <c r="X420" s="52">
        <v>0.40232278999999999</v>
      </c>
      <c r="Y420" s="52">
        <v>0.46013069000000001</v>
      </c>
      <c r="Z420" s="52">
        <v>0.45694844000000001</v>
      </c>
      <c r="AA420" s="52">
        <v>0.69681271</v>
      </c>
      <c r="AB420" s="52">
        <v>0.92990318999999999</v>
      </c>
      <c r="AC420" s="52">
        <v>0.87219499</v>
      </c>
      <c r="AD420" s="52">
        <v>0.85645260999999995</v>
      </c>
      <c r="AE420" s="52">
        <v>0.83309043999999999</v>
      </c>
      <c r="AF420" s="52">
        <v>0.80687874999999998</v>
      </c>
      <c r="AG420" s="52">
        <v>-0.25367534000000003</v>
      </c>
      <c r="AH420" s="52">
        <v>-0.25283948000000001</v>
      </c>
      <c r="AI420" s="52">
        <v>-0.23517081000000001</v>
      </c>
      <c r="AJ420" s="52">
        <v>-0.24446739000000001</v>
      </c>
      <c r="AK420" s="52">
        <v>-0.22399574</v>
      </c>
      <c r="AL420" s="52">
        <v>-0.21030662</v>
      </c>
      <c r="AM420" s="52">
        <v>-0.14668828</v>
      </c>
      <c r="AN420" s="52">
        <v>-0.10271375000000001</v>
      </c>
      <c r="AO420" s="52">
        <v>-0.11545716</v>
      </c>
      <c r="AP420" s="52">
        <v>-2.238424E-2</v>
      </c>
      <c r="AQ420" s="52">
        <v>-4.3002600000000002E-2</v>
      </c>
      <c r="AR420" s="52">
        <v>2.9228000000000001E-3</v>
      </c>
      <c r="AS420" s="52">
        <v>-1.717517E-2</v>
      </c>
      <c r="AT420" s="52">
        <v>2.1076580000000001E-2</v>
      </c>
      <c r="AU420" s="52">
        <v>2.9177500000000002E-3</v>
      </c>
      <c r="AV420" s="52">
        <v>-3.4158600000000002E-3</v>
      </c>
      <c r="AW420" s="52">
        <v>-1.9684259999999999E-2</v>
      </c>
      <c r="AX420" s="52">
        <v>-0.20037155000000001</v>
      </c>
      <c r="AY420" s="52">
        <v>-0.21217008000000001</v>
      </c>
      <c r="AZ420" s="52">
        <v>-0.19378485000000001</v>
      </c>
      <c r="BA420" s="52">
        <v>-0.19445598</v>
      </c>
      <c r="BB420" s="52">
        <v>-0.17774203999999999</v>
      </c>
      <c r="BC420" s="52">
        <v>-0.19075366999999999</v>
      </c>
      <c r="BD420" s="52">
        <v>-0.21937019999999999</v>
      </c>
      <c r="BE420" s="52">
        <v>-0.15727453</v>
      </c>
      <c r="BF420" s="52">
        <v>-0.145731</v>
      </c>
      <c r="BG420" s="52">
        <v>-0.12849439000000001</v>
      </c>
      <c r="BH420" s="52">
        <v>-0.13167939000000001</v>
      </c>
      <c r="BI420" s="52">
        <v>-0.11984357</v>
      </c>
      <c r="BJ420" s="52">
        <v>-0.10754597</v>
      </c>
      <c r="BK420" s="52">
        <v>-6.5596970000000004E-2</v>
      </c>
      <c r="BL420" s="52">
        <v>-4.5082839999999999E-2</v>
      </c>
      <c r="BM420" s="52">
        <v>-6.7839319999999995E-2</v>
      </c>
      <c r="BN420" s="52">
        <v>1.270721E-2</v>
      </c>
      <c r="BO420" s="52">
        <v>-6.4190100000000002E-3</v>
      </c>
      <c r="BP420" s="52">
        <v>4.8922380000000001E-2</v>
      </c>
      <c r="BQ420" s="52">
        <v>1.9944799999999999E-2</v>
      </c>
      <c r="BR420" s="52">
        <v>6.858496E-2</v>
      </c>
      <c r="BS420" s="52">
        <v>5.8909330000000003E-2</v>
      </c>
      <c r="BT420" s="52">
        <v>4.3140480000000002E-2</v>
      </c>
      <c r="BU420" s="52">
        <v>3.042767E-2</v>
      </c>
      <c r="BV420" s="52">
        <v>-0.11344036</v>
      </c>
      <c r="BW420" s="52">
        <v>-0.10222594</v>
      </c>
      <c r="BX420" s="52">
        <v>-7.4367790000000003E-2</v>
      </c>
      <c r="BY420" s="52">
        <v>-0.10392661</v>
      </c>
      <c r="BZ420" s="52">
        <v>-9.263673E-2</v>
      </c>
      <c r="CA420" s="52">
        <v>-0.10238245999999999</v>
      </c>
      <c r="CB420" s="52">
        <v>-0.1238846</v>
      </c>
      <c r="CC420" s="52">
        <v>-9.0507660000000004E-2</v>
      </c>
      <c r="CD420" s="52">
        <v>-7.1547940000000004E-2</v>
      </c>
      <c r="CE420" s="52">
        <v>-5.4610649999999997E-2</v>
      </c>
      <c r="CF420" s="52">
        <v>-5.3562730000000003E-2</v>
      </c>
      <c r="CG420" s="52">
        <v>-4.770808E-2</v>
      </c>
      <c r="CH420" s="52">
        <v>-3.637423E-2</v>
      </c>
      <c r="CI420" s="52">
        <v>-9.4333899999999998E-3</v>
      </c>
      <c r="CJ420" s="52">
        <v>-5.1678599999999998E-3</v>
      </c>
      <c r="CK420" s="52">
        <v>-3.4859319999999999E-2</v>
      </c>
      <c r="CL420" s="52">
        <v>3.7011450000000001E-2</v>
      </c>
      <c r="CM420" s="52">
        <v>1.8918669999999999E-2</v>
      </c>
      <c r="CN420" s="52">
        <v>8.0781560000000002E-2</v>
      </c>
      <c r="CO420" s="52">
        <v>4.5653970000000002E-2</v>
      </c>
      <c r="CP420" s="52">
        <v>0.10148915</v>
      </c>
      <c r="CQ420" s="52">
        <v>9.7688949999999997E-2</v>
      </c>
      <c r="CR420" s="52">
        <v>7.5385240000000006E-2</v>
      </c>
      <c r="CS420" s="52">
        <v>6.5135059999999995E-2</v>
      </c>
      <c r="CT420" s="52">
        <v>-5.3232120000000001E-2</v>
      </c>
      <c r="CU420" s="52">
        <v>-2.6079000000000001E-2</v>
      </c>
      <c r="CV420" s="52">
        <v>8.3400999999999996E-3</v>
      </c>
      <c r="CW420" s="52">
        <v>-4.1226199999999998E-2</v>
      </c>
      <c r="CX420" s="52">
        <v>-3.369304E-2</v>
      </c>
      <c r="CY420" s="52">
        <v>-4.1176869999999997E-2</v>
      </c>
      <c r="CZ420" s="52">
        <v>-5.7751539999999997E-2</v>
      </c>
      <c r="DA420" s="52">
        <v>-2.374078E-2</v>
      </c>
      <c r="DB420" s="52">
        <v>2.63504E-3</v>
      </c>
      <c r="DC420" s="52">
        <v>1.927311E-2</v>
      </c>
      <c r="DD420" s="52">
        <v>2.455392E-2</v>
      </c>
      <c r="DE420" s="52">
        <v>2.442739E-2</v>
      </c>
      <c r="DF420" s="52">
        <v>3.479749E-2</v>
      </c>
      <c r="DG420" s="52">
        <v>4.6730189999999998E-2</v>
      </c>
      <c r="DH420" s="52">
        <v>3.4747119999999999E-2</v>
      </c>
      <c r="DI420" s="52">
        <v>-1.87933E-3</v>
      </c>
      <c r="DJ420" s="52">
        <v>6.1315689999999999E-2</v>
      </c>
      <c r="DK420" s="52">
        <v>4.425635E-2</v>
      </c>
      <c r="DL420" s="52">
        <v>0.11264074</v>
      </c>
      <c r="DM420" s="52">
        <v>7.136315E-2</v>
      </c>
      <c r="DN420" s="52">
        <v>0.13439333000000001</v>
      </c>
      <c r="DO420" s="52">
        <v>0.13646853</v>
      </c>
      <c r="DP420" s="52">
        <v>0.10763004</v>
      </c>
      <c r="DQ420" s="52">
        <v>9.9842399999999998E-2</v>
      </c>
      <c r="DR420" s="52">
        <v>6.9761399999999996E-3</v>
      </c>
      <c r="DS420" s="52">
        <v>5.006795E-2</v>
      </c>
      <c r="DT420" s="52">
        <v>9.1048030000000002E-2</v>
      </c>
      <c r="DU420" s="52">
        <v>2.1474190000000001E-2</v>
      </c>
      <c r="DV420" s="52">
        <v>2.5250640000000001E-2</v>
      </c>
      <c r="DW420" s="52">
        <v>2.0028730000000002E-2</v>
      </c>
      <c r="DX420" s="52">
        <v>8.38151E-3</v>
      </c>
      <c r="DY420" s="52">
        <v>7.2659970000000004E-2</v>
      </c>
      <c r="DZ420" s="52">
        <v>0.10974354</v>
      </c>
      <c r="EA420" s="52">
        <v>0.12594954</v>
      </c>
      <c r="EB420" s="52">
        <v>0.13734197000000001</v>
      </c>
      <c r="EC420" s="52">
        <v>0.12857958</v>
      </c>
      <c r="ED420" s="52">
        <v>0.13755814999999999</v>
      </c>
      <c r="EE420" s="52">
        <v>0.12782149000000001</v>
      </c>
      <c r="EF420" s="52">
        <v>9.2378009999999997E-2</v>
      </c>
      <c r="EG420" s="52">
        <v>4.5738519999999998E-2</v>
      </c>
      <c r="EH420" s="52">
        <v>9.6407119999999999E-2</v>
      </c>
      <c r="EI420" s="52">
        <v>8.0839969999999997E-2</v>
      </c>
      <c r="EJ420" s="52">
        <v>0.15864032</v>
      </c>
      <c r="EK420" s="52">
        <v>0.10848312</v>
      </c>
      <c r="EL420" s="52">
        <v>0.18190178000000001</v>
      </c>
      <c r="EM420" s="52">
        <v>0.19246012000000001</v>
      </c>
      <c r="EN420" s="52">
        <v>0.15418635</v>
      </c>
      <c r="EO420" s="52">
        <v>0.14995433999999999</v>
      </c>
      <c r="EP420" s="52">
        <v>9.3907290000000004E-2</v>
      </c>
      <c r="EQ420" s="52">
        <v>0.16001207000000001</v>
      </c>
      <c r="ER420" s="52">
        <v>0.21046508999999999</v>
      </c>
      <c r="ES420" s="52">
        <v>0.11200359</v>
      </c>
      <c r="ET420" s="52">
        <v>0.11035596</v>
      </c>
      <c r="EU420" s="52">
        <v>0.10839987</v>
      </c>
      <c r="EV420" s="52">
        <v>0.10386714</v>
      </c>
      <c r="EW420" s="52">
        <v>71.434030000000007</v>
      </c>
      <c r="EX420" s="52">
        <v>69.831599999999995</v>
      </c>
      <c r="EY420" s="52">
        <v>68.369789999999995</v>
      </c>
      <c r="EZ420" s="52">
        <v>67.13194</v>
      </c>
      <c r="FA420" s="52">
        <v>65.875</v>
      </c>
      <c r="FB420" s="52">
        <v>64.708340000000007</v>
      </c>
      <c r="FC420" s="52">
        <v>65.074650000000005</v>
      </c>
      <c r="FD420" s="52">
        <v>67.934030000000007</v>
      </c>
      <c r="FE420" s="52">
        <v>71.517359999999996</v>
      </c>
      <c r="FF420" s="52">
        <v>75.696179999999998</v>
      </c>
      <c r="FG420" s="52">
        <v>79.526039999999995</v>
      </c>
      <c r="FH420" s="52">
        <v>83.157989999999998</v>
      </c>
      <c r="FI420" s="52">
        <v>86.175349999999995</v>
      </c>
      <c r="FJ420" s="52">
        <v>88.258679999999998</v>
      </c>
      <c r="FK420" s="52">
        <v>89.802090000000007</v>
      </c>
      <c r="FL420" s="52">
        <v>90.491320000000002</v>
      </c>
      <c r="FM420" s="52">
        <v>90.397570000000002</v>
      </c>
      <c r="FN420" s="52">
        <v>89.276039999999995</v>
      </c>
      <c r="FO420" s="52">
        <v>87.369789999999995</v>
      </c>
      <c r="FP420" s="52">
        <v>84.342010000000002</v>
      </c>
      <c r="FQ420" s="52">
        <v>80.145840000000007</v>
      </c>
      <c r="FR420" s="52">
        <v>76.97569</v>
      </c>
      <c r="FS420" s="52">
        <v>74.654510000000002</v>
      </c>
      <c r="FT420" s="52">
        <v>72.746530000000007</v>
      </c>
      <c r="FU420" s="52">
        <v>51</v>
      </c>
      <c r="FV420" s="52">
        <v>787.42420000000004</v>
      </c>
      <c r="FW420" s="52">
        <v>74.042659999999998</v>
      </c>
      <c r="FX420" s="52">
        <v>1</v>
      </c>
    </row>
    <row r="421" spans="1:180" x14ac:dyDescent="0.3">
      <c r="A421" t="s">
        <v>174</v>
      </c>
      <c r="B421" t="s">
        <v>249</v>
      </c>
      <c r="C421" t="s">
        <v>0</v>
      </c>
      <c r="D421" t="s">
        <v>244</v>
      </c>
      <c r="E421" t="s">
        <v>188</v>
      </c>
      <c r="F421" t="s">
        <v>230</v>
      </c>
      <c r="G421" t="s">
        <v>240</v>
      </c>
      <c r="H421" s="52">
        <v>59</v>
      </c>
      <c r="I421" s="52">
        <v>0.84136887999999999</v>
      </c>
      <c r="J421" s="52">
        <v>0.84110145999999997</v>
      </c>
      <c r="K421" s="52">
        <v>0.84643424</v>
      </c>
      <c r="L421" s="52">
        <v>0.82516862999999996</v>
      </c>
      <c r="M421" s="52">
        <v>0.83152700000000002</v>
      </c>
      <c r="N421" s="52">
        <v>0.87544277000000004</v>
      </c>
      <c r="O421" s="52">
        <v>0.90538549999999995</v>
      </c>
      <c r="P421" s="52">
        <v>0.73939083000000005</v>
      </c>
      <c r="Q421" s="52">
        <v>0.47900453999999998</v>
      </c>
      <c r="R421" s="52">
        <v>0.38273499</v>
      </c>
      <c r="S421" s="52">
        <v>0.41475529999999999</v>
      </c>
      <c r="T421" s="52">
        <v>0.42229274</v>
      </c>
      <c r="U421" s="52">
        <v>0.41434596000000001</v>
      </c>
      <c r="V421" s="52">
        <v>0.42878914000000001</v>
      </c>
      <c r="W421" s="52">
        <v>0.51942608999999995</v>
      </c>
      <c r="X421" s="52">
        <v>0.55651474000000001</v>
      </c>
      <c r="Y421" s="52">
        <v>0.64101063000000003</v>
      </c>
      <c r="Z421" s="52">
        <v>0.66772058000000001</v>
      </c>
      <c r="AA421" s="52">
        <v>0.83790489999999995</v>
      </c>
      <c r="AB421" s="52">
        <v>1.0539257</v>
      </c>
      <c r="AC421" s="52">
        <v>1.0628687999999999</v>
      </c>
      <c r="AD421" s="52">
        <v>1.0730135999999999</v>
      </c>
      <c r="AE421" s="52">
        <v>1.0688758</v>
      </c>
      <c r="AF421" s="52">
        <v>1.0381699</v>
      </c>
      <c r="AG421" s="52">
        <v>-0.16880502</v>
      </c>
      <c r="AH421" s="52">
        <v>-0.13209091000000001</v>
      </c>
      <c r="AI421" s="52">
        <v>-0.10676445</v>
      </c>
      <c r="AJ421" s="52">
        <v>-0.13629058999999999</v>
      </c>
      <c r="AK421" s="52">
        <v>-0.15163035</v>
      </c>
      <c r="AL421" s="52">
        <v>-0.12566680999999999</v>
      </c>
      <c r="AM421" s="52">
        <v>-9.5432999999999994E-3</v>
      </c>
      <c r="AN421" s="52">
        <v>-3.4503300000000002E-3</v>
      </c>
      <c r="AO421" s="52">
        <v>-2.786042E-2</v>
      </c>
      <c r="AP421" s="52">
        <v>1.5678540000000001E-2</v>
      </c>
      <c r="AQ421" s="52">
        <v>5.843392E-2</v>
      </c>
      <c r="AR421" s="52">
        <v>5.1826299999999999E-2</v>
      </c>
      <c r="AS421" s="52">
        <v>4.9783729999999998E-2</v>
      </c>
      <c r="AT421" s="52">
        <v>3.946148E-2</v>
      </c>
      <c r="AU421" s="52">
        <v>5.6721819999999999E-2</v>
      </c>
      <c r="AV421" s="52">
        <v>5.7239440000000003E-2</v>
      </c>
      <c r="AW421" s="52">
        <v>5.7199560000000003E-2</v>
      </c>
      <c r="AX421" s="52">
        <v>-7.1123729999999996E-2</v>
      </c>
      <c r="AY421" s="52">
        <v>-0.11015883999999999</v>
      </c>
      <c r="AZ421" s="52">
        <v>-3.2469280000000003E-2</v>
      </c>
      <c r="BA421" s="52">
        <v>-4.9104299999999997E-2</v>
      </c>
      <c r="BB421" s="52">
        <v>-2.691348E-2</v>
      </c>
      <c r="BC421" s="52">
        <v>-2.3357630000000001E-2</v>
      </c>
      <c r="BD421" s="52">
        <v>-4.326584E-2</v>
      </c>
      <c r="BE421" s="52">
        <v>-0.10476158000000001</v>
      </c>
      <c r="BF421" s="52">
        <v>-7.5723200000000004E-2</v>
      </c>
      <c r="BG421" s="52">
        <v>-5.3250539999999999E-2</v>
      </c>
      <c r="BH421" s="52">
        <v>-7.4343889999999996E-2</v>
      </c>
      <c r="BI421" s="52">
        <v>-9.1544749999999994E-2</v>
      </c>
      <c r="BJ421" s="52">
        <v>-6.6228380000000003E-2</v>
      </c>
      <c r="BK421" s="52">
        <v>3.7605020000000003E-2</v>
      </c>
      <c r="BL421" s="52">
        <v>5.1335480000000003E-2</v>
      </c>
      <c r="BM421" s="52">
        <v>1.4147959999999999E-2</v>
      </c>
      <c r="BN421" s="52">
        <v>5.8016940000000003E-2</v>
      </c>
      <c r="BO421" s="52">
        <v>0.11875094999999999</v>
      </c>
      <c r="BP421" s="52">
        <v>0.1247355</v>
      </c>
      <c r="BQ421" s="52">
        <v>0.11351801</v>
      </c>
      <c r="BR421" s="52">
        <v>0.10416072</v>
      </c>
      <c r="BS421" s="52">
        <v>0.13714361</v>
      </c>
      <c r="BT421" s="52">
        <v>0.12995835999999999</v>
      </c>
      <c r="BU421" s="52">
        <v>0.13295296000000001</v>
      </c>
      <c r="BV421" s="52">
        <v>8.2876E-4</v>
      </c>
      <c r="BW421" s="52">
        <v>-3.0824589999999999E-2</v>
      </c>
      <c r="BX421" s="52">
        <v>3.425839E-2</v>
      </c>
      <c r="BY421" s="52">
        <v>1.5074779999999999E-2</v>
      </c>
      <c r="BZ421" s="52">
        <v>2.7285630000000002E-2</v>
      </c>
      <c r="CA421" s="52">
        <v>2.9157079999999998E-2</v>
      </c>
      <c r="CB421" s="52">
        <v>9.6312199999999994E-3</v>
      </c>
      <c r="CC421" s="52">
        <v>-6.0405260000000002E-2</v>
      </c>
      <c r="CD421" s="52">
        <v>-3.6683060000000003E-2</v>
      </c>
      <c r="CE421" s="52">
        <v>-1.6186989999999998E-2</v>
      </c>
      <c r="CF421" s="52">
        <v>-3.143982E-2</v>
      </c>
      <c r="CG421" s="52">
        <v>-4.9929620000000001E-2</v>
      </c>
      <c r="CH421" s="52">
        <v>-2.506154E-2</v>
      </c>
      <c r="CI421" s="52">
        <v>7.0259799999999997E-2</v>
      </c>
      <c r="CJ421" s="52">
        <v>8.9279979999999995E-2</v>
      </c>
      <c r="CK421" s="52">
        <v>4.3242830000000003E-2</v>
      </c>
      <c r="CL421" s="52">
        <v>8.7340349999999997E-2</v>
      </c>
      <c r="CM421" s="52">
        <v>0.16052632</v>
      </c>
      <c r="CN421" s="52">
        <v>0.17523217999999999</v>
      </c>
      <c r="CO421" s="52">
        <v>0.15766015</v>
      </c>
      <c r="CP421" s="52">
        <v>0.14897128000000001</v>
      </c>
      <c r="CQ421" s="52">
        <v>0.19284351</v>
      </c>
      <c r="CR421" s="52">
        <v>0.18032323</v>
      </c>
      <c r="CS421" s="52">
        <v>0.18541953999999999</v>
      </c>
      <c r="CT421" s="52">
        <v>5.0662859999999997E-2</v>
      </c>
      <c r="CU421" s="52">
        <v>2.4122089999999999E-2</v>
      </c>
      <c r="CV421" s="52">
        <v>8.0473760000000005E-2</v>
      </c>
      <c r="CW421" s="52">
        <v>5.9524979999999998E-2</v>
      </c>
      <c r="CX421" s="52">
        <v>6.4823770000000003E-2</v>
      </c>
      <c r="CY421" s="52">
        <v>6.5528589999999998E-2</v>
      </c>
      <c r="CZ421" s="52">
        <v>4.6267559999999999E-2</v>
      </c>
      <c r="DA421" s="52">
        <v>-1.6048960000000001E-2</v>
      </c>
      <c r="DB421" s="52">
        <v>2.3570599999999998E-3</v>
      </c>
      <c r="DC421" s="52">
        <v>2.0876570000000001E-2</v>
      </c>
      <c r="DD421" s="52">
        <v>1.146427E-2</v>
      </c>
      <c r="DE421" s="52">
        <v>-8.3145200000000006E-3</v>
      </c>
      <c r="DF421" s="52">
        <v>1.6105310000000001E-2</v>
      </c>
      <c r="DG421" s="52">
        <v>0.10291459</v>
      </c>
      <c r="DH421" s="52">
        <v>0.12722441000000001</v>
      </c>
      <c r="DI421" s="52">
        <v>7.2337719999999994E-2</v>
      </c>
      <c r="DJ421" s="52">
        <v>0.11666383</v>
      </c>
      <c r="DK421" s="52">
        <v>0.20230174000000001</v>
      </c>
      <c r="DL421" s="52">
        <v>0.22572892999999999</v>
      </c>
      <c r="DM421" s="52">
        <v>0.20180229999999999</v>
      </c>
      <c r="DN421" s="52">
        <v>0.19378177999999999</v>
      </c>
      <c r="DO421" s="52">
        <v>0.2485434</v>
      </c>
      <c r="DP421" s="52">
        <v>0.23068811</v>
      </c>
      <c r="DQ421" s="52">
        <v>0.23788617000000001</v>
      </c>
      <c r="DR421" s="52">
        <v>0.10049694000000001</v>
      </c>
      <c r="DS421" s="52">
        <v>7.906879E-2</v>
      </c>
      <c r="DT421" s="52">
        <v>0.12668916999999999</v>
      </c>
      <c r="DU421" s="52">
        <v>0.10397523</v>
      </c>
      <c r="DV421" s="52">
        <v>0.10236193</v>
      </c>
      <c r="DW421" s="52">
        <v>0.10190014</v>
      </c>
      <c r="DX421" s="52">
        <v>8.2903909999999997E-2</v>
      </c>
      <c r="DY421" s="52">
        <v>4.7994490000000001E-2</v>
      </c>
      <c r="DZ421" s="52">
        <v>5.8724789999999999E-2</v>
      </c>
      <c r="EA421" s="52">
        <v>7.4390440000000002E-2</v>
      </c>
      <c r="EB421" s="52">
        <v>7.3410929999999999E-2</v>
      </c>
      <c r="EC421" s="52">
        <v>5.1771079999999997E-2</v>
      </c>
      <c r="ED421" s="52">
        <v>7.5543719999999995E-2</v>
      </c>
      <c r="EE421" s="52">
        <v>0.15006296</v>
      </c>
      <c r="EF421" s="52">
        <v>0.18201022</v>
      </c>
      <c r="EG421" s="52">
        <v>0.11434606999999999</v>
      </c>
      <c r="EH421" s="52">
        <v>0.15900222999999999</v>
      </c>
      <c r="EI421" s="52">
        <v>0.26261873000000002</v>
      </c>
      <c r="EJ421" s="52">
        <v>0.29863812000000001</v>
      </c>
      <c r="EK421" s="52">
        <v>0.26553658000000002</v>
      </c>
      <c r="EL421" s="52">
        <v>0.25848106999999998</v>
      </c>
      <c r="EM421" s="52">
        <v>0.32896518000000002</v>
      </c>
      <c r="EN421" s="52">
        <v>0.30340703000000002</v>
      </c>
      <c r="EO421" s="52">
        <v>0.31363957999999997</v>
      </c>
      <c r="EP421" s="52">
        <v>0.17244945</v>
      </c>
      <c r="EQ421" s="52">
        <v>0.15840302000000001</v>
      </c>
      <c r="ER421" s="52">
        <v>0.19341680999999999</v>
      </c>
      <c r="ES421" s="52">
        <v>0.16815431</v>
      </c>
      <c r="ET421" s="52">
        <v>0.15656104000000001</v>
      </c>
      <c r="EU421" s="52">
        <v>0.15441485999999999</v>
      </c>
      <c r="EV421" s="52">
        <v>0.13580095</v>
      </c>
      <c r="EW421" s="52">
        <v>74.222219999999993</v>
      </c>
      <c r="EX421" s="52">
        <v>72.306950000000001</v>
      </c>
      <c r="EY421" s="52">
        <v>70.515270000000001</v>
      </c>
      <c r="EZ421" s="52">
        <v>69.215280000000007</v>
      </c>
      <c r="FA421" s="52">
        <v>68.072220000000002</v>
      </c>
      <c r="FB421" s="52">
        <v>66.927779999999998</v>
      </c>
      <c r="FC421" s="52">
        <v>66.858329999999995</v>
      </c>
      <c r="FD421" s="52">
        <v>69.05556</v>
      </c>
      <c r="FE421" s="52">
        <v>72.658330000000007</v>
      </c>
      <c r="FF421" s="52">
        <v>76.780559999999994</v>
      </c>
      <c r="FG421" s="52">
        <v>81.241669999999999</v>
      </c>
      <c r="FH421" s="52">
        <v>85.691670000000002</v>
      </c>
      <c r="FI421" s="52">
        <v>89.169439999999994</v>
      </c>
      <c r="FJ421" s="52">
        <v>91.431950000000001</v>
      </c>
      <c r="FK421" s="52">
        <v>92.924999999999997</v>
      </c>
      <c r="FL421" s="52">
        <v>93.636110000000002</v>
      </c>
      <c r="FM421" s="52">
        <v>93.397220000000004</v>
      </c>
      <c r="FN421" s="52">
        <v>92.244450000000001</v>
      </c>
      <c r="FO421" s="52">
        <v>89.956950000000006</v>
      </c>
      <c r="FP421" s="52">
        <v>86.434719999999999</v>
      </c>
      <c r="FQ421" s="52">
        <v>82.544439999999994</v>
      </c>
      <c r="FR421" s="52">
        <v>79.650000000000006</v>
      </c>
      <c r="FS421" s="52">
        <v>77.640270000000001</v>
      </c>
      <c r="FT421" s="52">
        <v>75.658330000000007</v>
      </c>
      <c r="FU421" s="52">
        <v>51</v>
      </c>
      <c r="FV421" s="52">
        <v>832.01589999999999</v>
      </c>
      <c r="FW421" s="52">
        <v>65.002989999999997</v>
      </c>
      <c r="FX421" s="52">
        <v>1</v>
      </c>
    </row>
    <row r="422" spans="1:180" x14ac:dyDescent="0.3">
      <c r="A422" t="s">
        <v>174</v>
      </c>
      <c r="B422" t="s">
        <v>249</v>
      </c>
      <c r="C422" t="s">
        <v>0</v>
      </c>
      <c r="D422" t="s">
        <v>224</v>
      </c>
      <c r="E422" t="s">
        <v>189</v>
      </c>
      <c r="F422" t="s">
        <v>230</v>
      </c>
      <c r="G422" t="s">
        <v>240</v>
      </c>
      <c r="H422" s="52">
        <v>59</v>
      </c>
      <c r="I422" s="52">
        <v>0.99539812999999999</v>
      </c>
      <c r="J422" s="52">
        <v>0.88575000999999998</v>
      </c>
      <c r="K422" s="52">
        <v>0.87037843999999998</v>
      </c>
      <c r="L422" s="52">
        <v>0.86079377000000001</v>
      </c>
      <c r="M422" s="52">
        <v>0.97385595000000003</v>
      </c>
      <c r="N422" s="52">
        <v>1.0072751</v>
      </c>
      <c r="O422" s="52">
        <v>1.2678957</v>
      </c>
      <c r="P422" s="52">
        <v>1.2986841</v>
      </c>
      <c r="Q422" s="52">
        <v>1.1003809</v>
      </c>
      <c r="R422" s="52">
        <v>0.79652034999999999</v>
      </c>
      <c r="S422" s="52">
        <v>0.52259628000000002</v>
      </c>
      <c r="T422" s="52">
        <v>0.45914332000000002</v>
      </c>
      <c r="U422" s="52">
        <v>0.42963364999999998</v>
      </c>
      <c r="V422" s="52">
        <v>0.51084591000000001</v>
      </c>
      <c r="W422" s="52">
        <v>0.65490395000000001</v>
      </c>
      <c r="X422" s="52">
        <v>0.73577932000000001</v>
      </c>
      <c r="Y422" s="52">
        <v>0.73957680000000003</v>
      </c>
      <c r="Z422" s="52">
        <v>0.85122368000000004</v>
      </c>
      <c r="AA422" s="52">
        <v>1.0383788</v>
      </c>
      <c r="AB422" s="52">
        <v>1.1797747000000001</v>
      </c>
      <c r="AC422" s="52">
        <v>1.1428069999999999</v>
      </c>
      <c r="AD422" s="52">
        <v>1.1283962000000001</v>
      </c>
      <c r="AE422" s="52">
        <v>1.096965</v>
      </c>
      <c r="AF422" s="52">
        <v>1.142058</v>
      </c>
      <c r="AG422" s="52">
        <v>-0.12196256</v>
      </c>
      <c r="AH422" s="52">
        <v>-0.14469898</v>
      </c>
      <c r="AI422" s="52">
        <v>-0.13859489</v>
      </c>
      <c r="AJ422" s="52">
        <v>-0.14287929999999999</v>
      </c>
      <c r="AK422" s="52">
        <v>-0.14790085</v>
      </c>
      <c r="AL422" s="52">
        <v>-0.14511911</v>
      </c>
      <c r="AM422" s="52">
        <v>-6.0136809999999999E-2</v>
      </c>
      <c r="AN422" s="52">
        <v>5.0090899999999999E-3</v>
      </c>
      <c r="AO422" s="52">
        <v>-7.0217020000000005E-2</v>
      </c>
      <c r="AP422" s="52">
        <v>-0.23889661000000001</v>
      </c>
      <c r="AQ422" s="52">
        <v>-0.49232272999999999</v>
      </c>
      <c r="AR422" s="52">
        <v>-0.52759316000000001</v>
      </c>
      <c r="AS422" s="52">
        <v>-0.58888059000000004</v>
      </c>
      <c r="AT422" s="52">
        <v>-0.53426481999999997</v>
      </c>
      <c r="AU422" s="52">
        <v>-0.47179840000000001</v>
      </c>
      <c r="AV422" s="52">
        <v>-0.41180276999999998</v>
      </c>
      <c r="AW422" s="52">
        <v>-0.28027614000000001</v>
      </c>
      <c r="AX422" s="52">
        <v>-0.28599920000000001</v>
      </c>
      <c r="AY422" s="52">
        <v>-0.17566329999999999</v>
      </c>
      <c r="AZ422" s="52">
        <v>-0.10759665</v>
      </c>
      <c r="BA422" s="52">
        <v>-5.4162679999999998E-2</v>
      </c>
      <c r="BB422" s="52">
        <v>-6.4690369999999997E-2</v>
      </c>
      <c r="BC422" s="52">
        <v>-6.9381170000000006E-2</v>
      </c>
      <c r="BD422" s="52">
        <v>-0.10170691</v>
      </c>
      <c r="BE422" s="52">
        <v>-5.2888789999999998E-2</v>
      </c>
      <c r="BF422" s="52">
        <v>-7.0173949999999999E-2</v>
      </c>
      <c r="BG422" s="52">
        <v>-6.5323800000000001E-2</v>
      </c>
      <c r="BH422" s="52">
        <v>-7.1600339999999998E-2</v>
      </c>
      <c r="BI422" s="52">
        <v>-4.2917299999999999E-2</v>
      </c>
      <c r="BJ422" s="52">
        <v>-5.006497E-2</v>
      </c>
      <c r="BK422" s="52">
        <v>2.0366059999999998E-2</v>
      </c>
      <c r="BL422" s="52">
        <v>9.0974810000000003E-2</v>
      </c>
      <c r="BM422" s="52">
        <v>4.7359749999999999E-2</v>
      </c>
      <c r="BN422" s="52">
        <v>-0.10000205</v>
      </c>
      <c r="BO422" s="52">
        <v>-0.31138778</v>
      </c>
      <c r="BP422" s="52">
        <v>-0.33156106000000002</v>
      </c>
      <c r="BQ422" s="52">
        <v>-0.37046901999999998</v>
      </c>
      <c r="BR422" s="52">
        <v>-0.32068689</v>
      </c>
      <c r="BS422" s="52">
        <v>-0.26430937999999998</v>
      </c>
      <c r="BT422" s="52">
        <v>-0.21462276999999999</v>
      </c>
      <c r="BU422" s="52">
        <v>-0.13440035</v>
      </c>
      <c r="BV422" s="52">
        <v>-0.12203761</v>
      </c>
      <c r="BW422" s="52">
        <v>-2.1404780000000002E-2</v>
      </c>
      <c r="BX422" s="52">
        <v>1.9051809999999999E-2</v>
      </c>
      <c r="BY422" s="52">
        <v>2.7674420000000002E-2</v>
      </c>
      <c r="BZ422" s="52">
        <v>1.1859959999999999E-2</v>
      </c>
      <c r="CA422" s="52">
        <v>5.3737000000000001E-4</v>
      </c>
      <c r="CB422" s="52">
        <v>-2.8533880000000001E-2</v>
      </c>
      <c r="CC422" s="52">
        <v>-5.0484900000000001E-3</v>
      </c>
      <c r="CD422" s="52">
        <v>-1.8558109999999999E-2</v>
      </c>
      <c r="CE422" s="52">
        <v>-1.457642E-2</v>
      </c>
      <c r="CF422" s="52">
        <v>-2.2232789999999999E-2</v>
      </c>
      <c r="CG422" s="52">
        <v>2.9793969999999999E-2</v>
      </c>
      <c r="CH422" s="52">
        <v>1.576924E-2</v>
      </c>
      <c r="CI422" s="52">
        <v>7.6122099999999998E-2</v>
      </c>
      <c r="CJ422" s="52">
        <v>0.15051443</v>
      </c>
      <c r="CK422" s="52">
        <v>0.12879310999999999</v>
      </c>
      <c r="CL422" s="52">
        <v>-3.8041400000000001E-3</v>
      </c>
      <c r="CM422" s="52">
        <v>-0.18607277999999999</v>
      </c>
      <c r="CN422" s="52">
        <v>-0.19578978999999999</v>
      </c>
      <c r="CO422" s="52">
        <v>-0.2191978</v>
      </c>
      <c r="CP422" s="52">
        <v>-0.17276351000000001</v>
      </c>
      <c r="CQ422" s="52">
        <v>-0.12060314</v>
      </c>
      <c r="CR422" s="52">
        <v>-7.8056470000000003E-2</v>
      </c>
      <c r="CS422" s="52">
        <v>-3.3367269999999997E-2</v>
      </c>
      <c r="CT422" s="52">
        <v>-8.4783800000000006E-3</v>
      </c>
      <c r="CU422" s="52">
        <v>8.5434179999999998E-2</v>
      </c>
      <c r="CV422" s="52">
        <v>0.10676817</v>
      </c>
      <c r="CW422" s="52">
        <v>8.4354540000000006E-2</v>
      </c>
      <c r="CX422" s="52">
        <v>6.4878519999999995E-2</v>
      </c>
      <c r="CY422" s="52">
        <v>4.8962760000000001E-2</v>
      </c>
      <c r="CZ422" s="52">
        <v>2.214557E-2</v>
      </c>
      <c r="DA422" s="52">
        <v>4.2791799999999998E-2</v>
      </c>
      <c r="DB422" s="52">
        <v>3.3057709999999997E-2</v>
      </c>
      <c r="DC422" s="52">
        <v>3.6170939999999999E-2</v>
      </c>
      <c r="DD422" s="52">
        <v>2.7134789999999999E-2</v>
      </c>
      <c r="DE422" s="52">
        <v>0.10250524</v>
      </c>
      <c r="DF422" s="52">
        <v>8.1603430000000005E-2</v>
      </c>
      <c r="DG422" s="52">
        <v>0.13187815999999999</v>
      </c>
      <c r="DH422" s="52">
        <v>0.21005404</v>
      </c>
      <c r="DI422" s="52">
        <v>0.21022637999999999</v>
      </c>
      <c r="DJ422" s="52">
        <v>9.2393760000000005E-2</v>
      </c>
      <c r="DK422" s="52">
        <v>-6.0757730000000003E-2</v>
      </c>
      <c r="DL422" s="52">
        <v>-6.0018580000000002E-2</v>
      </c>
      <c r="DM422" s="52">
        <v>-6.7926639999999996E-2</v>
      </c>
      <c r="DN422" s="52">
        <v>-2.484012E-2</v>
      </c>
      <c r="DO422" s="52">
        <v>2.310309E-2</v>
      </c>
      <c r="DP422" s="52">
        <v>5.8509800000000001E-2</v>
      </c>
      <c r="DQ422" s="52">
        <v>6.7665799999999998E-2</v>
      </c>
      <c r="DR422" s="52">
        <v>0.10508089</v>
      </c>
      <c r="DS422" s="52">
        <v>0.19227321</v>
      </c>
      <c r="DT422" s="52">
        <v>0.19448452999999999</v>
      </c>
      <c r="DU422" s="52">
        <v>0.14103466000000001</v>
      </c>
      <c r="DV422" s="52">
        <v>0.11789705</v>
      </c>
      <c r="DW422" s="52">
        <v>9.7388169999999996E-2</v>
      </c>
      <c r="DX422" s="52">
        <v>7.2825000000000001E-2</v>
      </c>
      <c r="DY422" s="52">
        <v>0.11186559</v>
      </c>
      <c r="DZ422" s="52">
        <v>0.10758278</v>
      </c>
      <c r="EA422" s="52">
        <v>0.10944211</v>
      </c>
      <c r="EB422" s="52">
        <v>9.8413710000000001E-2</v>
      </c>
      <c r="EC422" s="52">
        <v>0.20748878000000001</v>
      </c>
      <c r="ED422" s="52">
        <v>0.17665761999999999</v>
      </c>
      <c r="EE422" s="52">
        <v>0.21238106000000001</v>
      </c>
      <c r="EF422" s="52">
        <v>0.29601976000000002</v>
      </c>
      <c r="EG422" s="52">
        <v>0.32780316999999998</v>
      </c>
      <c r="EH422" s="52">
        <v>0.23128831999999999</v>
      </c>
      <c r="EI422" s="52">
        <v>0.12017722</v>
      </c>
      <c r="EJ422" s="52">
        <v>0.13601352999999999</v>
      </c>
      <c r="EK422" s="52">
        <v>0.15048499000000001</v>
      </c>
      <c r="EL422" s="52">
        <v>0.18873776</v>
      </c>
      <c r="EM422" s="52">
        <v>0.23059205999999999</v>
      </c>
      <c r="EN422" s="52">
        <v>0.25568983000000001</v>
      </c>
      <c r="EO422" s="52">
        <v>0.21354159</v>
      </c>
      <c r="EP422" s="52">
        <v>0.26904235999999998</v>
      </c>
      <c r="EQ422" s="52">
        <v>0.34653171999999999</v>
      </c>
      <c r="ER422" s="52">
        <v>0.32113299000000001</v>
      </c>
      <c r="ES422" s="52">
        <v>0.22287178999999999</v>
      </c>
      <c r="ET422" s="52">
        <v>0.19444742000000001</v>
      </c>
      <c r="EU422" s="52">
        <v>0.16730671</v>
      </c>
      <c r="EV422" s="52">
        <v>0.14599809999999999</v>
      </c>
      <c r="EW422" s="52">
        <v>70.613010000000003</v>
      </c>
      <c r="EX422" s="52">
        <v>69.098489999999998</v>
      </c>
      <c r="EY422" s="52">
        <v>67.907830000000004</v>
      </c>
      <c r="EZ422" s="52">
        <v>66.758830000000003</v>
      </c>
      <c r="FA422" s="52">
        <v>65.616789999999995</v>
      </c>
      <c r="FB422" s="52">
        <v>64.745580000000004</v>
      </c>
      <c r="FC422" s="52">
        <v>64.214010000000002</v>
      </c>
      <c r="FD422" s="52">
        <v>65.741789999999995</v>
      </c>
      <c r="FE422" s="52">
        <v>68.945080000000004</v>
      </c>
      <c r="FF422" s="52">
        <v>72.963390000000004</v>
      </c>
      <c r="FG422" s="52">
        <v>77.452650000000006</v>
      </c>
      <c r="FH422" s="52">
        <v>81.710229999999996</v>
      </c>
      <c r="FI422" s="52">
        <v>85.090909999999994</v>
      </c>
      <c r="FJ422" s="52">
        <v>87.652780000000007</v>
      </c>
      <c r="FK422" s="52">
        <v>89.272090000000006</v>
      </c>
      <c r="FL422" s="52">
        <v>90.061869999999999</v>
      </c>
      <c r="FM422" s="52">
        <v>89.933080000000004</v>
      </c>
      <c r="FN422" s="52">
        <v>88.688130000000001</v>
      </c>
      <c r="FO422" s="52">
        <v>86.036609999999996</v>
      </c>
      <c r="FP422" s="52">
        <v>82.192549999999997</v>
      </c>
      <c r="FQ422" s="52">
        <v>78.481059999999999</v>
      </c>
      <c r="FR422" s="52">
        <v>75.924869999999999</v>
      </c>
      <c r="FS422" s="52">
        <v>73.989900000000006</v>
      </c>
      <c r="FT422" s="52">
        <v>72.160349999999994</v>
      </c>
      <c r="FU422" s="52">
        <v>51</v>
      </c>
      <c r="FV422" s="52">
        <v>958.16650000000004</v>
      </c>
      <c r="FW422" s="52">
        <v>105.3595</v>
      </c>
      <c r="FX422" s="52">
        <v>1</v>
      </c>
    </row>
    <row r="423" spans="1:180" x14ac:dyDescent="0.3">
      <c r="A423" t="s">
        <v>174</v>
      </c>
      <c r="B423" t="s">
        <v>249</v>
      </c>
      <c r="C423" t="s">
        <v>0</v>
      </c>
      <c r="D423" t="s">
        <v>244</v>
      </c>
      <c r="E423" t="s">
        <v>189</v>
      </c>
      <c r="F423" t="s">
        <v>230</v>
      </c>
      <c r="G423" t="s">
        <v>240</v>
      </c>
      <c r="H423" s="52">
        <v>59</v>
      </c>
      <c r="I423" s="52">
        <v>0.91788376999999999</v>
      </c>
      <c r="J423" s="52">
        <v>0.87318052999999995</v>
      </c>
      <c r="K423" s="52">
        <v>0.84944098999999995</v>
      </c>
      <c r="L423" s="52">
        <v>0.84559284000000001</v>
      </c>
      <c r="M423" s="52">
        <v>0.85863007000000002</v>
      </c>
      <c r="N423" s="52">
        <v>0.88340417000000004</v>
      </c>
      <c r="O423" s="52">
        <v>0.89360673999999995</v>
      </c>
      <c r="P423" s="52">
        <v>0.79787494000000003</v>
      </c>
      <c r="Q423" s="52">
        <v>0.52095175999999999</v>
      </c>
      <c r="R423" s="52">
        <v>0.18331104000000001</v>
      </c>
      <c r="S423" s="52">
        <v>3.468682E-2</v>
      </c>
      <c r="T423" s="52">
        <v>-3.4205720000000002E-2</v>
      </c>
      <c r="U423" s="52">
        <v>-4.226564E-2</v>
      </c>
      <c r="V423" s="52">
        <v>-2.278119E-2</v>
      </c>
      <c r="W423" s="52">
        <v>6.4471260000000002E-2</v>
      </c>
      <c r="X423" s="52">
        <v>0.14317510999999999</v>
      </c>
      <c r="Y423" s="52">
        <v>0.27119191999999998</v>
      </c>
      <c r="Z423" s="52">
        <v>0.47939981999999998</v>
      </c>
      <c r="AA423" s="52">
        <v>0.86000140000000003</v>
      </c>
      <c r="AB423" s="52">
        <v>1.0491345000000001</v>
      </c>
      <c r="AC423" s="52">
        <v>1.0579780000000001</v>
      </c>
      <c r="AD423" s="52">
        <v>1.0241477999999999</v>
      </c>
      <c r="AE423" s="52">
        <v>0.99173571999999999</v>
      </c>
      <c r="AF423" s="52">
        <v>1.0444142999999999</v>
      </c>
      <c r="AG423" s="52">
        <v>-0.14333383999999999</v>
      </c>
      <c r="AH423" s="52">
        <v>-0.11622534</v>
      </c>
      <c r="AI423" s="52">
        <v>-0.11923599</v>
      </c>
      <c r="AJ423" s="52">
        <v>-0.12162006</v>
      </c>
      <c r="AK423" s="52">
        <v>-0.12700706</v>
      </c>
      <c r="AL423" s="52">
        <v>-0.11035006</v>
      </c>
      <c r="AM423" s="52">
        <v>-3.7567250000000003E-2</v>
      </c>
      <c r="AN423" s="52">
        <v>-2.0217829999999999E-2</v>
      </c>
      <c r="AO423" s="52">
        <v>-0.11677292</v>
      </c>
      <c r="AP423" s="52">
        <v>-0.35161598999999999</v>
      </c>
      <c r="AQ423" s="52">
        <v>-0.50012831000000002</v>
      </c>
      <c r="AR423" s="52">
        <v>-0.61055146999999999</v>
      </c>
      <c r="AS423" s="52">
        <v>-0.64120078999999996</v>
      </c>
      <c r="AT423" s="52">
        <v>-0.67259705000000003</v>
      </c>
      <c r="AU423" s="52">
        <v>-0.64949146999999996</v>
      </c>
      <c r="AV423" s="52">
        <v>-0.63743304999999995</v>
      </c>
      <c r="AW423" s="52">
        <v>-0.54180101000000003</v>
      </c>
      <c r="AX423" s="52">
        <v>-0.48710488000000002</v>
      </c>
      <c r="AY423" s="52">
        <v>-0.22800479000000001</v>
      </c>
      <c r="AZ423" s="52">
        <v>-0.10500855000000001</v>
      </c>
      <c r="BA423" s="52">
        <v>-7.7966489999999999E-2</v>
      </c>
      <c r="BB423" s="52">
        <v>-9.9776790000000004E-2</v>
      </c>
      <c r="BC423" s="52">
        <v>-8.1933480000000003E-2</v>
      </c>
      <c r="BD423" s="52">
        <v>-6.5084370000000002E-2</v>
      </c>
      <c r="BE423" s="52">
        <v>-6.5537029999999996E-2</v>
      </c>
      <c r="BF423" s="52">
        <v>-4.6766799999999997E-2</v>
      </c>
      <c r="BG423" s="52">
        <v>-5.2172900000000001E-2</v>
      </c>
      <c r="BH423" s="52">
        <v>-5.010175E-2</v>
      </c>
      <c r="BI423" s="52">
        <v>-6.455379E-2</v>
      </c>
      <c r="BJ423" s="52">
        <v>-5.1325570000000001E-2</v>
      </c>
      <c r="BK423" s="52">
        <v>1.8161469999999999E-2</v>
      </c>
      <c r="BL423" s="52">
        <v>5.4953179999999997E-2</v>
      </c>
      <c r="BM423" s="52">
        <v>-1.80786E-2</v>
      </c>
      <c r="BN423" s="52">
        <v>-0.21699184999999999</v>
      </c>
      <c r="BO423" s="52">
        <v>-0.33414072</v>
      </c>
      <c r="BP423" s="52">
        <v>-0.40716289</v>
      </c>
      <c r="BQ423" s="52">
        <v>-0.42478608000000001</v>
      </c>
      <c r="BR423" s="52">
        <v>-0.44388786000000002</v>
      </c>
      <c r="BS423" s="52">
        <v>-0.41823236000000003</v>
      </c>
      <c r="BT423" s="52">
        <v>-0.40113875999999998</v>
      </c>
      <c r="BU423" s="52">
        <v>-0.34455109</v>
      </c>
      <c r="BV423" s="52">
        <v>-0.30667615999999998</v>
      </c>
      <c r="BW423" s="52">
        <v>-9.897338E-2</v>
      </c>
      <c r="BX423" s="52">
        <v>-8.2572400000000008E-3</v>
      </c>
      <c r="BY423" s="52">
        <v>1.9941049999999998E-2</v>
      </c>
      <c r="BZ423" s="52">
        <v>-3.9683399999999999E-3</v>
      </c>
      <c r="CA423" s="52">
        <v>-3.2679800000000002E-3</v>
      </c>
      <c r="CB423" s="52">
        <v>8.2654900000000003E-3</v>
      </c>
      <c r="CC423" s="52">
        <v>-1.1655199999999999E-2</v>
      </c>
      <c r="CD423" s="52">
        <v>1.3399900000000001E-3</v>
      </c>
      <c r="CE423" s="52">
        <v>-5.7252199999999996E-3</v>
      </c>
      <c r="CF423" s="52">
        <v>-5.6837999999999995E-4</v>
      </c>
      <c r="CG423" s="52">
        <v>-2.1298790000000001E-2</v>
      </c>
      <c r="CH423" s="52">
        <v>-1.0445400000000001E-2</v>
      </c>
      <c r="CI423" s="52">
        <v>5.6759009999999999E-2</v>
      </c>
      <c r="CJ423" s="52">
        <v>0.10701637999999999</v>
      </c>
      <c r="CK423" s="52">
        <v>5.0276790000000002E-2</v>
      </c>
      <c r="CL423" s="52">
        <v>-0.12375156</v>
      </c>
      <c r="CM423" s="52">
        <v>-0.21917822000000001</v>
      </c>
      <c r="CN423" s="52">
        <v>-0.26629644000000002</v>
      </c>
      <c r="CO423" s="52">
        <v>-0.27489786999999999</v>
      </c>
      <c r="CP423" s="52">
        <v>-0.28548459999999998</v>
      </c>
      <c r="CQ423" s="52">
        <v>-0.25806298999999999</v>
      </c>
      <c r="CR423" s="52">
        <v>-0.2374822</v>
      </c>
      <c r="CS423" s="52">
        <v>-0.20793640999999999</v>
      </c>
      <c r="CT423" s="52">
        <v>-0.18171174000000001</v>
      </c>
      <c r="CU423" s="52">
        <v>-9.6065999999999999E-3</v>
      </c>
      <c r="CV423" s="52">
        <v>5.8752409999999998E-2</v>
      </c>
      <c r="CW423" s="52">
        <v>8.7751529999999994E-2</v>
      </c>
      <c r="CX423" s="52">
        <v>6.2388310000000002E-2</v>
      </c>
      <c r="CY423" s="52">
        <v>5.1215480000000001E-2</v>
      </c>
      <c r="CZ423" s="52">
        <v>5.9067380000000003E-2</v>
      </c>
      <c r="DA423" s="52">
        <v>4.2226630000000001E-2</v>
      </c>
      <c r="DB423" s="52">
        <v>4.9446780000000003E-2</v>
      </c>
      <c r="DC423" s="52">
        <v>4.0722469999999997E-2</v>
      </c>
      <c r="DD423" s="52">
        <v>4.8965000000000002E-2</v>
      </c>
      <c r="DE423" s="52">
        <v>2.195619E-2</v>
      </c>
      <c r="DF423" s="52">
        <v>3.043479E-2</v>
      </c>
      <c r="DG423" s="52">
        <v>9.5356570000000002E-2</v>
      </c>
      <c r="DH423" s="52">
        <v>0.15907963</v>
      </c>
      <c r="DI423" s="52">
        <v>0.11863219</v>
      </c>
      <c r="DJ423" s="52">
        <v>-3.051125E-2</v>
      </c>
      <c r="DK423" s="52">
        <v>-0.10421565000000001</v>
      </c>
      <c r="DL423" s="52">
        <v>-0.12543004999999999</v>
      </c>
      <c r="DM423" s="52">
        <v>-0.12500973000000001</v>
      </c>
      <c r="DN423" s="52">
        <v>-0.12708140000000001</v>
      </c>
      <c r="DO423" s="52">
        <v>-9.7893569999999999E-2</v>
      </c>
      <c r="DP423" s="52">
        <v>-7.3825580000000002E-2</v>
      </c>
      <c r="DQ423" s="52">
        <v>-7.1321679999999998E-2</v>
      </c>
      <c r="DR423" s="52">
        <v>-5.674738E-2</v>
      </c>
      <c r="DS423" s="52">
        <v>7.9760150000000002E-2</v>
      </c>
      <c r="DT423" s="52">
        <v>0.12576209999999999</v>
      </c>
      <c r="DU423" s="52">
        <v>0.15556200000000001</v>
      </c>
      <c r="DV423" s="52">
        <v>0.1287449</v>
      </c>
      <c r="DW423" s="52">
        <v>0.10569897</v>
      </c>
      <c r="DX423" s="52">
        <v>0.10986927</v>
      </c>
      <c r="DY423" s="52">
        <v>0.12002346999999999</v>
      </c>
      <c r="DZ423" s="52">
        <v>0.11890536</v>
      </c>
      <c r="EA423" s="52">
        <v>0.10778557</v>
      </c>
      <c r="EB423" s="52">
        <v>0.12048331</v>
      </c>
      <c r="EC423" s="52">
        <v>8.4409529999999997E-2</v>
      </c>
      <c r="ED423" s="52">
        <v>8.9459280000000002E-2</v>
      </c>
      <c r="EE423" s="52">
        <v>0.15108525</v>
      </c>
      <c r="EF423" s="52">
        <v>0.23425059000000001</v>
      </c>
      <c r="EG423" s="52">
        <v>0.21732650000000001</v>
      </c>
      <c r="EH423" s="52">
        <v>0.10411293000000001</v>
      </c>
      <c r="EI423" s="52">
        <v>6.1771939999999997E-2</v>
      </c>
      <c r="EJ423" s="52">
        <v>7.7958710000000001E-2</v>
      </c>
      <c r="EK423" s="52">
        <v>9.1405040000000007E-2</v>
      </c>
      <c r="EL423" s="52">
        <v>0.10162773999999999</v>
      </c>
      <c r="EM423" s="52">
        <v>0.13336555</v>
      </c>
      <c r="EN423" s="52">
        <v>0.16246848</v>
      </c>
      <c r="EO423" s="52">
        <v>0.12592824</v>
      </c>
      <c r="EP423" s="52">
        <v>0.12368135</v>
      </c>
      <c r="EQ423" s="52">
        <v>0.20879162000000001</v>
      </c>
      <c r="ER423" s="52">
        <v>0.22251336999999999</v>
      </c>
      <c r="ES423" s="52">
        <v>0.25346954999999999</v>
      </c>
      <c r="ET423" s="52">
        <v>0.22455335000000001</v>
      </c>
      <c r="EU423" s="52">
        <v>0.18436443999999999</v>
      </c>
      <c r="EV423" s="52">
        <v>0.18321919</v>
      </c>
      <c r="EW423" s="52">
        <v>71.25309</v>
      </c>
      <c r="EX423" s="52">
        <v>69.748459999999994</v>
      </c>
      <c r="EY423" s="52">
        <v>68.398150000000001</v>
      </c>
      <c r="EZ423" s="52">
        <v>67.328699999999998</v>
      </c>
      <c r="FA423" s="52">
        <v>66.31944</v>
      </c>
      <c r="FB423" s="52">
        <v>65.365740000000002</v>
      </c>
      <c r="FC423" s="52">
        <v>64.68056</v>
      </c>
      <c r="FD423" s="52">
        <v>66.297839999999994</v>
      </c>
      <c r="FE423" s="52">
        <v>69.74691</v>
      </c>
      <c r="FF423" s="52">
        <v>74.021609999999995</v>
      </c>
      <c r="FG423" s="52">
        <v>78.830250000000007</v>
      </c>
      <c r="FH423" s="52">
        <v>83.243830000000003</v>
      </c>
      <c r="FI423" s="52">
        <v>86.518519999999995</v>
      </c>
      <c r="FJ423" s="52">
        <v>88.759259999999998</v>
      </c>
      <c r="FK423" s="52">
        <v>90.114199999999997</v>
      </c>
      <c r="FL423" s="52">
        <v>90.800929999999994</v>
      </c>
      <c r="FM423" s="52">
        <v>90.62191</v>
      </c>
      <c r="FN423" s="52">
        <v>89.155860000000004</v>
      </c>
      <c r="FO423" s="52">
        <v>86.398150000000001</v>
      </c>
      <c r="FP423" s="52">
        <v>82.597219999999993</v>
      </c>
      <c r="FQ423" s="52">
        <v>78.865740000000002</v>
      </c>
      <c r="FR423" s="52">
        <v>76.311729999999997</v>
      </c>
      <c r="FS423" s="52">
        <v>74.393519999999995</v>
      </c>
      <c r="FT423" s="52">
        <v>72.67747</v>
      </c>
      <c r="FU423" s="52">
        <v>51</v>
      </c>
      <c r="FV423" s="52">
        <v>958.16650000000004</v>
      </c>
      <c r="FW423" s="52">
        <v>105.3595</v>
      </c>
      <c r="FX423" s="52">
        <v>1</v>
      </c>
    </row>
    <row r="424" spans="1:180" x14ac:dyDescent="0.3">
      <c r="A424" t="s">
        <v>174</v>
      </c>
      <c r="B424" t="s">
        <v>249</v>
      </c>
      <c r="C424" t="s">
        <v>0</v>
      </c>
      <c r="D424" t="s">
        <v>224</v>
      </c>
      <c r="E424" t="s">
        <v>188</v>
      </c>
      <c r="F424" t="s">
        <v>230</v>
      </c>
      <c r="G424" t="s">
        <v>240</v>
      </c>
      <c r="H424" s="52">
        <v>59</v>
      </c>
      <c r="I424" s="52">
        <v>0.89069593999999996</v>
      </c>
      <c r="J424" s="52">
        <v>0.85844911000000002</v>
      </c>
      <c r="K424" s="52">
        <v>0.84357621999999999</v>
      </c>
      <c r="L424" s="52">
        <v>0.85631886000000002</v>
      </c>
      <c r="M424" s="52">
        <v>0.91580112999999996</v>
      </c>
      <c r="N424" s="52">
        <v>0.94180827</v>
      </c>
      <c r="O424" s="52">
        <v>1.2347265000000001</v>
      </c>
      <c r="P424" s="52">
        <v>1.2299704</v>
      </c>
      <c r="Q424" s="52">
        <v>1.0051133999999999</v>
      </c>
      <c r="R424" s="52">
        <v>0.76536051000000005</v>
      </c>
      <c r="S424" s="52">
        <v>0.72505295000000003</v>
      </c>
      <c r="T424" s="52">
        <v>0.75581595999999995</v>
      </c>
      <c r="U424" s="52">
        <v>0.72511477999999996</v>
      </c>
      <c r="V424" s="52">
        <v>0.77457547999999998</v>
      </c>
      <c r="W424" s="52">
        <v>0.83946929000000003</v>
      </c>
      <c r="X424" s="52">
        <v>0.88032018000000001</v>
      </c>
      <c r="Y424" s="52">
        <v>0.81304034999999997</v>
      </c>
      <c r="Z424" s="52">
        <v>0.76293909000000004</v>
      </c>
      <c r="AA424" s="52">
        <v>0.91383199999999998</v>
      </c>
      <c r="AB424" s="52">
        <v>1.1024301999999999</v>
      </c>
      <c r="AC424" s="52">
        <v>1.0491534</v>
      </c>
      <c r="AD424" s="52">
        <v>1.0775309</v>
      </c>
      <c r="AE424" s="52">
        <v>1.0747405000000001</v>
      </c>
      <c r="AF424" s="52">
        <v>1.0638822999999999</v>
      </c>
      <c r="AG424" s="52">
        <v>-0.16760532</v>
      </c>
      <c r="AH424" s="52">
        <v>-0.16953709</v>
      </c>
      <c r="AI424" s="52">
        <v>-0.16533021000000001</v>
      </c>
      <c r="AJ424" s="52">
        <v>-0.13668683000000001</v>
      </c>
      <c r="AK424" s="52">
        <v>-0.14582700000000001</v>
      </c>
      <c r="AL424" s="52">
        <v>-0.16585537</v>
      </c>
      <c r="AM424" s="52">
        <v>-3.4014399999999999E-3</v>
      </c>
      <c r="AN424" s="52">
        <v>9.27539E-2</v>
      </c>
      <c r="AO424" s="52">
        <v>6.9964739999999997E-2</v>
      </c>
      <c r="AP424" s="52">
        <v>6.3220200000000002E-3</v>
      </c>
      <c r="AQ424" s="52">
        <v>3.0703000000000001E-2</v>
      </c>
      <c r="AR424" s="52">
        <v>5.9177649999999998E-2</v>
      </c>
      <c r="AS424" s="52">
        <v>3.9189450000000001E-2</v>
      </c>
      <c r="AT424" s="52">
        <v>3.0401290000000001E-2</v>
      </c>
      <c r="AU424" s="52">
        <v>2.3574299999999999E-2</v>
      </c>
      <c r="AV424" s="52">
        <v>2.5706710000000001E-2</v>
      </c>
      <c r="AW424" s="52">
        <v>1.1410999999999999E-2</v>
      </c>
      <c r="AX424" s="52">
        <v>-9.2182840000000002E-2</v>
      </c>
      <c r="AY424" s="52">
        <v>-6.2934359999999995E-2</v>
      </c>
      <c r="AZ424" s="52">
        <v>-7.3745749999999999E-2</v>
      </c>
      <c r="BA424" s="52">
        <v>-9.9519670000000005E-2</v>
      </c>
      <c r="BB424" s="52">
        <v>-7.0761409999999997E-2</v>
      </c>
      <c r="BC424" s="52">
        <v>-8.0122239999999997E-2</v>
      </c>
      <c r="BD424" s="52">
        <v>-0.13443050000000001</v>
      </c>
      <c r="BE424" s="52">
        <v>-0.10241372999999999</v>
      </c>
      <c r="BF424" s="52">
        <v>-9.506829E-2</v>
      </c>
      <c r="BG424" s="52">
        <v>-9.2145790000000005E-2</v>
      </c>
      <c r="BH424" s="52">
        <v>-7.140929E-2</v>
      </c>
      <c r="BI424" s="52">
        <v>-6.9270540000000005E-2</v>
      </c>
      <c r="BJ424" s="52">
        <v>-9.057904E-2</v>
      </c>
      <c r="BK424" s="52">
        <v>5.1498370000000002E-2</v>
      </c>
      <c r="BL424" s="52">
        <v>0.15756286</v>
      </c>
      <c r="BM424" s="52">
        <v>0.13307279</v>
      </c>
      <c r="BN424" s="52">
        <v>6.4940529999999996E-2</v>
      </c>
      <c r="BO424" s="52">
        <v>9.0726719999999997E-2</v>
      </c>
      <c r="BP424" s="52">
        <v>0.133714</v>
      </c>
      <c r="BQ424" s="52">
        <v>0.11030144</v>
      </c>
      <c r="BR424" s="52">
        <v>0.1045234</v>
      </c>
      <c r="BS424" s="52">
        <v>0.10926605</v>
      </c>
      <c r="BT424" s="52">
        <v>0.1127257</v>
      </c>
      <c r="BU424" s="52">
        <v>9.5672629999999995E-2</v>
      </c>
      <c r="BV424" s="52">
        <v>-1.131387E-2</v>
      </c>
      <c r="BW424" s="52">
        <v>2.3791799999999998E-2</v>
      </c>
      <c r="BX424" s="52">
        <v>2.5381069999999999E-2</v>
      </c>
      <c r="BY424" s="52">
        <v>-3.5836350000000003E-2</v>
      </c>
      <c r="BZ424" s="52">
        <v>-1.6850270000000001E-2</v>
      </c>
      <c r="CA424" s="52">
        <v>-2.9936150000000002E-2</v>
      </c>
      <c r="CB424" s="52">
        <v>-7.5666319999999995E-2</v>
      </c>
      <c r="CC424" s="52">
        <v>-5.7262269999999997E-2</v>
      </c>
      <c r="CD424" s="52">
        <v>-4.3491410000000001E-2</v>
      </c>
      <c r="CE424" s="52">
        <v>-4.1458460000000003E-2</v>
      </c>
      <c r="CF424" s="52">
        <v>-2.6198240000000001E-2</v>
      </c>
      <c r="CG424" s="52">
        <v>-1.624774E-2</v>
      </c>
      <c r="CH424" s="52">
        <v>-3.8442850000000001E-2</v>
      </c>
      <c r="CI424" s="52">
        <v>8.9521820000000002E-2</v>
      </c>
      <c r="CJ424" s="52">
        <v>0.20244935</v>
      </c>
      <c r="CK424" s="52">
        <v>0.17678116999999999</v>
      </c>
      <c r="CL424" s="52">
        <v>0.10553949</v>
      </c>
      <c r="CM424" s="52">
        <v>0.132299</v>
      </c>
      <c r="CN424" s="52">
        <v>0.18533758</v>
      </c>
      <c r="CO424" s="52">
        <v>0.15955341000000001</v>
      </c>
      <c r="CP424" s="52">
        <v>0.15586011999999999</v>
      </c>
      <c r="CQ424" s="52">
        <v>0.16861592</v>
      </c>
      <c r="CR424" s="52">
        <v>0.17299484000000001</v>
      </c>
      <c r="CS424" s="52">
        <v>0.15403201</v>
      </c>
      <c r="CT424" s="52">
        <v>4.4695730000000003E-2</v>
      </c>
      <c r="CU424" s="52">
        <v>8.3858059999999998E-2</v>
      </c>
      <c r="CV424" s="52">
        <v>9.4036030000000007E-2</v>
      </c>
      <c r="CW424" s="52">
        <v>8.2705000000000001E-3</v>
      </c>
      <c r="CX424" s="52">
        <v>2.0488429999999998E-2</v>
      </c>
      <c r="CY424" s="52">
        <v>4.8225799999999999E-3</v>
      </c>
      <c r="CZ424" s="52">
        <v>-3.4966410000000003E-2</v>
      </c>
      <c r="DA424" s="52">
        <v>-1.211079E-2</v>
      </c>
      <c r="DB424" s="52">
        <v>8.0854599999999992E-3</v>
      </c>
      <c r="DC424" s="52">
        <v>9.2288700000000001E-3</v>
      </c>
      <c r="DD424" s="52">
        <v>1.9012810000000002E-2</v>
      </c>
      <c r="DE424" s="52">
        <v>3.677503E-2</v>
      </c>
      <c r="DF424" s="52">
        <v>1.369331E-2</v>
      </c>
      <c r="DG424" s="52">
        <v>0.12754525999999999</v>
      </c>
      <c r="DH424" s="52">
        <v>0.24733585</v>
      </c>
      <c r="DI424" s="52">
        <v>0.22048955000000001</v>
      </c>
      <c r="DJ424" s="52">
        <v>0.14613846</v>
      </c>
      <c r="DK424" s="52">
        <v>0.17387122999999999</v>
      </c>
      <c r="DL424" s="52">
        <v>0.23696128999999999</v>
      </c>
      <c r="DM424" s="52">
        <v>0.20880530999999999</v>
      </c>
      <c r="DN424" s="52">
        <v>0.20719684999999999</v>
      </c>
      <c r="DO424" s="52">
        <v>0.22796579</v>
      </c>
      <c r="DP424" s="52">
        <v>0.23326393000000001</v>
      </c>
      <c r="DQ424" s="52">
        <v>0.21239139000000001</v>
      </c>
      <c r="DR424" s="52">
        <v>0.10070533</v>
      </c>
      <c r="DS424" s="52">
        <v>0.14392431</v>
      </c>
      <c r="DT424" s="52">
        <v>0.16269096999999999</v>
      </c>
      <c r="DU424" s="52">
        <v>5.2377340000000001E-2</v>
      </c>
      <c r="DV424" s="52">
        <v>5.7827139999999999E-2</v>
      </c>
      <c r="DW424" s="52">
        <v>3.9581310000000001E-2</v>
      </c>
      <c r="DX424" s="52">
        <v>5.73348E-3</v>
      </c>
      <c r="DY424" s="52">
        <v>5.3080769999999999E-2</v>
      </c>
      <c r="DZ424" s="52">
        <v>8.2554269999999999E-2</v>
      </c>
      <c r="EA424" s="52">
        <v>8.2413319999999998E-2</v>
      </c>
      <c r="EB424" s="52">
        <v>8.429035E-2</v>
      </c>
      <c r="EC424" s="52">
        <v>0.11333151</v>
      </c>
      <c r="ED424" s="52">
        <v>8.8969640000000003E-2</v>
      </c>
      <c r="EE424" s="52">
        <v>0.18244505</v>
      </c>
      <c r="EF424" s="52">
        <v>0.31214480999999999</v>
      </c>
      <c r="EG424" s="52">
        <v>0.28359753999999998</v>
      </c>
      <c r="EH424" s="52">
        <v>0.20475695999999999</v>
      </c>
      <c r="EI424" s="52">
        <v>0.23389499999999999</v>
      </c>
      <c r="EJ424" s="52">
        <v>0.31149758</v>
      </c>
      <c r="EK424" s="52">
        <v>0.27991729999999998</v>
      </c>
      <c r="EL424" s="52">
        <v>0.28131896000000001</v>
      </c>
      <c r="EM424" s="52">
        <v>0.31365757</v>
      </c>
      <c r="EN424" s="52">
        <v>0.32028292000000003</v>
      </c>
      <c r="EO424" s="52">
        <v>0.29665306000000002</v>
      </c>
      <c r="EP424" s="52">
        <v>0.18157427000000001</v>
      </c>
      <c r="EQ424" s="52">
        <v>0.23065047</v>
      </c>
      <c r="ER424" s="52">
        <v>0.26181780999999998</v>
      </c>
      <c r="ES424" s="52">
        <v>0.11606060999999999</v>
      </c>
      <c r="ET424" s="52">
        <v>0.11173833</v>
      </c>
      <c r="EU424" s="52">
        <v>8.9767379999999994E-2</v>
      </c>
      <c r="EV424" s="52">
        <v>6.4497680000000002E-2</v>
      </c>
      <c r="EW424" s="52">
        <v>72.462299999999999</v>
      </c>
      <c r="EX424" s="52">
        <v>70.72354</v>
      </c>
      <c r="EY424" s="52">
        <v>69.203699999999998</v>
      </c>
      <c r="EZ424" s="52">
        <v>67.841269999999994</v>
      </c>
      <c r="FA424" s="52">
        <v>66.794309999999996</v>
      </c>
      <c r="FB424" s="52">
        <v>65.863100000000003</v>
      </c>
      <c r="FC424" s="52">
        <v>65.830690000000004</v>
      </c>
      <c r="FD424" s="52">
        <v>67.990080000000006</v>
      </c>
      <c r="FE424" s="52">
        <v>71.328040000000001</v>
      </c>
      <c r="FF424" s="52">
        <v>75.279759999999996</v>
      </c>
      <c r="FG424" s="52">
        <v>79.766530000000003</v>
      </c>
      <c r="FH424" s="52">
        <v>84.111109999999996</v>
      </c>
      <c r="FI424" s="52">
        <v>87.451719999999995</v>
      </c>
      <c r="FJ424" s="52">
        <v>89.796959999999999</v>
      </c>
      <c r="FK424" s="52">
        <v>91.384259999999998</v>
      </c>
      <c r="FL424" s="52">
        <v>92.02646</v>
      </c>
      <c r="FM424" s="52">
        <v>91.822749999999999</v>
      </c>
      <c r="FN424" s="52">
        <v>90.737430000000003</v>
      </c>
      <c r="FO424" s="52">
        <v>88.629630000000006</v>
      </c>
      <c r="FP424" s="52">
        <v>85.309520000000006</v>
      </c>
      <c r="FQ424" s="52">
        <v>81.285049999999998</v>
      </c>
      <c r="FR424" s="52">
        <v>78.343249999999998</v>
      </c>
      <c r="FS424" s="52">
        <v>76.173940000000002</v>
      </c>
      <c r="FT424" s="52">
        <v>74.270499999999998</v>
      </c>
      <c r="FU424" s="52">
        <v>51</v>
      </c>
      <c r="FV424" s="52">
        <v>832.01589999999999</v>
      </c>
      <c r="FW424" s="52">
        <v>65.002989999999997</v>
      </c>
      <c r="FX424" s="52">
        <v>1</v>
      </c>
    </row>
    <row r="425" spans="1:180" x14ac:dyDescent="0.3">
      <c r="A425" t="s">
        <v>174</v>
      </c>
      <c r="B425" t="s">
        <v>249</v>
      </c>
      <c r="C425" t="s">
        <v>0</v>
      </c>
      <c r="D425" t="s">
        <v>224</v>
      </c>
      <c r="E425" t="s">
        <v>190</v>
      </c>
      <c r="F425" t="s">
        <v>230</v>
      </c>
      <c r="G425" t="s">
        <v>240</v>
      </c>
      <c r="H425" s="52">
        <v>59</v>
      </c>
      <c r="I425" s="52">
        <v>0.98300008000000005</v>
      </c>
      <c r="J425" s="52">
        <v>0.89180612000000004</v>
      </c>
      <c r="K425" s="52">
        <v>0.86860802999999998</v>
      </c>
      <c r="L425" s="52">
        <v>0.85660035000000001</v>
      </c>
      <c r="M425" s="52">
        <v>0.97105072999999997</v>
      </c>
      <c r="N425" s="52">
        <v>1.0603975000000001</v>
      </c>
      <c r="O425" s="52">
        <v>1.4635275999999999</v>
      </c>
      <c r="P425" s="52">
        <v>1.5029212999999999</v>
      </c>
      <c r="Q425" s="52">
        <v>1.3082232</v>
      </c>
      <c r="R425" s="52">
        <v>0.97328707000000003</v>
      </c>
      <c r="S425" s="52">
        <v>0.71108510999999996</v>
      </c>
      <c r="T425" s="52">
        <v>0.69218475000000002</v>
      </c>
      <c r="U425" s="52">
        <v>0.73147846000000005</v>
      </c>
      <c r="V425" s="52">
        <v>0.84535601000000005</v>
      </c>
      <c r="W425" s="52">
        <v>0.95358661</v>
      </c>
      <c r="X425" s="52">
        <v>0.95207037000000005</v>
      </c>
      <c r="Y425" s="52">
        <v>0.86823479999999997</v>
      </c>
      <c r="Z425" s="52">
        <v>1.0140463</v>
      </c>
      <c r="AA425" s="52">
        <v>1.2675702</v>
      </c>
      <c r="AB425" s="52">
        <v>1.3400306</v>
      </c>
      <c r="AC425" s="52">
        <v>1.2405586</v>
      </c>
      <c r="AD425" s="52">
        <v>1.1678284999999999</v>
      </c>
      <c r="AE425" s="52">
        <v>1.0938787999999999</v>
      </c>
      <c r="AF425" s="52">
        <v>1.0856899</v>
      </c>
      <c r="AG425" s="52">
        <v>-6.4265219999999998E-2</v>
      </c>
      <c r="AH425" s="52">
        <v>-5.7870629999999999E-2</v>
      </c>
      <c r="AI425" s="52">
        <v>-6.5573309999999996E-2</v>
      </c>
      <c r="AJ425" s="52">
        <v>-8.5446339999999996E-2</v>
      </c>
      <c r="AK425" s="52">
        <v>-6.0891069999999999E-2</v>
      </c>
      <c r="AL425" s="52">
        <v>-2.2736619999999999E-2</v>
      </c>
      <c r="AM425" s="52">
        <v>8.8457930000000004E-2</v>
      </c>
      <c r="AN425" s="52">
        <v>7.9221539999999993E-2</v>
      </c>
      <c r="AO425" s="52">
        <v>6.1610989999999997E-2</v>
      </c>
      <c r="AP425" s="52">
        <v>-0.10667335999999999</v>
      </c>
      <c r="AQ425" s="52">
        <v>-0.41638813000000002</v>
      </c>
      <c r="AR425" s="52">
        <v>-0.48957114000000002</v>
      </c>
      <c r="AS425" s="52">
        <v>-0.47010622000000002</v>
      </c>
      <c r="AT425" s="52">
        <v>-0.44396963</v>
      </c>
      <c r="AU425" s="52">
        <v>-0.44256756000000003</v>
      </c>
      <c r="AV425" s="52">
        <v>-0.37337182000000002</v>
      </c>
      <c r="AW425" s="52">
        <v>-0.29490389</v>
      </c>
      <c r="AX425" s="52">
        <v>-0.21120518999999999</v>
      </c>
      <c r="AY425" s="52">
        <v>-1.7867580000000001E-2</v>
      </c>
      <c r="AZ425" s="52">
        <v>1.0256080000000001E-2</v>
      </c>
      <c r="BA425" s="52">
        <v>-4.8658599999999996E-3</v>
      </c>
      <c r="BB425" s="52">
        <v>-4.874324E-2</v>
      </c>
      <c r="BC425" s="52">
        <v>-6.0003470000000003E-2</v>
      </c>
      <c r="BD425" s="52">
        <v>-8.5305329999999999E-2</v>
      </c>
      <c r="BE425" s="52">
        <v>-2.411719E-2</v>
      </c>
      <c r="BF425" s="52">
        <v>-1.6017150000000001E-2</v>
      </c>
      <c r="BG425" s="52">
        <v>-2.26494E-2</v>
      </c>
      <c r="BH425" s="52">
        <v>-3.806491E-2</v>
      </c>
      <c r="BI425" s="52">
        <v>7.1739300000000002E-3</v>
      </c>
      <c r="BJ425" s="52">
        <v>3.9242430000000002E-2</v>
      </c>
      <c r="BK425" s="52">
        <v>0.17133947999999999</v>
      </c>
      <c r="BL425" s="52">
        <v>0.17189985999999999</v>
      </c>
      <c r="BM425" s="52">
        <v>0.13845511999999999</v>
      </c>
      <c r="BN425" s="52">
        <v>5.9289599999999996E-3</v>
      </c>
      <c r="BO425" s="52">
        <v>-0.23692931</v>
      </c>
      <c r="BP425" s="52">
        <v>-0.25640727000000002</v>
      </c>
      <c r="BQ425" s="52">
        <v>-0.22550625999999999</v>
      </c>
      <c r="BR425" s="52">
        <v>-0.18000859</v>
      </c>
      <c r="BS425" s="52">
        <v>-0.16987031999999999</v>
      </c>
      <c r="BT425" s="52">
        <v>-0.14053546</v>
      </c>
      <c r="BU425" s="52">
        <v>-0.14471638000000001</v>
      </c>
      <c r="BV425" s="52">
        <v>-9.2970670000000005E-2</v>
      </c>
      <c r="BW425" s="52">
        <v>5.4997789999999998E-2</v>
      </c>
      <c r="BX425" s="52">
        <v>8.4453959999999995E-2</v>
      </c>
      <c r="BY425" s="52">
        <v>3.9249329999999999E-2</v>
      </c>
      <c r="BZ425" s="52">
        <v>-3.7136500000000002E-3</v>
      </c>
      <c r="CA425" s="52">
        <v>-1.796267E-2</v>
      </c>
      <c r="CB425" s="52">
        <v>-4.1573449999999998E-2</v>
      </c>
      <c r="CC425" s="52">
        <v>3.6892100000000001E-3</v>
      </c>
      <c r="CD425" s="52">
        <v>1.297044E-2</v>
      </c>
      <c r="CE425" s="52">
        <v>7.0795600000000004E-3</v>
      </c>
      <c r="CF425" s="52">
        <v>-5.2486700000000004E-3</v>
      </c>
      <c r="CG425" s="52">
        <v>5.4315540000000002E-2</v>
      </c>
      <c r="CH425" s="52">
        <v>8.2168950000000004E-2</v>
      </c>
      <c r="CI425" s="52">
        <v>0.22874306</v>
      </c>
      <c r="CJ425" s="52">
        <v>0.23608862</v>
      </c>
      <c r="CK425" s="52">
        <v>0.19167719</v>
      </c>
      <c r="CL425" s="52">
        <v>8.3917000000000005E-2</v>
      </c>
      <c r="CM425" s="52">
        <v>-0.11263672</v>
      </c>
      <c r="CN425" s="52">
        <v>-9.4918730000000007E-2</v>
      </c>
      <c r="CO425" s="52">
        <v>-5.6097090000000002E-2</v>
      </c>
      <c r="CP425" s="52">
        <v>2.8100299999999998E-3</v>
      </c>
      <c r="CQ425" s="52">
        <v>1.899901E-2</v>
      </c>
      <c r="CR425" s="52">
        <v>2.0726319999999999E-2</v>
      </c>
      <c r="CS425" s="52">
        <v>-4.0696980000000001E-2</v>
      </c>
      <c r="CT425" s="52">
        <v>-1.108176E-2</v>
      </c>
      <c r="CU425" s="52">
        <v>0.10546415000000001</v>
      </c>
      <c r="CV425" s="52">
        <v>0.13584319</v>
      </c>
      <c r="CW425" s="52">
        <v>6.9803370000000003E-2</v>
      </c>
      <c r="CX425" s="52">
        <v>2.7473709999999998E-2</v>
      </c>
      <c r="CY425" s="52">
        <v>1.115467E-2</v>
      </c>
      <c r="CZ425" s="52">
        <v>-1.1284880000000001E-2</v>
      </c>
      <c r="DA425" s="52">
        <v>3.1495620000000002E-2</v>
      </c>
      <c r="DB425" s="52">
        <v>4.195803E-2</v>
      </c>
      <c r="DC425" s="52">
        <v>3.6808519999999997E-2</v>
      </c>
      <c r="DD425" s="52">
        <v>2.756757E-2</v>
      </c>
      <c r="DE425" s="52">
        <v>0.10145717</v>
      </c>
      <c r="DF425" s="52">
        <v>0.1250954</v>
      </c>
      <c r="DG425" s="52">
        <v>0.28614657999999998</v>
      </c>
      <c r="DH425" s="52">
        <v>0.30027731000000002</v>
      </c>
      <c r="DI425" s="52">
        <v>0.24489921000000001</v>
      </c>
      <c r="DJ425" s="52">
        <v>0.16190503000000001</v>
      </c>
      <c r="DK425" s="52">
        <v>1.165593E-2</v>
      </c>
      <c r="DL425" s="52">
        <v>6.6569879999999998E-2</v>
      </c>
      <c r="DM425" s="52">
        <v>0.1133121</v>
      </c>
      <c r="DN425" s="52">
        <v>0.18562862999999999</v>
      </c>
      <c r="DO425" s="52">
        <v>0.20786832999999999</v>
      </c>
      <c r="DP425" s="52">
        <v>0.18198810000000001</v>
      </c>
      <c r="DQ425" s="52">
        <v>6.3322400000000001E-2</v>
      </c>
      <c r="DR425" s="52">
        <v>7.0807140000000005E-2</v>
      </c>
      <c r="DS425" s="52">
        <v>0.15593045</v>
      </c>
      <c r="DT425" s="52">
        <v>0.18723243000000001</v>
      </c>
      <c r="DU425" s="52">
        <v>0.10035740999999999</v>
      </c>
      <c r="DV425" s="52">
        <v>5.8661070000000003E-2</v>
      </c>
      <c r="DW425" s="52">
        <v>4.0272009999999997E-2</v>
      </c>
      <c r="DX425" s="52">
        <v>1.900369E-2</v>
      </c>
      <c r="DY425" s="52">
        <v>7.1643639999999995E-2</v>
      </c>
      <c r="DZ425" s="52">
        <v>8.3811510000000006E-2</v>
      </c>
      <c r="EA425" s="52">
        <v>7.9732419999999998E-2</v>
      </c>
      <c r="EB425" s="52">
        <v>7.4949000000000002E-2</v>
      </c>
      <c r="EC425" s="52">
        <v>0.16952216000000001</v>
      </c>
      <c r="ED425" s="52">
        <v>0.18707449000000001</v>
      </c>
      <c r="EE425" s="52">
        <v>0.36902813000000001</v>
      </c>
      <c r="EF425" s="52">
        <v>0.39295563999999999</v>
      </c>
      <c r="EG425" s="52">
        <v>0.32174340000000001</v>
      </c>
      <c r="EH425" s="52">
        <v>0.27450734999999998</v>
      </c>
      <c r="EI425" s="52">
        <v>0.19111475</v>
      </c>
      <c r="EJ425" s="52">
        <v>0.29973375000000002</v>
      </c>
      <c r="EK425" s="52">
        <v>0.35791204999999998</v>
      </c>
      <c r="EL425" s="52">
        <v>0.44958967999999999</v>
      </c>
      <c r="EM425" s="52">
        <v>0.48056562000000003</v>
      </c>
      <c r="EN425" s="52">
        <v>0.41482446000000001</v>
      </c>
      <c r="EO425" s="52">
        <v>0.21350996999999999</v>
      </c>
      <c r="EP425" s="52">
        <v>0.18904166</v>
      </c>
      <c r="EQ425" s="52">
        <v>0.22879585999999999</v>
      </c>
      <c r="ER425" s="52">
        <v>0.2614303</v>
      </c>
      <c r="ES425" s="52">
        <v>0.14447259000000001</v>
      </c>
      <c r="ET425" s="52">
        <v>0.10369067</v>
      </c>
      <c r="EU425" s="52">
        <v>8.2312850000000007E-2</v>
      </c>
      <c r="EV425" s="52">
        <v>6.2735579999999999E-2</v>
      </c>
      <c r="EW425" s="52">
        <v>67.212299999999999</v>
      </c>
      <c r="EX425" s="52">
        <v>65.824740000000006</v>
      </c>
      <c r="EY425" s="52">
        <v>64.599869999999996</v>
      </c>
      <c r="EZ425" s="52">
        <v>63.535710000000002</v>
      </c>
      <c r="FA425" s="52">
        <v>62.624339999999997</v>
      </c>
      <c r="FB425" s="52">
        <v>61.743389999999998</v>
      </c>
      <c r="FC425" s="52">
        <v>61.134920000000001</v>
      </c>
      <c r="FD425" s="52">
        <v>62.12368</v>
      </c>
      <c r="FE425" s="52">
        <v>65.753299999999996</v>
      </c>
      <c r="FF425" s="52">
        <v>70.292990000000003</v>
      </c>
      <c r="FG425" s="52">
        <v>75.025130000000004</v>
      </c>
      <c r="FH425" s="52">
        <v>79.280429999999996</v>
      </c>
      <c r="FI425" s="52">
        <v>82.678569999999993</v>
      </c>
      <c r="FJ425" s="52">
        <v>85.248679999999993</v>
      </c>
      <c r="FK425" s="52">
        <v>86.719570000000004</v>
      </c>
      <c r="FL425" s="52">
        <v>87.126980000000003</v>
      </c>
      <c r="FM425" s="52">
        <v>86.741399999999999</v>
      </c>
      <c r="FN425" s="52">
        <v>85.033730000000006</v>
      </c>
      <c r="FO425" s="52">
        <v>81.854500000000002</v>
      </c>
      <c r="FP425" s="52">
        <v>77.697090000000003</v>
      </c>
      <c r="FQ425" s="52">
        <v>74.605819999999994</v>
      </c>
      <c r="FR425" s="52">
        <v>72.060190000000006</v>
      </c>
      <c r="FS425" s="52">
        <v>70.018519999999995</v>
      </c>
      <c r="FT425" s="52">
        <v>68.287700000000001</v>
      </c>
      <c r="FU425" s="52">
        <v>51</v>
      </c>
      <c r="FV425" s="52">
        <v>1098.4590000000001</v>
      </c>
      <c r="FW425" s="52">
        <v>125.0603</v>
      </c>
      <c r="FX425" s="52">
        <v>1</v>
      </c>
    </row>
    <row r="426" spans="1:180" x14ac:dyDescent="0.3">
      <c r="A426" t="s">
        <v>174</v>
      </c>
      <c r="B426" t="s">
        <v>249</v>
      </c>
      <c r="C426" t="s">
        <v>0</v>
      </c>
      <c r="D426" t="s">
        <v>224</v>
      </c>
      <c r="E426" t="s">
        <v>187</v>
      </c>
      <c r="F426" t="s">
        <v>230</v>
      </c>
      <c r="G426" t="s">
        <v>240</v>
      </c>
      <c r="H426" s="52">
        <v>59</v>
      </c>
      <c r="I426" s="52">
        <v>0.82763078000000001</v>
      </c>
      <c r="J426" s="52">
        <v>0.84269581999999998</v>
      </c>
      <c r="K426" s="52">
        <v>0.82684239999999998</v>
      </c>
      <c r="L426" s="52">
        <v>0.83352020000000004</v>
      </c>
      <c r="M426" s="52">
        <v>0.86424002</v>
      </c>
      <c r="N426" s="52">
        <v>0.88443749000000005</v>
      </c>
      <c r="O426" s="52">
        <v>1.092811</v>
      </c>
      <c r="P426" s="52">
        <v>1.0159787</v>
      </c>
      <c r="Q426" s="52">
        <v>0.74909309000000002</v>
      </c>
      <c r="R426" s="52">
        <v>0.59185200999999998</v>
      </c>
      <c r="S426" s="52">
        <v>0.54895444999999998</v>
      </c>
      <c r="T426" s="52">
        <v>0.52248936999999995</v>
      </c>
      <c r="U426" s="52">
        <v>0.44417340999999999</v>
      </c>
      <c r="V426" s="52">
        <v>0.50323121999999998</v>
      </c>
      <c r="W426" s="52">
        <v>0.48852774999999998</v>
      </c>
      <c r="X426" s="52">
        <v>0.47664605999999998</v>
      </c>
      <c r="Y426" s="52">
        <v>0.50026269000000001</v>
      </c>
      <c r="Z426" s="52">
        <v>0.46601039999999999</v>
      </c>
      <c r="AA426" s="52">
        <v>0.64884955</v>
      </c>
      <c r="AB426" s="52">
        <v>0.95001641000000003</v>
      </c>
      <c r="AC426" s="52">
        <v>0.90586122000000002</v>
      </c>
      <c r="AD426" s="52">
        <v>0.8619405</v>
      </c>
      <c r="AE426" s="52">
        <v>0.88598116999999998</v>
      </c>
      <c r="AF426" s="52">
        <v>0.92430922000000004</v>
      </c>
      <c r="AG426" s="52">
        <v>-0.26098886999999998</v>
      </c>
      <c r="AH426" s="52">
        <v>-0.24408984</v>
      </c>
      <c r="AI426" s="52">
        <v>-0.25480784000000001</v>
      </c>
      <c r="AJ426" s="52">
        <v>-0.24307693</v>
      </c>
      <c r="AK426" s="52">
        <v>-0.23160939999999999</v>
      </c>
      <c r="AL426" s="52">
        <v>-0.26453694</v>
      </c>
      <c r="AM426" s="52">
        <v>-0.1489337</v>
      </c>
      <c r="AN426" s="52">
        <v>-6.8902679999999994E-2</v>
      </c>
      <c r="AO426" s="52">
        <v>-0.11213670000000001</v>
      </c>
      <c r="AP426" s="52">
        <v>-0.10954978</v>
      </c>
      <c r="AQ426" s="52">
        <v>-8.1534049999999997E-2</v>
      </c>
      <c r="AR426" s="52">
        <v>-8.0480839999999998E-2</v>
      </c>
      <c r="AS426" s="52">
        <v>-0.17747352999999999</v>
      </c>
      <c r="AT426" s="52">
        <v>-0.14583850000000001</v>
      </c>
      <c r="AU426" s="52">
        <v>-0.24298417999999999</v>
      </c>
      <c r="AV426" s="52">
        <v>-0.27230111000000001</v>
      </c>
      <c r="AW426" s="52">
        <v>-0.22590663</v>
      </c>
      <c r="AX426" s="52">
        <v>-0.34622227</v>
      </c>
      <c r="AY426" s="52">
        <v>-0.34983270999999999</v>
      </c>
      <c r="AZ426" s="52">
        <v>-0.23269640999999999</v>
      </c>
      <c r="BA426" s="52">
        <v>-0.22261325000000001</v>
      </c>
      <c r="BB426" s="52">
        <v>-0.22482688000000001</v>
      </c>
      <c r="BC426" s="52">
        <v>-0.19087928000000001</v>
      </c>
      <c r="BD426" s="52">
        <v>-0.22152659</v>
      </c>
      <c r="BE426" s="52">
        <v>-0.15531412999999999</v>
      </c>
      <c r="BF426" s="52">
        <v>-0.1221159</v>
      </c>
      <c r="BG426" s="52">
        <v>-0.12687625</v>
      </c>
      <c r="BH426" s="52">
        <v>-0.11758417</v>
      </c>
      <c r="BI426" s="52">
        <v>-0.1160776</v>
      </c>
      <c r="BJ426" s="52">
        <v>-0.1551572</v>
      </c>
      <c r="BK426" s="52">
        <v>-5.4139930000000003E-2</v>
      </c>
      <c r="BL426" s="52">
        <v>1.1387349999999999E-2</v>
      </c>
      <c r="BM426" s="52">
        <v>-3.1138539999999999E-2</v>
      </c>
      <c r="BN426" s="52">
        <v>-2.536648E-2</v>
      </c>
      <c r="BO426" s="52">
        <v>-8.0273099999999993E-3</v>
      </c>
      <c r="BP426" s="52">
        <v>3.7702999999999999E-4</v>
      </c>
      <c r="BQ426" s="52">
        <v>-7.5007050000000006E-2</v>
      </c>
      <c r="BR426" s="52">
        <v>-4.4403280000000003E-2</v>
      </c>
      <c r="BS426" s="52">
        <v>-0.11796779</v>
      </c>
      <c r="BT426" s="52">
        <v>-0.13987459999999999</v>
      </c>
      <c r="BU426" s="52">
        <v>-0.11692956</v>
      </c>
      <c r="BV426" s="52">
        <v>-0.20479501999999999</v>
      </c>
      <c r="BW426" s="52">
        <v>-0.19397529999999999</v>
      </c>
      <c r="BX426" s="52">
        <v>-7.8830549999999999E-2</v>
      </c>
      <c r="BY426" s="52">
        <v>-0.10648202</v>
      </c>
      <c r="BZ426" s="52">
        <v>-0.11234261</v>
      </c>
      <c r="CA426" s="52">
        <v>-9.257572E-2</v>
      </c>
      <c r="CB426" s="52">
        <v>-0.1160376</v>
      </c>
      <c r="CC426" s="52">
        <v>-8.2124160000000002E-2</v>
      </c>
      <c r="CD426" s="52">
        <v>-3.7637160000000003E-2</v>
      </c>
      <c r="CE426" s="52">
        <v>-3.8271220000000002E-2</v>
      </c>
      <c r="CF426" s="52">
        <v>-3.0668239999999999E-2</v>
      </c>
      <c r="CG426" s="52">
        <v>-3.6060599999999998E-2</v>
      </c>
      <c r="CH426" s="52">
        <v>-7.9401139999999995E-2</v>
      </c>
      <c r="CI426" s="52">
        <v>1.151397E-2</v>
      </c>
      <c r="CJ426" s="52">
        <v>6.6995970000000002E-2</v>
      </c>
      <c r="CK426" s="52">
        <v>2.496056E-2</v>
      </c>
      <c r="CL426" s="52">
        <v>3.293861E-2</v>
      </c>
      <c r="CM426" s="52">
        <v>4.2883249999999998E-2</v>
      </c>
      <c r="CN426" s="52">
        <v>5.6378940000000002E-2</v>
      </c>
      <c r="CO426" s="52">
        <v>-4.0391200000000002E-3</v>
      </c>
      <c r="CP426" s="52">
        <v>2.585047E-2</v>
      </c>
      <c r="CQ426" s="52">
        <v>-3.138179E-2</v>
      </c>
      <c r="CR426" s="52">
        <v>-4.815639E-2</v>
      </c>
      <c r="CS426" s="52">
        <v>-4.1452339999999997E-2</v>
      </c>
      <c r="CT426" s="52">
        <v>-0.10684291999999999</v>
      </c>
      <c r="CU426" s="52">
        <v>-8.6028839999999995E-2</v>
      </c>
      <c r="CV426" s="52">
        <v>2.7736440000000001E-2</v>
      </c>
      <c r="CW426" s="52">
        <v>-2.6049849999999999E-2</v>
      </c>
      <c r="CX426" s="52">
        <v>-3.4436389999999997E-2</v>
      </c>
      <c r="CY426" s="52">
        <v>-2.4490939999999999E-2</v>
      </c>
      <c r="CZ426" s="52">
        <v>-4.2976250000000001E-2</v>
      </c>
      <c r="DA426" s="52">
        <v>-8.93416E-3</v>
      </c>
      <c r="DB426" s="52">
        <v>4.6841599999999997E-2</v>
      </c>
      <c r="DC426" s="52">
        <v>5.033381E-2</v>
      </c>
      <c r="DD426" s="52">
        <v>5.6247680000000001E-2</v>
      </c>
      <c r="DE426" s="52">
        <v>4.3956389999999998E-2</v>
      </c>
      <c r="DF426" s="52">
        <v>-3.64504E-3</v>
      </c>
      <c r="DG426" s="52">
        <v>7.716787E-2</v>
      </c>
      <c r="DH426" s="52">
        <v>0.12260459999999999</v>
      </c>
      <c r="DI426" s="52">
        <v>8.1059629999999994E-2</v>
      </c>
      <c r="DJ426" s="52">
        <v>9.1243679999999994E-2</v>
      </c>
      <c r="DK426" s="52">
        <v>9.3793829999999995E-2</v>
      </c>
      <c r="DL426" s="52">
        <v>0.11238084</v>
      </c>
      <c r="DM426" s="52">
        <v>6.6928829999999995E-2</v>
      </c>
      <c r="DN426" s="52">
        <v>9.6104209999999995E-2</v>
      </c>
      <c r="DO426" s="52">
        <v>5.5204200000000002E-2</v>
      </c>
      <c r="DP426" s="52">
        <v>4.3561799999999998E-2</v>
      </c>
      <c r="DQ426" s="52">
        <v>3.4024859999999997E-2</v>
      </c>
      <c r="DR426" s="52">
        <v>-8.8908600000000004E-3</v>
      </c>
      <c r="DS426" s="52">
        <v>2.1917539999999999E-2</v>
      </c>
      <c r="DT426" s="52">
        <v>0.13430347000000001</v>
      </c>
      <c r="DU426" s="52">
        <v>5.4382310000000003E-2</v>
      </c>
      <c r="DV426" s="52">
        <v>4.3469870000000001E-2</v>
      </c>
      <c r="DW426" s="52">
        <v>4.359383E-2</v>
      </c>
      <c r="DX426" s="52">
        <v>3.00851E-2</v>
      </c>
      <c r="DY426" s="52">
        <v>9.6740530000000005E-2</v>
      </c>
      <c r="DZ426" s="52">
        <v>0.16881552</v>
      </c>
      <c r="EA426" s="52">
        <v>0.17826537000000001</v>
      </c>
      <c r="EB426" s="52">
        <v>0.18174046999999999</v>
      </c>
      <c r="EC426" s="52">
        <v>0.15948820999999999</v>
      </c>
      <c r="ED426" s="52">
        <v>0.10573473</v>
      </c>
      <c r="EE426" s="52">
        <v>0.17196164</v>
      </c>
      <c r="EF426" s="52">
        <v>0.20289457</v>
      </c>
      <c r="EG426" s="52">
        <v>0.16205784000000001</v>
      </c>
      <c r="EH426" s="52">
        <v>0.175427</v>
      </c>
      <c r="EI426" s="52">
        <v>0.16730058</v>
      </c>
      <c r="EJ426" s="52">
        <v>0.19323874999999999</v>
      </c>
      <c r="EK426" s="52">
        <v>0.16939525</v>
      </c>
      <c r="EL426" s="52">
        <v>0.19753942999999999</v>
      </c>
      <c r="EM426" s="52">
        <v>0.18022062999999999</v>
      </c>
      <c r="EN426" s="52">
        <v>0.17598833</v>
      </c>
      <c r="EO426" s="52">
        <v>0.14300196000000001</v>
      </c>
      <c r="EP426" s="52">
        <v>0.13253635999999999</v>
      </c>
      <c r="EQ426" s="52">
        <v>0.17777502000000001</v>
      </c>
      <c r="ER426" s="52">
        <v>0.28816926999999998</v>
      </c>
      <c r="ES426" s="52">
        <v>0.17051353999999999</v>
      </c>
      <c r="ET426" s="52">
        <v>0.15595411000000001</v>
      </c>
      <c r="EU426" s="52">
        <v>0.14189742</v>
      </c>
      <c r="EV426" s="52">
        <v>0.13557409000000001</v>
      </c>
      <c r="EW426" s="52">
        <v>68.610479999999995</v>
      </c>
      <c r="EX426" s="52">
        <v>67.091539999999995</v>
      </c>
      <c r="EY426" s="52">
        <v>65.736739999999998</v>
      </c>
      <c r="EZ426" s="52">
        <v>64.428030000000007</v>
      </c>
      <c r="FA426" s="52">
        <v>63.350380000000001</v>
      </c>
      <c r="FB426" s="52">
        <v>62.398989999999998</v>
      </c>
      <c r="FC426" s="52">
        <v>62.81503</v>
      </c>
      <c r="FD426" s="52">
        <v>65.424239999999998</v>
      </c>
      <c r="FE426" s="52">
        <v>68.865530000000007</v>
      </c>
      <c r="FF426" s="52">
        <v>72.709590000000006</v>
      </c>
      <c r="FG426" s="52">
        <v>76.487369999999999</v>
      </c>
      <c r="FH426" s="52">
        <v>79.914140000000003</v>
      </c>
      <c r="FI426" s="52">
        <v>82.744320000000002</v>
      </c>
      <c r="FJ426" s="52">
        <v>84.910349999999994</v>
      </c>
      <c r="FK426" s="52">
        <v>86.436239999999998</v>
      </c>
      <c r="FL426" s="52">
        <v>87.117419999999996</v>
      </c>
      <c r="FM426" s="52">
        <v>86.955179999999999</v>
      </c>
      <c r="FN426" s="52">
        <v>85.91919</v>
      </c>
      <c r="FO426" s="52">
        <v>83.929919999999996</v>
      </c>
      <c r="FP426" s="52">
        <v>80.768940000000001</v>
      </c>
      <c r="FQ426" s="52">
        <v>76.813130000000001</v>
      </c>
      <c r="FR426" s="52">
        <v>73.818179999999998</v>
      </c>
      <c r="FS426" s="52">
        <v>71.788510000000002</v>
      </c>
      <c r="FT426" s="52">
        <v>70.181190000000001</v>
      </c>
      <c r="FU426" s="52">
        <v>51</v>
      </c>
      <c r="FV426" s="52">
        <v>787.42420000000004</v>
      </c>
      <c r="FW426" s="52">
        <v>74.042659999999998</v>
      </c>
      <c r="FX426" s="52">
        <v>1</v>
      </c>
    </row>
    <row r="427" spans="1:180" x14ac:dyDescent="0.3">
      <c r="A427" t="s">
        <v>174</v>
      </c>
      <c r="B427" t="s">
        <v>249</v>
      </c>
      <c r="C427" t="s">
        <v>0</v>
      </c>
      <c r="D427" t="s">
        <v>224</v>
      </c>
      <c r="E427" t="s">
        <v>187</v>
      </c>
      <c r="F427" t="s">
        <v>231</v>
      </c>
      <c r="G427" t="s">
        <v>240</v>
      </c>
      <c r="H427" s="52">
        <v>22</v>
      </c>
      <c r="I427" s="52">
        <v>0.41907854</v>
      </c>
      <c r="J427" s="52">
        <v>0.40511851999999998</v>
      </c>
      <c r="K427" s="52">
        <v>0.38306593999999999</v>
      </c>
      <c r="L427" s="52">
        <v>0.38365723000000002</v>
      </c>
      <c r="M427" s="52">
        <v>0.37731162000000001</v>
      </c>
      <c r="N427" s="52">
        <v>0.42887475000000003</v>
      </c>
      <c r="O427" s="52">
        <v>0.46170819000000002</v>
      </c>
      <c r="P427" s="52">
        <v>0.38893487999999998</v>
      </c>
      <c r="Q427" s="52">
        <v>0.24124859000000001</v>
      </c>
      <c r="R427" s="52">
        <v>0.20813324</v>
      </c>
      <c r="S427" s="52">
        <v>0.19300128999999999</v>
      </c>
      <c r="T427" s="52">
        <v>0.20107705000000001</v>
      </c>
      <c r="U427" s="52">
        <v>0.21361332999999999</v>
      </c>
      <c r="V427" s="52">
        <v>0.24122542</v>
      </c>
      <c r="W427" s="52">
        <v>0.24709861</v>
      </c>
      <c r="X427" s="52">
        <v>0.25767551</v>
      </c>
      <c r="Y427" s="52">
        <v>0.25930331000000001</v>
      </c>
      <c r="Z427" s="52">
        <v>0.31350380999999999</v>
      </c>
      <c r="AA427" s="52">
        <v>0.43479506000000001</v>
      </c>
      <c r="AB427" s="52">
        <v>0.54093305000000003</v>
      </c>
      <c r="AC427" s="52">
        <v>0.58265736999999995</v>
      </c>
      <c r="AD427" s="52">
        <v>0.54224570000000005</v>
      </c>
      <c r="AE427" s="52">
        <v>0.53669012999999999</v>
      </c>
      <c r="AF427" s="52">
        <v>0.44238757000000001</v>
      </c>
      <c r="AG427" s="52">
        <v>-4.4427590000000003E-2</v>
      </c>
      <c r="AH427" s="52">
        <v>-3.5782380000000003E-2</v>
      </c>
      <c r="AI427" s="52">
        <v>-4.1978639999999998E-2</v>
      </c>
      <c r="AJ427" s="52">
        <v>-3.8480069999999998E-2</v>
      </c>
      <c r="AK427" s="52">
        <v>-4.4972310000000001E-2</v>
      </c>
      <c r="AL427" s="52">
        <v>-3.7678540000000003E-2</v>
      </c>
      <c r="AM427" s="52">
        <v>-3.3792460000000003E-2</v>
      </c>
      <c r="AN427" s="52">
        <v>-5.3108700000000002E-2</v>
      </c>
      <c r="AO427" s="52">
        <v>-9.6113470000000006E-2</v>
      </c>
      <c r="AP427" s="52">
        <v>-7.1220030000000004E-2</v>
      </c>
      <c r="AQ427" s="52">
        <v>-6.1308189999999999E-2</v>
      </c>
      <c r="AR427" s="52">
        <v>-4.0381899999999998E-2</v>
      </c>
      <c r="AS427" s="52">
        <v>-3.5697270000000003E-2</v>
      </c>
      <c r="AT427" s="52">
        <v>-3.7195550000000001E-2</v>
      </c>
      <c r="AU427" s="52">
        <v>-4.4963910000000003E-2</v>
      </c>
      <c r="AV427" s="52">
        <v>-4.7819199999999999E-2</v>
      </c>
      <c r="AW427" s="52">
        <v>-5.1361440000000001E-2</v>
      </c>
      <c r="AX427" s="52">
        <v>-5.471517E-2</v>
      </c>
      <c r="AY427" s="52">
        <v>-1.5723830000000001E-2</v>
      </c>
      <c r="AZ427" s="52">
        <v>-3.360991E-2</v>
      </c>
      <c r="BA427" s="52">
        <v>-3.071666E-2</v>
      </c>
      <c r="BB427" s="52">
        <v>-3.4757509999999998E-2</v>
      </c>
      <c r="BC427" s="52">
        <v>-2.8206820000000001E-2</v>
      </c>
      <c r="BD427" s="52">
        <v>-9.5580120000000005E-2</v>
      </c>
      <c r="BE427" s="52">
        <v>-2.388993E-2</v>
      </c>
      <c r="BF427" s="52">
        <v>-1.7345780000000002E-2</v>
      </c>
      <c r="BG427" s="52">
        <v>-2.3321060000000001E-2</v>
      </c>
      <c r="BH427" s="52">
        <v>-1.997469E-2</v>
      </c>
      <c r="BI427" s="52">
        <v>-2.5836979999999999E-2</v>
      </c>
      <c r="BJ427" s="52">
        <v>-1.361776E-2</v>
      </c>
      <c r="BK427" s="52">
        <v>-1.018227E-2</v>
      </c>
      <c r="BL427" s="52">
        <v>-2.6902039999999999E-2</v>
      </c>
      <c r="BM427" s="52">
        <v>-6.6475290000000006E-2</v>
      </c>
      <c r="BN427" s="52">
        <v>-4.5998129999999998E-2</v>
      </c>
      <c r="BO427" s="52">
        <v>-3.7917989999999999E-2</v>
      </c>
      <c r="BP427" s="52">
        <v>-1.765597E-2</v>
      </c>
      <c r="BQ427" s="52">
        <v>-1.2659500000000001E-2</v>
      </c>
      <c r="BR427" s="52">
        <v>-1.1782890000000001E-2</v>
      </c>
      <c r="BS427" s="52">
        <v>-1.9356390000000001E-2</v>
      </c>
      <c r="BT427" s="52">
        <v>-1.8613580000000001E-2</v>
      </c>
      <c r="BU427" s="52">
        <v>-2.4941359999999999E-2</v>
      </c>
      <c r="BV427" s="52">
        <v>-2.7659630000000001E-2</v>
      </c>
      <c r="BW427" s="52">
        <v>9.7805099999999992E-3</v>
      </c>
      <c r="BX427" s="52">
        <v>-9.3862400000000006E-3</v>
      </c>
      <c r="BY427" s="52">
        <v>-7.3844899999999996E-3</v>
      </c>
      <c r="BZ427" s="52">
        <v>-1.086048E-2</v>
      </c>
      <c r="CA427" s="52">
        <v>1.7123889999999999E-2</v>
      </c>
      <c r="CB427" s="52">
        <v>-4.4866450000000002E-2</v>
      </c>
      <c r="CC427" s="52">
        <v>-9.6656099999999998E-3</v>
      </c>
      <c r="CD427" s="52">
        <v>-4.5766499999999998E-3</v>
      </c>
      <c r="CE427" s="52">
        <v>-1.0398869999999999E-2</v>
      </c>
      <c r="CF427" s="52">
        <v>-7.1579299999999998E-3</v>
      </c>
      <c r="CG427" s="52">
        <v>-1.25839E-2</v>
      </c>
      <c r="CH427" s="52">
        <v>3.04667E-3</v>
      </c>
      <c r="CI427" s="52">
        <v>6.1700899999999996E-3</v>
      </c>
      <c r="CJ427" s="52">
        <v>-8.7513899999999995E-3</v>
      </c>
      <c r="CK427" s="52">
        <v>-4.5947969999999998E-2</v>
      </c>
      <c r="CL427" s="52">
        <v>-2.8529510000000001E-2</v>
      </c>
      <c r="CM427" s="52">
        <v>-2.1718020000000001E-2</v>
      </c>
      <c r="CN427" s="52">
        <v>-1.91606E-3</v>
      </c>
      <c r="CO427" s="52">
        <v>3.2963799999999998E-3</v>
      </c>
      <c r="CP427" s="52">
        <v>5.8178300000000004E-3</v>
      </c>
      <c r="CQ427" s="52">
        <v>-1.6207000000000001E-3</v>
      </c>
      <c r="CR427" s="52">
        <v>1.61414E-3</v>
      </c>
      <c r="CS427" s="52">
        <v>-6.6429000000000002E-3</v>
      </c>
      <c r="CT427" s="52">
        <v>-8.9210599999999998E-3</v>
      </c>
      <c r="CU427" s="52">
        <v>2.7444739999999999E-2</v>
      </c>
      <c r="CV427" s="52">
        <v>7.391E-3</v>
      </c>
      <c r="CW427" s="52">
        <v>8.7752999999999998E-3</v>
      </c>
      <c r="CX427" s="52">
        <v>5.6905200000000001E-3</v>
      </c>
      <c r="CY427" s="52">
        <v>4.8519809999999997E-2</v>
      </c>
      <c r="CZ427" s="52">
        <v>-9.7423100000000006E-3</v>
      </c>
      <c r="DA427" s="52">
        <v>4.5586999999999997E-3</v>
      </c>
      <c r="DB427" s="52">
        <v>8.1924900000000002E-3</v>
      </c>
      <c r="DC427" s="52">
        <v>2.5233199999999999E-3</v>
      </c>
      <c r="DD427" s="52">
        <v>5.6588400000000001E-3</v>
      </c>
      <c r="DE427" s="52">
        <v>6.6918000000000001E-4</v>
      </c>
      <c r="DF427" s="52">
        <v>1.9711090000000001E-2</v>
      </c>
      <c r="DG427" s="52">
        <v>2.252243E-2</v>
      </c>
      <c r="DH427" s="52">
        <v>9.3992599999999996E-3</v>
      </c>
      <c r="DI427" s="52">
        <v>-2.5420649999999999E-2</v>
      </c>
      <c r="DJ427" s="52">
        <v>-1.106091E-2</v>
      </c>
      <c r="DK427" s="52">
        <v>-5.5180400000000001E-3</v>
      </c>
      <c r="DL427" s="52">
        <v>1.382385E-2</v>
      </c>
      <c r="DM427" s="52">
        <v>1.925226E-2</v>
      </c>
      <c r="DN427" s="52">
        <v>2.3418560000000001E-2</v>
      </c>
      <c r="DO427" s="52">
        <v>1.6114989999999999E-2</v>
      </c>
      <c r="DP427" s="52">
        <v>2.1841860000000001E-2</v>
      </c>
      <c r="DQ427" s="52">
        <v>1.1655560000000001E-2</v>
      </c>
      <c r="DR427" s="52">
        <v>9.8175099999999998E-3</v>
      </c>
      <c r="DS427" s="52">
        <v>4.510898E-2</v>
      </c>
      <c r="DT427" s="52">
        <v>2.4168229999999999E-2</v>
      </c>
      <c r="DU427" s="52">
        <v>2.493509E-2</v>
      </c>
      <c r="DV427" s="52">
        <v>2.2241540000000001E-2</v>
      </c>
      <c r="DW427" s="52">
        <v>7.9915730000000004E-2</v>
      </c>
      <c r="DX427" s="52">
        <v>2.5381819999999999E-2</v>
      </c>
      <c r="DY427" s="52">
        <v>2.509635E-2</v>
      </c>
      <c r="DZ427" s="52">
        <v>2.6629090000000001E-2</v>
      </c>
      <c r="EA427" s="52">
        <v>2.1180899999999999E-2</v>
      </c>
      <c r="EB427" s="52">
        <v>2.4164209999999998E-2</v>
      </c>
      <c r="EC427" s="52">
        <v>1.9804510000000001E-2</v>
      </c>
      <c r="ED427" s="52">
        <v>4.3771860000000003E-2</v>
      </c>
      <c r="EE427" s="52">
        <v>4.6132640000000003E-2</v>
      </c>
      <c r="EF427" s="52">
        <v>3.5605919999999999E-2</v>
      </c>
      <c r="EG427" s="52">
        <v>4.2175499999999996E-3</v>
      </c>
      <c r="EH427" s="52">
        <v>1.416099E-2</v>
      </c>
      <c r="EI427" s="52">
        <v>1.7872160000000002E-2</v>
      </c>
      <c r="EJ427" s="52">
        <v>3.6549789999999999E-2</v>
      </c>
      <c r="EK427" s="52">
        <v>4.2290029999999999E-2</v>
      </c>
      <c r="EL427" s="52">
        <v>4.8831220000000002E-2</v>
      </c>
      <c r="EM427" s="52">
        <v>4.1722490000000001E-2</v>
      </c>
      <c r="EN427" s="52">
        <v>5.1047460000000003E-2</v>
      </c>
      <c r="EO427" s="52">
        <v>3.8075640000000001E-2</v>
      </c>
      <c r="EP427" s="52">
        <v>3.6873030000000001E-2</v>
      </c>
      <c r="EQ427" s="52">
        <v>7.0613309999999999E-2</v>
      </c>
      <c r="ER427" s="52">
        <v>4.8391900000000002E-2</v>
      </c>
      <c r="ES427" s="52">
        <v>4.8267270000000001E-2</v>
      </c>
      <c r="ET427" s="52">
        <v>4.613855E-2</v>
      </c>
      <c r="EU427" s="52">
        <v>0.12524642</v>
      </c>
      <c r="EV427" s="52">
        <v>7.6095490000000002E-2</v>
      </c>
      <c r="EW427" s="52">
        <v>64.586200000000005</v>
      </c>
      <c r="EX427" s="52">
        <v>63.460819999999998</v>
      </c>
      <c r="EY427" s="52">
        <v>62.537619999999997</v>
      </c>
      <c r="EZ427" s="52">
        <v>61.535269999999997</v>
      </c>
      <c r="FA427" s="52">
        <v>60.574449999999999</v>
      </c>
      <c r="FB427" s="52">
        <v>59.544670000000004</v>
      </c>
      <c r="FC427" s="52">
        <v>60.704540000000001</v>
      </c>
      <c r="FD427" s="52">
        <v>65.704539999999994</v>
      </c>
      <c r="FE427" s="52">
        <v>71.57132</v>
      </c>
      <c r="FF427" s="52">
        <v>76.259410000000003</v>
      </c>
      <c r="FG427" s="52">
        <v>79.304079999999999</v>
      </c>
      <c r="FH427" s="52">
        <v>81.406739999999999</v>
      </c>
      <c r="FI427" s="52">
        <v>83.357370000000003</v>
      </c>
      <c r="FJ427" s="52">
        <v>85.018029999999996</v>
      </c>
      <c r="FK427" s="52">
        <v>86.331500000000005</v>
      </c>
      <c r="FL427" s="52">
        <v>87.318179999999998</v>
      </c>
      <c r="FM427" s="52">
        <v>87.563479999999998</v>
      </c>
      <c r="FN427" s="52">
        <v>87.174769999999995</v>
      </c>
      <c r="FO427" s="52">
        <v>85.48903</v>
      </c>
      <c r="FP427" s="52">
        <v>81.634010000000004</v>
      </c>
      <c r="FQ427" s="52">
        <v>75.5047</v>
      </c>
      <c r="FR427" s="52">
        <v>70.656739999999999</v>
      </c>
      <c r="FS427" s="52">
        <v>67.615200000000002</v>
      </c>
      <c r="FT427" s="52">
        <v>65.819749999999999</v>
      </c>
      <c r="FU427" s="52">
        <v>34</v>
      </c>
      <c r="FV427" s="52">
        <v>717.50429999999994</v>
      </c>
      <c r="FW427" s="52">
        <v>105.63</v>
      </c>
      <c r="FX427" s="52">
        <v>1</v>
      </c>
    </row>
    <row r="428" spans="1:180" x14ac:dyDescent="0.3">
      <c r="A428" t="s">
        <v>174</v>
      </c>
      <c r="B428" t="s">
        <v>249</v>
      </c>
      <c r="C428" t="s">
        <v>0</v>
      </c>
      <c r="D428" t="s">
        <v>244</v>
      </c>
      <c r="E428" t="s">
        <v>188</v>
      </c>
      <c r="F428" t="s">
        <v>231</v>
      </c>
      <c r="G428" t="s">
        <v>240</v>
      </c>
      <c r="H428" s="52">
        <v>22</v>
      </c>
      <c r="I428" s="52">
        <v>0</v>
      </c>
      <c r="J428" s="52">
        <v>0</v>
      </c>
      <c r="K428" s="52">
        <v>0</v>
      </c>
      <c r="L428" s="52">
        <v>0</v>
      </c>
      <c r="M428" s="52">
        <v>0</v>
      </c>
      <c r="N428" s="52">
        <v>0</v>
      </c>
      <c r="O428" s="52">
        <v>0</v>
      </c>
      <c r="P428" s="52">
        <v>0</v>
      </c>
      <c r="Q428" s="52">
        <v>0</v>
      </c>
      <c r="R428" s="52">
        <v>0</v>
      </c>
      <c r="S428" s="52">
        <v>0</v>
      </c>
      <c r="T428" s="52">
        <v>0</v>
      </c>
      <c r="U428" s="52">
        <v>0</v>
      </c>
      <c r="V428" s="52">
        <v>0</v>
      </c>
      <c r="W428" s="52">
        <v>0</v>
      </c>
      <c r="X428" s="52">
        <v>0</v>
      </c>
      <c r="Y428" s="52">
        <v>0</v>
      </c>
      <c r="Z428" s="52">
        <v>0</v>
      </c>
      <c r="AA428" s="52">
        <v>0</v>
      </c>
      <c r="AB428" s="52">
        <v>0</v>
      </c>
      <c r="AC428" s="52">
        <v>0</v>
      </c>
      <c r="AD428" s="52">
        <v>0</v>
      </c>
      <c r="AE428" s="52">
        <v>0</v>
      </c>
      <c r="AF428" s="52">
        <v>0</v>
      </c>
      <c r="AG428" s="52">
        <v>0</v>
      </c>
      <c r="AH428" s="52">
        <v>0</v>
      </c>
      <c r="AI428" s="52">
        <v>0</v>
      </c>
      <c r="AJ428" s="52">
        <v>0</v>
      </c>
      <c r="AK428" s="52">
        <v>0</v>
      </c>
      <c r="AL428" s="52">
        <v>0</v>
      </c>
      <c r="AM428" s="52">
        <v>0</v>
      </c>
      <c r="AN428" s="52">
        <v>0</v>
      </c>
      <c r="AO428" s="52">
        <v>0</v>
      </c>
      <c r="AP428" s="52">
        <v>0</v>
      </c>
      <c r="AQ428" s="52">
        <v>0</v>
      </c>
      <c r="AR428" s="52">
        <v>0</v>
      </c>
      <c r="AS428" s="52">
        <v>0</v>
      </c>
      <c r="AT428" s="52">
        <v>0</v>
      </c>
      <c r="AU428" s="52">
        <v>0</v>
      </c>
      <c r="AV428" s="52">
        <v>0</v>
      </c>
      <c r="AW428" s="52">
        <v>0</v>
      </c>
      <c r="AX428" s="52">
        <v>0</v>
      </c>
      <c r="AY428" s="52">
        <v>0</v>
      </c>
      <c r="AZ428" s="52">
        <v>0</v>
      </c>
      <c r="BA428" s="52">
        <v>0</v>
      </c>
      <c r="BB428" s="52">
        <v>0</v>
      </c>
      <c r="BC428" s="52">
        <v>0</v>
      </c>
      <c r="BD428" s="52">
        <v>0</v>
      </c>
      <c r="BE428" s="52">
        <v>0</v>
      </c>
      <c r="BF428" s="52">
        <v>0</v>
      </c>
      <c r="BG428" s="52">
        <v>0</v>
      </c>
      <c r="BH428" s="52">
        <v>0</v>
      </c>
      <c r="BI428" s="52">
        <v>0</v>
      </c>
      <c r="BJ428" s="52">
        <v>0</v>
      </c>
      <c r="BK428" s="52">
        <v>0</v>
      </c>
      <c r="BL428" s="52">
        <v>0</v>
      </c>
      <c r="BM428" s="52">
        <v>0</v>
      </c>
      <c r="BN428" s="52">
        <v>0</v>
      </c>
      <c r="BO428" s="52">
        <v>0</v>
      </c>
      <c r="BP428" s="52">
        <v>0</v>
      </c>
      <c r="BQ428" s="52">
        <v>0</v>
      </c>
      <c r="BR428" s="52">
        <v>0</v>
      </c>
      <c r="BS428" s="52">
        <v>0</v>
      </c>
      <c r="BT428" s="52">
        <v>0</v>
      </c>
      <c r="BU428" s="52">
        <v>0</v>
      </c>
      <c r="BV428" s="52">
        <v>0</v>
      </c>
      <c r="BW428" s="52">
        <v>0</v>
      </c>
      <c r="BX428" s="52">
        <v>0</v>
      </c>
      <c r="BY428" s="52">
        <v>0</v>
      </c>
      <c r="BZ428" s="52">
        <v>0</v>
      </c>
      <c r="CA428" s="52">
        <v>0</v>
      </c>
      <c r="CB428" s="52">
        <v>0</v>
      </c>
      <c r="CC428" s="52">
        <v>0</v>
      </c>
      <c r="CD428" s="52">
        <v>0</v>
      </c>
      <c r="CE428" s="52">
        <v>0</v>
      </c>
      <c r="CF428" s="52">
        <v>0</v>
      </c>
      <c r="CG428" s="52">
        <v>0</v>
      </c>
      <c r="CH428" s="52">
        <v>0</v>
      </c>
      <c r="CI428" s="52">
        <v>0</v>
      </c>
      <c r="CJ428" s="52">
        <v>0</v>
      </c>
      <c r="CK428" s="52">
        <v>0</v>
      </c>
      <c r="CL428" s="52">
        <v>0</v>
      </c>
      <c r="CM428" s="52">
        <v>0</v>
      </c>
      <c r="CN428" s="52">
        <v>0</v>
      </c>
      <c r="CO428" s="52">
        <v>0</v>
      </c>
      <c r="CP428" s="52">
        <v>0</v>
      </c>
      <c r="CQ428" s="52">
        <v>0</v>
      </c>
      <c r="CR428" s="52">
        <v>0</v>
      </c>
      <c r="CS428" s="52">
        <v>0</v>
      </c>
      <c r="CT428" s="52">
        <v>0</v>
      </c>
      <c r="CU428" s="52">
        <v>0</v>
      </c>
      <c r="CV428" s="52">
        <v>0</v>
      </c>
      <c r="CW428" s="52">
        <v>0</v>
      </c>
      <c r="CX428" s="52">
        <v>0</v>
      </c>
      <c r="CY428" s="52">
        <v>0</v>
      </c>
      <c r="CZ428" s="52">
        <v>0</v>
      </c>
      <c r="DA428" s="52">
        <v>0</v>
      </c>
      <c r="DB428" s="52">
        <v>0</v>
      </c>
      <c r="DC428" s="52">
        <v>0</v>
      </c>
      <c r="DD428" s="52">
        <v>0</v>
      </c>
      <c r="DE428" s="52">
        <v>0</v>
      </c>
      <c r="DF428" s="52">
        <v>0</v>
      </c>
      <c r="DG428" s="52">
        <v>0</v>
      </c>
      <c r="DH428" s="52">
        <v>0</v>
      </c>
      <c r="DI428" s="52">
        <v>0</v>
      </c>
      <c r="DJ428" s="52">
        <v>0</v>
      </c>
      <c r="DK428" s="52">
        <v>0</v>
      </c>
      <c r="DL428" s="52">
        <v>0</v>
      </c>
      <c r="DM428" s="52">
        <v>0</v>
      </c>
      <c r="DN428" s="52">
        <v>0</v>
      </c>
      <c r="DO428" s="52">
        <v>0</v>
      </c>
      <c r="DP428" s="52">
        <v>0</v>
      </c>
      <c r="DQ428" s="52">
        <v>0</v>
      </c>
      <c r="DR428" s="52">
        <v>0</v>
      </c>
      <c r="DS428" s="52">
        <v>0</v>
      </c>
      <c r="DT428" s="52">
        <v>0</v>
      </c>
      <c r="DU428" s="52">
        <v>0</v>
      </c>
      <c r="DV428" s="52">
        <v>0</v>
      </c>
      <c r="DW428" s="52">
        <v>0</v>
      </c>
      <c r="DX428" s="52">
        <v>0</v>
      </c>
      <c r="DY428" s="52">
        <v>0</v>
      </c>
      <c r="DZ428" s="52">
        <v>0</v>
      </c>
      <c r="EA428" s="52">
        <v>0</v>
      </c>
      <c r="EB428" s="52">
        <v>0</v>
      </c>
      <c r="EC428" s="52">
        <v>0</v>
      </c>
      <c r="ED428" s="52">
        <v>0</v>
      </c>
      <c r="EE428" s="52">
        <v>0</v>
      </c>
      <c r="EF428" s="52">
        <v>0</v>
      </c>
      <c r="EG428" s="52">
        <v>0</v>
      </c>
      <c r="EH428" s="52">
        <v>0</v>
      </c>
      <c r="EI428" s="52">
        <v>0</v>
      </c>
      <c r="EJ428" s="52">
        <v>0</v>
      </c>
      <c r="EK428" s="52">
        <v>0</v>
      </c>
      <c r="EL428" s="52">
        <v>0</v>
      </c>
      <c r="EM428" s="52">
        <v>0</v>
      </c>
      <c r="EN428" s="52">
        <v>0</v>
      </c>
      <c r="EO428" s="52">
        <v>0</v>
      </c>
      <c r="EP428" s="52">
        <v>0</v>
      </c>
      <c r="EQ428" s="52">
        <v>0</v>
      </c>
      <c r="ER428" s="52">
        <v>0</v>
      </c>
      <c r="ES428" s="52">
        <v>0</v>
      </c>
      <c r="ET428" s="52">
        <v>0</v>
      </c>
      <c r="EU428" s="52">
        <v>0</v>
      </c>
      <c r="EV428" s="52">
        <v>0</v>
      </c>
      <c r="EW428" s="52">
        <v>71.596549999999993</v>
      </c>
      <c r="EX428" s="52">
        <v>70.622410000000002</v>
      </c>
      <c r="EY428" s="52">
        <v>70.175870000000003</v>
      </c>
      <c r="EZ428" s="52">
        <v>69.468959999999996</v>
      </c>
      <c r="FA428" s="52">
        <v>68.58793</v>
      </c>
      <c r="FB428" s="52">
        <v>67.460340000000002</v>
      </c>
      <c r="FC428" s="52">
        <v>67.789659999999998</v>
      </c>
      <c r="FD428" s="52">
        <v>72.491380000000007</v>
      </c>
      <c r="FE428" s="52">
        <v>79.272419999999997</v>
      </c>
      <c r="FF428" s="52">
        <v>85.106899999999996</v>
      </c>
      <c r="FG428" s="52">
        <v>88.541380000000004</v>
      </c>
      <c r="FH428" s="52">
        <v>90.582759999999993</v>
      </c>
      <c r="FI428" s="52">
        <v>92.01379</v>
      </c>
      <c r="FJ428" s="52">
        <v>93.551730000000006</v>
      </c>
      <c r="FK428" s="52">
        <v>94.832759999999993</v>
      </c>
      <c r="FL428" s="52">
        <v>95.877589999999998</v>
      </c>
      <c r="FM428" s="52">
        <v>96.201719999999995</v>
      </c>
      <c r="FN428" s="52">
        <v>95.58793</v>
      </c>
      <c r="FO428" s="52">
        <v>93.977580000000003</v>
      </c>
      <c r="FP428" s="52">
        <v>90.132760000000005</v>
      </c>
      <c r="FQ428" s="52">
        <v>83.568960000000004</v>
      </c>
      <c r="FR428" s="52">
        <v>78.196550000000002</v>
      </c>
      <c r="FS428" s="52">
        <v>75.606899999999996</v>
      </c>
      <c r="FT428" s="52">
        <v>73.268969999999996</v>
      </c>
      <c r="FU428" s="52">
        <v>34</v>
      </c>
      <c r="FV428" s="52">
        <v>910.01279999999997</v>
      </c>
      <c r="FW428" s="52">
        <v>147.75739999999999</v>
      </c>
      <c r="FX428" s="52">
        <v>0</v>
      </c>
    </row>
    <row r="429" spans="1:180" x14ac:dyDescent="0.3">
      <c r="A429" t="s">
        <v>174</v>
      </c>
      <c r="B429" t="s">
        <v>249</v>
      </c>
      <c r="C429" t="s">
        <v>0</v>
      </c>
      <c r="D429" t="s">
        <v>224</v>
      </c>
      <c r="E429" t="s">
        <v>190</v>
      </c>
      <c r="F429" t="s">
        <v>231</v>
      </c>
      <c r="G429" t="s">
        <v>240</v>
      </c>
      <c r="H429" s="52">
        <v>22</v>
      </c>
      <c r="I429" s="52">
        <v>0.43511860000000002</v>
      </c>
      <c r="J429" s="52">
        <v>0.41482365999999998</v>
      </c>
      <c r="K429" s="52">
        <v>0.41234053999999998</v>
      </c>
      <c r="L429" s="52">
        <v>0.41942605999999999</v>
      </c>
      <c r="M429" s="52">
        <v>0.41553848999999998</v>
      </c>
      <c r="N429" s="52">
        <v>0.44548968</v>
      </c>
      <c r="O429" s="52">
        <v>0.52899859999999999</v>
      </c>
      <c r="P429" s="52">
        <v>0.59850948999999998</v>
      </c>
      <c r="Q429" s="52">
        <v>0.48126376999999998</v>
      </c>
      <c r="R429" s="52">
        <v>0.35132956999999998</v>
      </c>
      <c r="S429" s="52">
        <v>0.28493740000000001</v>
      </c>
      <c r="T429" s="52">
        <v>0.23798068999999999</v>
      </c>
      <c r="U429" s="52">
        <v>0.22104757</v>
      </c>
      <c r="V429" s="52">
        <v>0.27644558000000002</v>
      </c>
      <c r="W429" s="52">
        <v>0.28014694000000001</v>
      </c>
      <c r="X429" s="52">
        <v>0.31908142</v>
      </c>
      <c r="Y429" s="52">
        <v>0.40074124</v>
      </c>
      <c r="Z429" s="52">
        <v>0.48571131000000001</v>
      </c>
      <c r="AA429" s="52">
        <v>0.59274806999999996</v>
      </c>
      <c r="AB429" s="52">
        <v>0.59388430000000003</v>
      </c>
      <c r="AC429" s="52">
        <v>0.54069785000000004</v>
      </c>
      <c r="AD429" s="52">
        <v>0.50569443999999997</v>
      </c>
      <c r="AE429" s="52">
        <v>0.51413754</v>
      </c>
      <c r="AF429" s="52">
        <v>0.45041786</v>
      </c>
      <c r="AG429" s="52">
        <v>-7.0000259999999995E-2</v>
      </c>
      <c r="AH429" s="52">
        <v>-6.3031190000000001E-2</v>
      </c>
      <c r="AI429" s="52">
        <v>-5.641057E-2</v>
      </c>
      <c r="AJ429" s="52">
        <v>-5.0757480000000001E-2</v>
      </c>
      <c r="AK429" s="52">
        <v>-6.3988829999999997E-2</v>
      </c>
      <c r="AL429" s="52">
        <v>-9.0942259999999997E-2</v>
      </c>
      <c r="AM429" s="52">
        <v>-8.5759340000000003E-2</v>
      </c>
      <c r="AN429" s="52">
        <v>-1.647918E-2</v>
      </c>
      <c r="AO429" s="52">
        <v>-5.927205E-2</v>
      </c>
      <c r="AP429" s="52">
        <v>-0.11248811</v>
      </c>
      <c r="AQ429" s="52">
        <v>-0.12562868999999999</v>
      </c>
      <c r="AR429" s="52">
        <v>-0.16883361</v>
      </c>
      <c r="AS429" s="52">
        <v>-0.21378962000000001</v>
      </c>
      <c r="AT429" s="52">
        <v>-0.17019418</v>
      </c>
      <c r="AU429" s="52">
        <v>-0.18472147999999999</v>
      </c>
      <c r="AV429" s="52">
        <v>-0.1735708</v>
      </c>
      <c r="AW429" s="52">
        <v>-0.12656882</v>
      </c>
      <c r="AX429" s="52">
        <v>-0.10228687</v>
      </c>
      <c r="AY429" s="52">
        <v>-6.9409269999999995E-2</v>
      </c>
      <c r="AZ429" s="52">
        <v>-6.9118849999999996E-2</v>
      </c>
      <c r="BA429" s="52">
        <v>-9.6609829999999994E-2</v>
      </c>
      <c r="BB429" s="52">
        <v>-8.0979800000000005E-2</v>
      </c>
      <c r="BC429" s="52">
        <v>-3.690326E-2</v>
      </c>
      <c r="BD429" s="52">
        <v>-7.0080229999999993E-2</v>
      </c>
      <c r="BE429" s="52">
        <v>-1.7302919999999999E-2</v>
      </c>
      <c r="BF429" s="52">
        <v>-1.6922489999999998E-2</v>
      </c>
      <c r="BG429" s="52">
        <v>-9.0867799999999992E-3</v>
      </c>
      <c r="BH429" s="52">
        <v>-3.5359699999999998E-3</v>
      </c>
      <c r="BI429" s="52">
        <v>-1.4648309999999999E-2</v>
      </c>
      <c r="BJ429" s="52">
        <v>-3.7155319999999999E-2</v>
      </c>
      <c r="BK429" s="52">
        <v>-1.584224E-2</v>
      </c>
      <c r="BL429" s="52">
        <v>4.4511589999999997E-2</v>
      </c>
      <c r="BM429" s="52">
        <v>4.15074E-3</v>
      </c>
      <c r="BN429" s="52">
        <v>-4.3456910000000001E-2</v>
      </c>
      <c r="BO429" s="52">
        <v>-6.0669359999999999E-2</v>
      </c>
      <c r="BP429" s="52">
        <v>-9.9089629999999998E-2</v>
      </c>
      <c r="BQ429" s="52">
        <v>-0.13291874000000001</v>
      </c>
      <c r="BR429" s="52">
        <v>-9.778481E-2</v>
      </c>
      <c r="BS429" s="52">
        <v>-0.11063580000000001</v>
      </c>
      <c r="BT429" s="52">
        <v>-0.10139044999999999</v>
      </c>
      <c r="BU429" s="52">
        <v>-5.7841080000000003E-2</v>
      </c>
      <c r="BV429" s="52">
        <v>-3.7214780000000003E-2</v>
      </c>
      <c r="BW429" s="52">
        <v>-9.5132099999999994E-3</v>
      </c>
      <c r="BX429" s="52">
        <v>-1.4009280000000001E-2</v>
      </c>
      <c r="BY429" s="52">
        <v>-4.1448970000000002E-2</v>
      </c>
      <c r="BZ429" s="52">
        <v>-2.9355240000000001E-2</v>
      </c>
      <c r="CA429" s="52">
        <v>1.572192E-2</v>
      </c>
      <c r="CB429" s="52">
        <v>-1.6767689999999998E-2</v>
      </c>
      <c r="CC429" s="52">
        <v>1.91951E-2</v>
      </c>
      <c r="CD429" s="52">
        <v>1.501225E-2</v>
      </c>
      <c r="CE429" s="52">
        <v>2.368953E-2</v>
      </c>
      <c r="CF429" s="52">
        <v>2.9169489999999999E-2</v>
      </c>
      <c r="CG429" s="52">
        <v>1.9524779999999999E-2</v>
      </c>
      <c r="CH429" s="52">
        <v>9.7369999999999998E-5</v>
      </c>
      <c r="CI429" s="52">
        <v>3.2582130000000001E-2</v>
      </c>
      <c r="CJ429" s="52">
        <v>8.6753609999999995E-2</v>
      </c>
      <c r="CK429" s="52">
        <v>4.8077170000000002E-2</v>
      </c>
      <c r="CL429" s="52">
        <v>4.35389E-3</v>
      </c>
      <c r="CM429" s="52">
        <v>-1.567872E-2</v>
      </c>
      <c r="CN429" s="52">
        <v>-5.0785150000000001E-2</v>
      </c>
      <c r="CO429" s="52">
        <v>-7.6907820000000002E-2</v>
      </c>
      <c r="CP429" s="52">
        <v>-4.7634290000000003E-2</v>
      </c>
      <c r="CQ429" s="52">
        <v>-5.932428E-2</v>
      </c>
      <c r="CR429" s="52">
        <v>-5.1398579999999999E-2</v>
      </c>
      <c r="CS429" s="52">
        <v>-1.024045E-2</v>
      </c>
      <c r="CT429" s="52">
        <v>7.8539600000000001E-3</v>
      </c>
      <c r="CU429" s="52">
        <v>3.1970619999999998E-2</v>
      </c>
      <c r="CV429" s="52">
        <v>2.4159429999999999E-2</v>
      </c>
      <c r="CW429" s="52">
        <v>-3.2447299999999999E-3</v>
      </c>
      <c r="CX429" s="52">
        <v>6.3997799999999999E-3</v>
      </c>
      <c r="CY429" s="52">
        <v>5.2169960000000001E-2</v>
      </c>
      <c r="CZ429" s="52">
        <v>2.015641E-2</v>
      </c>
      <c r="DA429" s="52">
        <v>5.569313E-2</v>
      </c>
      <c r="DB429" s="52">
        <v>4.6946990000000001E-2</v>
      </c>
      <c r="DC429" s="52">
        <v>5.646586E-2</v>
      </c>
      <c r="DD429" s="52">
        <v>6.1874980000000003E-2</v>
      </c>
      <c r="DE429" s="52">
        <v>5.3697889999999998E-2</v>
      </c>
      <c r="DF429" s="52">
        <v>3.7350059999999997E-2</v>
      </c>
      <c r="DG429" s="52">
        <v>8.1006510000000004E-2</v>
      </c>
      <c r="DH429" s="52">
        <v>0.12899563999999999</v>
      </c>
      <c r="DI429" s="52">
        <v>9.2003600000000005E-2</v>
      </c>
      <c r="DJ429" s="52">
        <v>5.2164710000000003E-2</v>
      </c>
      <c r="DK429" s="52">
        <v>2.9311920000000002E-2</v>
      </c>
      <c r="DL429" s="52">
        <v>-2.4806799999999999E-3</v>
      </c>
      <c r="DM429" s="52">
        <v>-2.0896890000000001E-2</v>
      </c>
      <c r="DN429" s="52">
        <v>2.51622E-3</v>
      </c>
      <c r="DO429" s="52">
        <v>-8.0127500000000008E-3</v>
      </c>
      <c r="DP429" s="52">
        <v>-1.4066899999999999E-3</v>
      </c>
      <c r="DQ429" s="52">
        <v>3.7360160000000003E-2</v>
      </c>
      <c r="DR429" s="52">
        <v>5.2922690000000001E-2</v>
      </c>
      <c r="DS429" s="52">
        <v>7.3454459999999999E-2</v>
      </c>
      <c r="DT429" s="52">
        <v>6.2328160000000001E-2</v>
      </c>
      <c r="DU429" s="52">
        <v>3.4959520000000001E-2</v>
      </c>
      <c r="DV429" s="52">
        <v>4.2154789999999998E-2</v>
      </c>
      <c r="DW429" s="52">
        <v>8.8618000000000002E-2</v>
      </c>
      <c r="DX429" s="52">
        <v>5.7080520000000003E-2</v>
      </c>
      <c r="DY429" s="52">
        <v>0.10839045999999999</v>
      </c>
      <c r="DZ429" s="52">
        <v>9.3055689999999996E-2</v>
      </c>
      <c r="EA429" s="52">
        <v>0.10378966000000001</v>
      </c>
      <c r="EB429" s="52">
        <v>0.10909646000000001</v>
      </c>
      <c r="EC429" s="52">
        <v>0.10303838999999999</v>
      </c>
      <c r="ED429" s="52">
        <v>9.1136999999999996E-2</v>
      </c>
      <c r="EE429" s="52">
        <v>0.15092363</v>
      </c>
      <c r="EF429" s="52">
        <v>0.18998640999999999</v>
      </c>
      <c r="EG429" s="52">
        <v>0.15542639</v>
      </c>
      <c r="EH429" s="52">
        <v>0.12119589</v>
      </c>
      <c r="EI429" s="52">
        <v>9.4271250000000001E-2</v>
      </c>
      <c r="EJ429" s="52">
        <v>6.7263310000000007E-2</v>
      </c>
      <c r="EK429" s="52">
        <v>5.9973980000000003E-2</v>
      </c>
      <c r="EL429" s="52">
        <v>7.4925599999999995E-2</v>
      </c>
      <c r="EM429" s="52">
        <v>6.6072930000000002E-2</v>
      </c>
      <c r="EN429" s="52">
        <v>7.0773649999999994E-2</v>
      </c>
      <c r="EO429" s="52">
        <v>0.10608789</v>
      </c>
      <c r="EP429" s="52">
        <v>0.11799477999999999</v>
      </c>
      <c r="EQ429" s="52">
        <v>0.13335051000000001</v>
      </c>
      <c r="ER429" s="52">
        <v>0.11743772</v>
      </c>
      <c r="ES429" s="52">
        <v>9.0120359999999997E-2</v>
      </c>
      <c r="ET429" s="52">
        <v>9.3779379999999996E-2</v>
      </c>
      <c r="EU429" s="52">
        <v>0.14124318999999999</v>
      </c>
      <c r="EV429" s="52">
        <v>0.11039305000000001</v>
      </c>
      <c r="EW429" s="52">
        <v>62.981119999999997</v>
      </c>
      <c r="EX429" s="52">
        <v>61.333329999999997</v>
      </c>
      <c r="EY429" s="52">
        <v>60.833329999999997</v>
      </c>
      <c r="EZ429" s="52">
        <v>60.014780000000002</v>
      </c>
      <c r="FA429" s="52">
        <v>59.160919999999997</v>
      </c>
      <c r="FB429" s="52">
        <v>58.652709999999999</v>
      </c>
      <c r="FC429" s="52">
        <v>58.289819999999999</v>
      </c>
      <c r="FD429" s="52">
        <v>60.267650000000003</v>
      </c>
      <c r="FE429" s="52">
        <v>66.750410000000002</v>
      </c>
      <c r="FF429" s="52">
        <v>74.430210000000002</v>
      </c>
      <c r="FG429" s="52">
        <v>79.412149999999997</v>
      </c>
      <c r="FH429" s="52">
        <v>82.186369999999997</v>
      </c>
      <c r="FI429" s="52">
        <v>84.06568</v>
      </c>
      <c r="FJ429" s="52">
        <v>85.376850000000005</v>
      </c>
      <c r="FK429" s="52">
        <v>86.527090000000001</v>
      </c>
      <c r="FL429" s="52">
        <v>87.220029999999994</v>
      </c>
      <c r="FM429" s="52">
        <v>87.100170000000006</v>
      </c>
      <c r="FN429" s="52">
        <v>85.407229999999998</v>
      </c>
      <c r="FO429" s="52">
        <v>81.033659999999998</v>
      </c>
      <c r="FP429" s="52">
        <v>74.096059999999994</v>
      </c>
      <c r="FQ429" s="52">
        <v>69.132189999999994</v>
      </c>
      <c r="FR429" s="52">
        <v>66.286540000000002</v>
      </c>
      <c r="FS429" s="52">
        <v>64.407229999999998</v>
      </c>
      <c r="FT429" s="52">
        <v>63.279969999999999</v>
      </c>
      <c r="FU429" s="52">
        <v>34</v>
      </c>
      <c r="FV429" s="52">
        <v>798.21069999999997</v>
      </c>
      <c r="FW429" s="52">
        <v>92.818659999999994</v>
      </c>
      <c r="FX429" s="52">
        <v>1</v>
      </c>
    </row>
    <row r="430" spans="1:180" x14ac:dyDescent="0.3">
      <c r="A430" t="s">
        <v>174</v>
      </c>
      <c r="B430" t="s">
        <v>249</v>
      </c>
      <c r="C430" t="s">
        <v>0</v>
      </c>
      <c r="D430" t="s">
        <v>244</v>
      </c>
      <c r="E430" t="s">
        <v>189</v>
      </c>
      <c r="F430" t="s">
        <v>231</v>
      </c>
      <c r="G430" t="s">
        <v>240</v>
      </c>
      <c r="H430" s="52">
        <v>22</v>
      </c>
      <c r="I430" s="52">
        <v>0.41547105000000001</v>
      </c>
      <c r="J430" s="52">
        <v>0.40892546000000002</v>
      </c>
      <c r="K430" s="52">
        <v>0.42689180999999998</v>
      </c>
      <c r="L430" s="52">
        <v>0.40476097</v>
      </c>
      <c r="M430" s="52">
        <v>0.37910690000000002</v>
      </c>
      <c r="N430" s="52">
        <v>0.41702855</v>
      </c>
      <c r="O430" s="52">
        <v>0.42827629</v>
      </c>
      <c r="P430" s="52">
        <v>0.35737956999999998</v>
      </c>
      <c r="Q430" s="52">
        <v>0.26583665000000001</v>
      </c>
      <c r="R430" s="52">
        <v>0.25057758000000002</v>
      </c>
      <c r="S430" s="52">
        <v>0.23342473</v>
      </c>
      <c r="T430" s="52">
        <v>0.23298372000000001</v>
      </c>
      <c r="U430" s="52">
        <v>0.21922675</v>
      </c>
      <c r="V430" s="52">
        <v>0.24023626000000001</v>
      </c>
      <c r="W430" s="52">
        <v>0.25114293999999998</v>
      </c>
      <c r="X430" s="52">
        <v>0.29400281</v>
      </c>
      <c r="Y430" s="52">
        <v>0.34429256000000003</v>
      </c>
      <c r="Z430" s="52">
        <v>0.4133136</v>
      </c>
      <c r="AA430" s="52">
        <v>0.52612309000000002</v>
      </c>
      <c r="AB430" s="52">
        <v>0.57288006999999996</v>
      </c>
      <c r="AC430" s="52">
        <v>0.56176893999999999</v>
      </c>
      <c r="AD430" s="52">
        <v>0.53962376999999995</v>
      </c>
      <c r="AE430" s="52">
        <v>0.54333321000000001</v>
      </c>
      <c r="AF430" s="52">
        <v>0.46602117999999998</v>
      </c>
      <c r="AG430" s="52">
        <v>-9.4182089999999996E-2</v>
      </c>
      <c r="AH430" s="52">
        <v>-8.7245600000000006E-2</v>
      </c>
      <c r="AI430" s="52">
        <v>-4.7418929999999998E-2</v>
      </c>
      <c r="AJ430" s="52">
        <v>-6.3088119999999998E-2</v>
      </c>
      <c r="AK430" s="52">
        <v>-8.8764960000000004E-2</v>
      </c>
      <c r="AL430" s="52">
        <v>-6.6989320000000005E-2</v>
      </c>
      <c r="AM430" s="52">
        <v>-6.9538680000000005E-2</v>
      </c>
      <c r="AN430" s="52">
        <v>-8.2493140000000006E-2</v>
      </c>
      <c r="AO430" s="52">
        <v>-0.10061077</v>
      </c>
      <c r="AP430" s="52">
        <v>-7.3144760000000003E-2</v>
      </c>
      <c r="AQ430" s="52">
        <v>-7.306957E-2</v>
      </c>
      <c r="AR430" s="52">
        <v>-6.5059190000000003E-2</v>
      </c>
      <c r="AS430" s="52">
        <v>-7.0964390000000002E-2</v>
      </c>
      <c r="AT430" s="52">
        <v>-6.1387520000000001E-2</v>
      </c>
      <c r="AU430" s="52">
        <v>-7.2314420000000004E-2</v>
      </c>
      <c r="AV430" s="52">
        <v>-7.4441930000000003E-2</v>
      </c>
      <c r="AW430" s="52">
        <v>-8.6418419999999996E-2</v>
      </c>
      <c r="AX430" s="52">
        <v>-7.2618719999999998E-2</v>
      </c>
      <c r="AY430" s="52">
        <v>-7.9945890000000006E-2</v>
      </c>
      <c r="AZ430" s="52">
        <v>-0.11329243</v>
      </c>
      <c r="BA430" s="52">
        <v>-0.1038693</v>
      </c>
      <c r="BB430" s="52">
        <v>-7.7819150000000004E-2</v>
      </c>
      <c r="BC430" s="52">
        <v>-4.0921430000000002E-2</v>
      </c>
      <c r="BD430" s="52">
        <v>-8.539513E-2</v>
      </c>
      <c r="BE430" s="52">
        <v>-5.9969559999999998E-2</v>
      </c>
      <c r="BF430" s="52">
        <v>-5.4674819999999999E-2</v>
      </c>
      <c r="BG430" s="52">
        <v>-1.8462760000000002E-2</v>
      </c>
      <c r="BH430" s="52">
        <v>-3.4325130000000002E-2</v>
      </c>
      <c r="BI430" s="52">
        <v>-5.8398869999999999E-2</v>
      </c>
      <c r="BJ430" s="52">
        <v>-3.3045100000000001E-2</v>
      </c>
      <c r="BK430" s="52">
        <v>-2.6601389999999999E-2</v>
      </c>
      <c r="BL430" s="52">
        <v>-4.2201519999999999E-2</v>
      </c>
      <c r="BM430" s="52">
        <v>-6.4566659999999998E-2</v>
      </c>
      <c r="BN430" s="52">
        <v>-4.1245709999999998E-2</v>
      </c>
      <c r="BO430" s="52">
        <v>-4.1841179999999999E-2</v>
      </c>
      <c r="BP430" s="52">
        <v>-3.5822119999999999E-2</v>
      </c>
      <c r="BQ430" s="52">
        <v>-3.942002E-2</v>
      </c>
      <c r="BR430" s="52">
        <v>-3.3922109999999998E-2</v>
      </c>
      <c r="BS430" s="52">
        <v>-4.1935500000000001E-2</v>
      </c>
      <c r="BT430" s="52">
        <v>-4.1174849999999999E-2</v>
      </c>
      <c r="BU430" s="52">
        <v>-4.9483899999999997E-2</v>
      </c>
      <c r="BV430" s="52">
        <v>-3.4475739999999998E-2</v>
      </c>
      <c r="BW430" s="52">
        <v>-3.5661690000000003E-2</v>
      </c>
      <c r="BX430" s="52">
        <v>-6.8817080000000003E-2</v>
      </c>
      <c r="BY430" s="52">
        <v>-6.0390329999999999E-2</v>
      </c>
      <c r="BZ430" s="52">
        <v>-3.9004810000000001E-2</v>
      </c>
      <c r="CA430" s="52">
        <v>-3.0374099999999999E-3</v>
      </c>
      <c r="CB430" s="52">
        <v>-4.7196469999999997E-2</v>
      </c>
      <c r="CC430" s="52">
        <v>-3.627408E-2</v>
      </c>
      <c r="CD430" s="52">
        <v>-3.2116390000000002E-2</v>
      </c>
      <c r="CE430" s="52">
        <v>1.5922E-3</v>
      </c>
      <c r="CF430" s="52">
        <v>-1.440395E-2</v>
      </c>
      <c r="CG430" s="52">
        <v>-3.7367419999999998E-2</v>
      </c>
      <c r="CH430" s="52">
        <v>-9.5354600000000008E-3</v>
      </c>
      <c r="CI430" s="52">
        <v>3.1368400000000001E-3</v>
      </c>
      <c r="CJ430" s="52">
        <v>-1.429566E-2</v>
      </c>
      <c r="CK430" s="52">
        <v>-3.9602569999999997E-2</v>
      </c>
      <c r="CL430" s="52">
        <v>-1.9152539999999999E-2</v>
      </c>
      <c r="CM430" s="52">
        <v>-2.021251E-2</v>
      </c>
      <c r="CN430" s="52">
        <v>-1.5572590000000001E-2</v>
      </c>
      <c r="CO430" s="52">
        <v>-1.7572480000000001E-2</v>
      </c>
      <c r="CP430" s="52">
        <v>-1.489967E-2</v>
      </c>
      <c r="CQ430" s="52">
        <v>-2.089514E-2</v>
      </c>
      <c r="CR430" s="52">
        <v>-1.8134170000000002E-2</v>
      </c>
      <c r="CS430" s="52">
        <v>-2.390318E-2</v>
      </c>
      <c r="CT430" s="52">
        <v>-8.0580400000000007E-3</v>
      </c>
      <c r="CU430" s="52">
        <v>-4.9906100000000004E-3</v>
      </c>
      <c r="CV430" s="52">
        <v>-3.8013560000000002E-2</v>
      </c>
      <c r="CW430" s="52">
        <v>-3.027695E-2</v>
      </c>
      <c r="CX430" s="52">
        <v>-1.212214E-2</v>
      </c>
      <c r="CY430" s="52">
        <v>2.320096E-2</v>
      </c>
      <c r="CZ430" s="52">
        <v>-2.0740189999999999E-2</v>
      </c>
      <c r="DA430" s="52">
        <v>-1.2578580000000001E-2</v>
      </c>
      <c r="DB430" s="52">
        <v>-9.5579800000000006E-3</v>
      </c>
      <c r="DC430" s="52">
        <v>2.164717E-2</v>
      </c>
      <c r="DD430" s="52">
        <v>5.5172099999999998E-3</v>
      </c>
      <c r="DE430" s="52">
        <v>-1.6335949999999998E-2</v>
      </c>
      <c r="DF430" s="52">
        <v>1.3974200000000001E-2</v>
      </c>
      <c r="DG430" s="52">
        <v>3.2875080000000001E-2</v>
      </c>
      <c r="DH430" s="52">
        <v>1.3610199999999999E-2</v>
      </c>
      <c r="DI430" s="52">
        <v>-1.463852E-2</v>
      </c>
      <c r="DJ430" s="52">
        <v>2.9406499999999999E-3</v>
      </c>
      <c r="DK430" s="52">
        <v>1.41617E-3</v>
      </c>
      <c r="DL430" s="52">
        <v>4.6769300000000001E-3</v>
      </c>
      <c r="DM430" s="52">
        <v>4.2750499999999999E-3</v>
      </c>
      <c r="DN430" s="52">
        <v>4.1227800000000004E-3</v>
      </c>
      <c r="DO430" s="52">
        <v>1.4521E-4</v>
      </c>
      <c r="DP430" s="52">
        <v>4.9065100000000002E-3</v>
      </c>
      <c r="DQ430" s="52">
        <v>1.6775500000000001E-3</v>
      </c>
      <c r="DR430" s="52">
        <v>1.835966E-2</v>
      </c>
      <c r="DS430" s="52">
        <v>2.568047E-2</v>
      </c>
      <c r="DT430" s="52">
        <v>-7.2100599999999999E-3</v>
      </c>
      <c r="DU430" s="52">
        <v>-1.6354999999999999E-4</v>
      </c>
      <c r="DV430" s="52">
        <v>1.4760529999999999E-2</v>
      </c>
      <c r="DW430" s="52">
        <v>4.9439320000000002E-2</v>
      </c>
      <c r="DX430" s="52">
        <v>5.7160900000000001E-3</v>
      </c>
      <c r="DY430" s="52">
        <v>2.1633940000000001E-2</v>
      </c>
      <c r="DZ430" s="52">
        <v>2.3012790000000002E-2</v>
      </c>
      <c r="EA430" s="52">
        <v>5.0603339999999997E-2</v>
      </c>
      <c r="EB430" s="52">
        <v>3.428022E-2</v>
      </c>
      <c r="EC430" s="52">
        <v>1.403015E-2</v>
      </c>
      <c r="ED430" s="52">
        <v>4.79184E-2</v>
      </c>
      <c r="EE430" s="52">
        <v>7.5812350000000001E-2</v>
      </c>
      <c r="EF430" s="52">
        <v>5.3901829999999998E-2</v>
      </c>
      <c r="EG430" s="52">
        <v>2.140562E-2</v>
      </c>
      <c r="EH430" s="52">
        <v>3.4839679999999998E-2</v>
      </c>
      <c r="EI430" s="52">
        <v>3.2644550000000001E-2</v>
      </c>
      <c r="EJ430" s="52">
        <v>3.3914029999999998E-2</v>
      </c>
      <c r="EK430" s="52">
        <v>3.5819410000000003E-2</v>
      </c>
      <c r="EL430" s="52">
        <v>3.1588169999999999E-2</v>
      </c>
      <c r="EM430" s="52">
        <v>3.0524119999999998E-2</v>
      </c>
      <c r="EN430" s="52">
        <v>3.8173609999999997E-2</v>
      </c>
      <c r="EO430" s="52">
        <v>3.8612069999999998E-2</v>
      </c>
      <c r="EP430" s="52">
        <v>5.6502620000000003E-2</v>
      </c>
      <c r="EQ430" s="52">
        <v>6.9964639999999995E-2</v>
      </c>
      <c r="ER430" s="52">
        <v>3.7265319999999998E-2</v>
      </c>
      <c r="ES430" s="52">
        <v>4.3315399999999997E-2</v>
      </c>
      <c r="ET430" s="52">
        <v>5.3574860000000002E-2</v>
      </c>
      <c r="EU430" s="52">
        <v>8.7323349999999994E-2</v>
      </c>
      <c r="EV430" s="52">
        <v>4.3914750000000002E-2</v>
      </c>
      <c r="EW430" s="52">
        <v>68.873570000000001</v>
      </c>
      <c r="EX430" s="52">
        <v>68.109189999999998</v>
      </c>
      <c r="EY430" s="52">
        <v>67.176249999999996</v>
      </c>
      <c r="EZ430" s="52">
        <v>66.262450000000001</v>
      </c>
      <c r="FA430" s="52">
        <v>66.032570000000007</v>
      </c>
      <c r="FB430" s="52">
        <v>65.281610000000001</v>
      </c>
      <c r="FC430" s="52">
        <v>64.664749999999998</v>
      </c>
      <c r="FD430" s="52">
        <v>66.545969999999997</v>
      </c>
      <c r="FE430" s="52">
        <v>71.942530000000005</v>
      </c>
      <c r="FF430" s="52">
        <v>77.756709999999998</v>
      </c>
      <c r="FG430" s="52">
        <v>82.457859999999997</v>
      </c>
      <c r="FH430" s="52">
        <v>85.304599999999994</v>
      </c>
      <c r="FI430" s="52">
        <v>87.597700000000003</v>
      </c>
      <c r="FJ430" s="52">
        <v>89.270120000000006</v>
      </c>
      <c r="FK430" s="52">
        <v>90.952110000000005</v>
      </c>
      <c r="FL430" s="52">
        <v>91.860150000000004</v>
      </c>
      <c r="FM430" s="52">
        <v>91.932950000000005</v>
      </c>
      <c r="FN430" s="52">
        <v>91.270120000000006</v>
      </c>
      <c r="FO430" s="52">
        <v>88.567049999999995</v>
      </c>
      <c r="FP430" s="52">
        <v>82.647509999999997</v>
      </c>
      <c r="FQ430" s="52">
        <v>76.379310000000004</v>
      </c>
      <c r="FR430" s="52">
        <v>72.394639999999995</v>
      </c>
      <c r="FS430" s="52">
        <v>70.386970000000005</v>
      </c>
      <c r="FT430" s="52">
        <v>68.909959999999998</v>
      </c>
      <c r="FU430" s="52">
        <v>34</v>
      </c>
      <c r="FV430" s="52">
        <v>857.75139999999999</v>
      </c>
      <c r="FW430" s="52">
        <v>114.0284</v>
      </c>
      <c r="FX430" s="52">
        <v>1</v>
      </c>
    </row>
    <row r="431" spans="1:180" x14ac:dyDescent="0.3">
      <c r="A431" t="s">
        <v>174</v>
      </c>
      <c r="B431" t="s">
        <v>249</v>
      </c>
      <c r="C431" t="s">
        <v>0</v>
      </c>
      <c r="D431" t="s">
        <v>224</v>
      </c>
      <c r="E431" t="s">
        <v>189</v>
      </c>
      <c r="F431" t="s">
        <v>231</v>
      </c>
      <c r="G431" t="s">
        <v>240</v>
      </c>
      <c r="H431" s="52">
        <v>22</v>
      </c>
      <c r="I431" s="52">
        <v>0.38500469999999998</v>
      </c>
      <c r="J431" s="52">
        <v>0.37618070999999997</v>
      </c>
      <c r="K431" s="52">
        <v>0.37433959</v>
      </c>
      <c r="L431" s="52">
        <v>0.37851393999999999</v>
      </c>
      <c r="M431" s="52">
        <v>0.36583685999999999</v>
      </c>
      <c r="N431" s="52">
        <v>0.46496593000000003</v>
      </c>
      <c r="O431" s="52">
        <v>0.54217435999999997</v>
      </c>
      <c r="P431" s="52">
        <v>0.55315119000000001</v>
      </c>
      <c r="Q431" s="52">
        <v>0.43878911999999998</v>
      </c>
      <c r="R431" s="52">
        <v>0.32889855000000001</v>
      </c>
      <c r="S431" s="52">
        <v>0.27227182</v>
      </c>
      <c r="T431" s="52">
        <v>0.27531215999999997</v>
      </c>
      <c r="U431" s="52">
        <v>0.29431172999999999</v>
      </c>
      <c r="V431" s="52">
        <v>0.33396028999999999</v>
      </c>
      <c r="W431" s="52">
        <v>0.33400473000000003</v>
      </c>
      <c r="X431" s="52">
        <v>0.33829408999999999</v>
      </c>
      <c r="Y431" s="52">
        <v>0.39199163999999997</v>
      </c>
      <c r="Z431" s="52">
        <v>0.44478674000000001</v>
      </c>
      <c r="AA431" s="52">
        <v>0.53668930000000004</v>
      </c>
      <c r="AB431" s="52">
        <v>0.58336637000000002</v>
      </c>
      <c r="AC431" s="52">
        <v>0.55977191999999998</v>
      </c>
      <c r="AD431" s="52">
        <v>0.50629237999999999</v>
      </c>
      <c r="AE431" s="52">
        <v>0.49400534000000001</v>
      </c>
      <c r="AF431" s="52">
        <v>0.41099985999999999</v>
      </c>
      <c r="AG431" s="52">
        <v>-0.14910559000000001</v>
      </c>
      <c r="AH431" s="52">
        <v>-0.13362138000000001</v>
      </c>
      <c r="AI431" s="52">
        <v>-0.11334536000000001</v>
      </c>
      <c r="AJ431" s="52">
        <v>-0.10409491</v>
      </c>
      <c r="AK431" s="52">
        <v>-0.12131068</v>
      </c>
      <c r="AL431" s="52">
        <v>-0.10579107</v>
      </c>
      <c r="AM431" s="52">
        <v>-7.8673409999999999E-2</v>
      </c>
      <c r="AN431" s="52">
        <v>-5.6128730000000002E-2</v>
      </c>
      <c r="AO431" s="52">
        <v>-0.10922025</v>
      </c>
      <c r="AP431" s="52">
        <v>-0.13002737</v>
      </c>
      <c r="AQ431" s="52">
        <v>-0.14800920000000001</v>
      </c>
      <c r="AR431" s="52">
        <v>-0.12997218999999999</v>
      </c>
      <c r="AS431" s="52">
        <v>-0.12293219</v>
      </c>
      <c r="AT431" s="52">
        <v>-0.11917173</v>
      </c>
      <c r="AU431" s="52">
        <v>-0.12987488999999999</v>
      </c>
      <c r="AV431" s="52">
        <v>-0.15520721000000001</v>
      </c>
      <c r="AW431" s="52">
        <v>-0.13362831</v>
      </c>
      <c r="AX431" s="52">
        <v>-0.11137837</v>
      </c>
      <c r="AY431" s="52">
        <v>-8.5419750000000003E-2</v>
      </c>
      <c r="AZ431" s="52">
        <v>-9.637474E-2</v>
      </c>
      <c r="BA431" s="52">
        <v>-0.10655715</v>
      </c>
      <c r="BB431" s="52">
        <v>-0.11137016</v>
      </c>
      <c r="BC431" s="52">
        <v>-8.3669540000000001E-2</v>
      </c>
      <c r="BD431" s="52">
        <v>-0.15081304000000001</v>
      </c>
      <c r="BE431" s="52">
        <v>-0.10294926</v>
      </c>
      <c r="BF431" s="52">
        <v>-8.9750410000000003E-2</v>
      </c>
      <c r="BG431" s="52">
        <v>-7.1890519999999999E-2</v>
      </c>
      <c r="BH431" s="52">
        <v>-6.4013329999999993E-2</v>
      </c>
      <c r="BI431" s="52">
        <v>-8.0550670000000005E-2</v>
      </c>
      <c r="BJ431" s="52">
        <v>-6.0664049999999997E-2</v>
      </c>
      <c r="BK431" s="52">
        <v>-3.2172619999999999E-2</v>
      </c>
      <c r="BL431" s="52">
        <v>-1.127585E-2</v>
      </c>
      <c r="BM431" s="52">
        <v>-5.810655E-2</v>
      </c>
      <c r="BN431" s="52">
        <v>-8.3586069999999998E-2</v>
      </c>
      <c r="BO431" s="52">
        <v>-0.10136848</v>
      </c>
      <c r="BP431" s="52">
        <v>-8.4700750000000005E-2</v>
      </c>
      <c r="BQ431" s="52">
        <v>-7.6224260000000002E-2</v>
      </c>
      <c r="BR431" s="52">
        <v>-6.9880650000000002E-2</v>
      </c>
      <c r="BS431" s="52">
        <v>-8.3672839999999998E-2</v>
      </c>
      <c r="BT431" s="52">
        <v>-0.10826028</v>
      </c>
      <c r="BU431" s="52">
        <v>-8.5595660000000004E-2</v>
      </c>
      <c r="BV431" s="52">
        <v>-6.6012689999999999E-2</v>
      </c>
      <c r="BW431" s="52">
        <v>-3.764369E-2</v>
      </c>
      <c r="BX431" s="52">
        <v>-5.2353179999999999E-2</v>
      </c>
      <c r="BY431" s="52">
        <v>-6.5917260000000005E-2</v>
      </c>
      <c r="BZ431" s="52">
        <v>-7.3354030000000001E-2</v>
      </c>
      <c r="CA431" s="52">
        <v>-4.3878159999999999E-2</v>
      </c>
      <c r="CB431" s="52">
        <v>-0.10039236</v>
      </c>
      <c r="CC431" s="52">
        <v>-7.0981530000000001E-2</v>
      </c>
      <c r="CD431" s="52">
        <v>-5.9365479999999998E-2</v>
      </c>
      <c r="CE431" s="52">
        <v>-4.317903E-2</v>
      </c>
      <c r="CF431" s="52">
        <v>-3.6252939999999997E-2</v>
      </c>
      <c r="CG431" s="52">
        <v>-5.2320400000000003E-2</v>
      </c>
      <c r="CH431" s="52">
        <v>-2.9409250000000001E-2</v>
      </c>
      <c r="CI431" s="52">
        <v>3.3670000000000001E-5</v>
      </c>
      <c r="CJ431" s="52">
        <v>1.9789109999999999E-2</v>
      </c>
      <c r="CK431" s="52">
        <v>-2.2705360000000001E-2</v>
      </c>
      <c r="CL431" s="52">
        <v>-5.1421000000000001E-2</v>
      </c>
      <c r="CM431" s="52">
        <v>-6.906524E-2</v>
      </c>
      <c r="CN431" s="52">
        <v>-5.3345860000000002E-2</v>
      </c>
      <c r="CO431" s="52">
        <v>-4.3874469999999999E-2</v>
      </c>
      <c r="CP431" s="52">
        <v>-3.5741790000000002E-2</v>
      </c>
      <c r="CQ431" s="52">
        <v>-5.1673469999999999E-2</v>
      </c>
      <c r="CR431" s="52">
        <v>-7.5745010000000002E-2</v>
      </c>
      <c r="CS431" s="52">
        <v>-5.2328409999999999E-2</v>
      </c>
      <c r="CT431" s="52">
        <v>-3.4592579999999998E-2</v>
      </c>
      <c r="CU431" s="52">
        <v>-4.5541499999999999E-3</v>
      </c>
      <c r="CV431" s="52">
        <v>-2.1864000000000001E-2</v>
      </c>
      <c r="CW431" s="52">
        <v>-3.7770169999999999E-2</v>
      </c>
      <c r="CX431" s="52">
        <v>-4.702419E-2</v>
      </c>
      <c r="CY431" s="52">
        <v>-1.6318780000000001E-2</v>
      </c>
      <c r="CZ431" s="52">
        <v>-6.547116E-2</v>
      </c>
      <c r="DA431" s="52">
        <v>-3.901379E-2</v>
      </c>
      <c r="DB431" s="52">
        <v>-2.8980579999999999E-2</v>
      </c>
      <c r="DC431" s="52">
        <v>-1.4467519999999999E-2</v>
      </c>
      <c r="DD431" s="52">
        <v>-8.4925499999999998E-3</v>
      </c>
      <c r="DE431" s="52">
        <v>-2.4090130000000001E-2</v>
      </c>
      <c r="DF431" s="52">
        <v>1.84559E-3</v>
      </c>
      <c r="DG431" s="52">
        <v>3.223997E-2</v>
      </c>
      <c r="DH431" s="52">
        <v>5.0854080000000003E-2</v>
      </c>
      <c r="DI431" s="52">
        <v>1.269582E-2</v>
      </c>
      <c r="DJ431" s="52">
        <v>-1.9255899999999999E-2</v>
      </c>
      <c r="DK431" s="52">
        <v>-3.6762019999999999E-2</v>
      </c>
      <c r="DL431" s="52">
        <v>-2.1991E-2</v>
      </c>
      <c r="DM431" s="52">
        <v>-1.1524690000000001E-2</v>
      </c>
      <c r="DN431" s="52">
        <v>-1.60294E-3</v>
      </c>
      <c r="DO431" s="52">
        <v>-1.967406E-2</v>
      </c>
      <c r="DP431" s="52">
        <v>-4.3229709999999998E-2</v>
      </c>
      <c r="DQ431" s="52">
        <v>-1.9061160000000001E-2</v>
      </c>
      <c r="DR431" s="52">
        <v>-3.1724600000000002E-3</v>
      </c>
      <c r="DS431" s="52">
        <v>2.8535410000000001E-2</v>
      </c>
      <c r="DT431" s="52">
        <v>8.6251999999999995E-3</v>
      </c>
      <c r="DU431" s="52">
        <v>-9.6230900000000008E-3</v>
      </c>
      <c r="DV431" s="52">
        <v>-2.069433E-2</v>
      </c>
      <c r="DW431" s="52">
        <v>1.124061E-2</v>
      </c>
      <c r="DX431" s="52">
        <v>-3.0549969999999999E-2</v>
      </c>
      <c r="DY431" s="52">
        <v>7.1425500000000001E-3</v>
      </c>
      <c r="DZ431" s="52">
        <v>1.48904E-2</v>
      </c>
      <c r="EA431" s="52">
        <v>2.698731E-2</v>
      </c>
      <c r="EB431" s="52">
        <v>3.1589029999999997E-2</v>
      </c>
      <c r="EC431" s="52">
        <v>1.666989E-2</v>
      </c>
      <c r="ED431" s="52">
        <v>4.6972600000000003E-2</v>
      </c>
      <c r="EE431" s="52">
        <v>7.8740729999999995E-2</v>
      </c>
      <c r="EF431" s="52">
        <v>9.5706949999999999E-2</v>
      </c>
      <c r="EG431" s="52">
        <v>6.3809500000000005E-2</v>
      </c>
      <c r="EH431" s="52">
        <v>2.7185379999999999E-2</v>
      </c>
      <c r="EI431" s="52">
        <v>9.8787100000000006E-3</v>
      </c>
      <c r="EJ431" s="52">
        <v>2.3280439999999999E-2</v>
      </c>
      <c r="EK431" s="52">
        <v>3.5183260000000001E-2</v>
      </c>
      <c r="EL431" s="52">
        <v>4.7688149999999999E-2</v>
      </c>
      <c r="EM431" s="52">
        <v>2.6527970000000001E-2</v>
      </c>
      <c r="EN431" s="52">
        <v>3.7171999999999999E-3</v>
      </c>
      <c r="EO431" s="52">
        <v>2.8971469999999999E-2</v>
      </c>
      <c r="EP431" s="52">
        <v>4.2193210000000002E-2</v>
      </c>
      <c r="EQ431" s="52">
        <v>7.6311470000000006E-2</v>
      </c>
      <c r="ER431" s="52">
        <v>5.2646749999999999E-2</v>
      </c>
      <c r="ES431" s="52">
        <v>3.1016809999999999E-2</v>
      </c>
      <c r="ET431" s="52">
        <v>1.7321799999999998E-2</v>
      </c>
      <c r="EU431" s="52">
        <v>5.1031970000000003E-2</v>
      </c>
      <c r="EV431" s="52">
        <v>1.987069E-2</v>
      </c>
      <c r="EW431" s="52">
        <v>67.018810000000002</v>
      </c>
      <c r="EX431" s="52">
        <v>66.41771</v>
      </c>
      <c r="EY431" s="52">
        <v>65.460819999999998</v>
      </c>
      <c r="EZ431" s="52">
        <v>64.26567</v>
      </c>
      <c r="FA431" s="52">
        <v>63.351100000000002</v>
      </c>
      <c r="FB431" s="52">
        <v>62.33699</v>
      </c>
      <c r="FC431" s="52">
        <v>62.101880000000001</v>
      </c>
      <c r="FD431" s="52">
        <v>65.380870000000002</v>
      </c>
      <c r="FE431" s="52">
        <v>72.118340000000003</v>
      </c>
      <c r="FF431" s="52">
        <v>78.516459999999995</v>
      </c>
      <c r="FG431" s="52">
        <v>82.775859999999994</v>
      </c>
      <c r="FH431" s="52">
        <v>85.608149999999995</v>
      </c>
      <c r="FI431" s="52">
        <v>87.130870000000002</v>
      </c>
      <c r="FJ431" s="52">
        <v>88.617549999999994</v>
      </c>
      <c r="FK431" s="52">
        <v>89.786050000000003</v>
      </c>
      <c r="FL431" s="52">
        <v>90.395769999999999</v>
      </c>
      <c r="FM431" s="52">
        <v>90.552509999999998</v>
      </c>
      <c r="FN431" s="52">
        <v>89.895769999999999</v>
      </c>
      <c r="FO431" s="52">
        <v>87.455330000000004</v>
      </c>
      <c r="FP431" s="52">
        <v>82.094830000000002</v>
      </c>
      <c r="FQ431" s="52">
        <v>75.594830000000002</v>
      </c>
      <c r="FR431" s="52">
        <v>71.936520000000002</v>
      </c>
      <c r="FS431" s="52">
        <v>70.028999999999996</v>
      </c>
      <c r="FT431" s="52">
        <v>68.311909999999997</v>
      </c>
      <c r="FU431" s="52">
        <v>34</v>
      </c>
      <c r="FV431" s="52">
        <v>857.75139999999999</v>
      </c>
      <c r="FW431" s="52">
        <v>114.0284</v>
      </c>
      <c r="FX431" s="52">
        <v>1</v>
      </c>
    </row>
    <row r="432" spans="1:180" x14ac:dyDescent="0.3">
      <c r="A432" t="s">
        <v>174</v>
      </c>
      <c r="B432" t="s">
        <v>249</v>
      </c>
      <c r="C432" t="s">
        <v>0</v>
      </c>
      <c r="D432" t="s">
        <v>244</v>
      </c>
      <c r="E432" t="s">
        <v>187</v>
      </c>
      <c r="F432" t="s">
        <v>231</v>
      </c>
      <c r="G432" t="s">
        <v>240</v>
      </c>
      <c r="H432" s="52">
        <v>22</v>
      </c>
      <c r="I432" s="52">
        <v>0.47844058</v>
      </c>
      <c r="J432" s="52">
        <v>0.44221422999999999</v>
      </c>
      <c r="K432" s="52">
        <v>0.43056043999999999</v>
      </c>
      <c r="L432" s="52">
        <v>0.42693883999999999</v>
      </c>
      <c r="M432" s="52">
        <v>0.42589528999999998</v>
      </c>
      <c r="N432" s="52">
        <v>0.41199040999999997</v>
      </c>
      <c r="O432" s="52">
        <v>0.38431774000000002</v>
      </c>
      <c r="P432" s="52">
        <v>0.28752149999999999</v>
      </c>
      <c r="Q432" s="52">
        <v>0.17424032</v>
      </c>
      <c r="R432" s="52">
        <v>0.19180232</v>
      </c>
      <c r="S432" s="52">
        <v>0.20008933000000001</v>
      </c>
      <c r="T432" s="52">
        <v>0.19820189999999999</v>
      </c>
      <c r="U432" s="52">
        <v>0.17759701999999999</v>
      </c>
      <c r="V432" s="52">
        <v>0.17259915000000001</v>
      </c>
      <c r="W432" s="52">
        <v>0.18429708</v>
      </c>
      <c r="X432" s="52">
        <v>0.19584846</v>
      </c>
      <c r="Y432" s="52">
        <v>0.22249964</v>
      </c>
      <c r="Z432" s="52">
        <v>0.28662431999999999</v>
      </c>
      <c r="AA432" s="52">
        <v>0.45846219999999999</v>
      </c>
      <c r="AB432" s="52">
        <v>0.60961728999999998</v>
      </c>
      <c r="AC432" s="52">
        <v>0.64627765000000004</v>
      </c>
      <c r="AD432" s="52">
        <v>0.62234171999999999</v>
      </c>
      <c r="AE432" s="52">
        <v>0.62832418000000001</v>
      </c>
      <c r="AF432" s="52">
        <v>0.57228919</v>
      </c>
      <c r="AG432" s="52">
        <v>-1.8681320000000001E-2</v>
      </c>
      <c r="AH432" s="52">
        <v>-2.9292249999999999E-2</v>
      </c>
      <c r="AI432" s="52">
        <v>-3.5767670000000001E-2</v>
      </c>
      <c r="AJ432" s="52">
        <v>-2.9738959999999998E-2</v>
      </c>
      <c r="AK432" s="52">
        <v>-3.1609140000000001E-2</v>
      </c>
      <c r="AL432" s="52">
        <v>-4.2159019999999998E-2</v>
      </c>
      <c r="AM432" s="52">
        <v>-4.3473940000000003E-2</v>
      </c>
      <c r="AN432" s="52">
        <v>-5.0570039999999997E-2</v>
      </c>
      <c r="AO432" s="52">
        <v>-7.9971360000000005E-2</v>
      </c>
      <c r="AP432" s="52">
        <v>-4.3382459999999998E-2</v>
      </c>
      <c r="AQ432" s="52">
        <v>-3.2830030000000003E-2</v>
      </c>
      <c r="AR432" s="52">
        <v>-3.3636920000000001E-2</v>
      </c>
      <c r="AS432" s="52">
        <v>-4.1119500000000003E-2</v>
      </c>
      <c r="AT432" s="52">
        <v>-5.9838750000000003E-2</v>
      </c>
      <c r="AU432" s="52">
        <v>-6.6367200000000001E-2</v>
      </c>
      <c r="AV432" s="52">
        <v>-7.3470359999999998E-2</v>
      </c>
      <c r="AW432" s="52">
        <v>-7.9455709999999999E-2</v>
      </c>
      <c r="AX432" s="52">
        <v>-8.3457420000000004E-2</v>
      </c>
      <c r="AY432" s="52">
        <v>-3.3127049999999998E-2</v>
      </c>
      <c r="AZ432" s="52">
        <v>-3.3038650000000003E-2</v>
      </c>
      <c r="BA432" s="52">
        <v>-1.9157110000000001E-2</v>
      </c>
      <c r="BB432" s="52">
        <v>-5.0182899999999999E-3</v>
      </c>
      <c r="BC432" s="52">
        <v>1.012745E-2</v>
      </c>
      <c r="BD432" s="52">
        <v>-1.493597E-2</v>
      </c>
      <c r="BE432" s="52">
        <v>3.15402E-3</v>
      </c>
      <c r="BF432" s="52">
        <v>-8.3551700000000003E-3</v>
      </c>
      <c r="BG432" s="52">
        <v>-1.315032E-2</v>
      </c>
      <c r="BH432" s="52">
        <v>-6.4889199999999996E-3</v>
      </c>
      <c r="BI432" s="52">
        <v>-6.6986499999999996E-3</v>
      </c>
      <c r="BJ432" s="52">
        <v>-1.463441E-2</v>
      </c>
      <c r="BK432" s="52">
        <v>-9.9678100000000006E-3</v>
      </c>
      <c r="BL432" s="52">
        <v>-1.907356E-2</v>
      </c>
      <c r="BM432" s="52">
        <v>-5.1674610000000003E-2</v>
      </c>
      <c r="BN432" s="52">
        <v>-2.0101290000000001E-2</v>
      </c>
      <c r="BO432" s="52">
        <v>-8.0883699999999992E-3</v>
      </c>
      <c r="BP432" s="52">
        <v>-8.5273499999999995E-3</v>
      </c>
      <c r="BQ432" s="52">
        <v>-1.9570919999999999E-2</v>
      </c>
      <c r="BR432" s="52">
        <v>-4.00147E-2</v>
      </c>
      <c r="BS432" s="52">
        <v>-4.4217819999999998E-2</v>
      </c>
      <c r="BT432" s="52">
        <v>-5.0938869999999997E-2</v>
      </c>
      <c r="BU432" s="52">
        <v>-5.5796690000000003E-2</v>
      </c>
      <c r="BV432" s="52">
        <v>-5.6100179999999999E-2</v>
      </c>
      <c r="BW432" s="52">
        <v>-7.2229700000000004E-3</v>
      </c>
      <c r="BX432" s="52">
        <v>-7.0896000000000002E-4</v>
      </c>
      <c r="BY432" s="52">
        <v>1.5134180000000001E-2</v>
      </c>
      <c r="BZ432" s="52">
        <v>2.962619E-2</v>
      </c>
      <c r="CA432" s="52">
        <v>6.620086E-2</v>
      </c>
      <c r="CB432" s="52">
        <v>4.2708969999999999E-2</v>
      </c>
      <c r="CC432" s="52">
        <v>1.8277109999999999E-2</v>
      </c>
      <c r="CD432" s="52">
        <v>6.1457899999999999E-3</v>
      </c>
      <c r="CE432" s="52">
        <v>2.51439E-3</v>
      </c>
      <c r="CF432" s="52">
        <v>9.6139899999999993E-3</v>
      </c>
      <c r="CG432" s="52">
        <v>1.0554269999999999E-2</v>
      </c>
      <c r="CH432" s="52">
        <v>4.4290500000000003E-3</v>
      </c>
      <c r="CI432" s="52">
        <v>1.3238430000000001E-2</v>
      </c>
      <c r="CJ432" s="52">
        <v>2.7408200000000001E-3</v>
      </c>
      <c r="CK432" s="52">
        <v>-3.207637E-2</v>
      </c>
      <c r="CL432" s="52">
        <v>-3.9768099999999999E-3</v>
      </c>
      <c r="CM432" s="52">
        <v>9.0476299999999992E-3</v>
      </c>
      <c r="CN432" s="52">
        <v>8.8634500000000001E-3</v>
      </c>
      <c r="CO432" s="52">
        <v>-4.6464399999999999E-3</v>
      </c>
      <c r="CP432" s="52">
        <v>-2.628463E-2</v>
      </c>
      <c r="CQ432" s="52">
        <v>-2.8877239999999998E-2</v>
      </c>
      <c r="CR432" s="52">
        <v>-3.5333610000000001E-2</v>
      </c>
      <c r="CS432" s="52">
        <v>-3.9410510000000003E-2</v>
      </c>
      <c r="CT432" s="52">
        <v>-3.7152629999999999E-2</v>
      </c>
      <c r="CU432" s="52">
        <v>1.0718129999999999E-2</v>
      </c>
      <c r="CV432" s="52">
        <v>2.1682489999999999E-2</v>
      </c>
      <c r="CW432" s="52">
        <v>3.8884210000000002E-2</v>
      </c>
      <c r="CX432" s="52">
        <v>5.3620840000000003E-2</v>
      </c>
      <c r="CY432" s="52">
        <v>0.10503713000000001</v>
      </c>
      <c r="CZ432" s="52">
        <v>8.2633670000000006E-2</v>
      </c>
      <c r="DA432" s="52">
        <v>3.3400199999999998E-2</v>
      </c>
      <c r="DB432" s="52">
        <v>2.064674E-2</v>
      </c>
      <c r="DC432" s="52">
        <v>1.8179109999999998E-2</v>
      </c>
      <c r="DD432" s="52">
        <v>2.5716900000000001E-2</v>
      </c>
      <c r="DE432" s="52">
        <v>2.7807189999999999E-2</v>
      </c>
      <c r="DF432" s="52">
        <v>2.3492499999999999E-2</v>
      </c>
      <c r="DG432" s="52">
        <v>3.6444669999999998E-2</v>
      </c>
      <c r="DH432" s="52">
        <v>2.4555190000000001E-2</v>
      </c>
      <c r="DI432" s="52">
        <v>-1.2478120000000001E-2</v>
      </c>
      <c r="DJ432" s="52">
        <v>1.2147659999999999E-2</v>
      </c>
      <c r="DK432" s="52">
        <v>2.6183629999999999E-2</v>
      </c>
      <c r="DL432" s="52">
        <v>2.625427E-2</v>
      </c>
      <c r="DM432" s="52">
        <v>1.027804E-2</v>
      </c>
      <c r="DN432" s="52">
        <v>-1.2554569999999999E-2</v>
      </c>
      <c r="DO432" s="52">
        <v>-1.3536650000000001E-2</v>
      </c>
      <c r="DP432" s="52">
        <v>-1.9728369999999999E-2</v>
      </c>
      <c r="DQ432" s="52">
        <v>-2.3024340000000001E-2</v>
      </c>
      <c r="DR432" s="52">
        <v>-1.820509E-2</v>
      </c>
      <c r="DS432" s="52">
        <v>2.8659219999999999E-2</v>
      </c>
      <c r="DT432" s="52">
        <v>4.4073939999999999E-2</v>
      </c>
      <c r="DU432" s="52">
        <v>6.2634259999999997E-2</v>
      </c>
      <c r="DV432" s="52">
        <v>7.7615489999999995E-2</v>
      </c>
      <c r="DW432" s="52">
        <v>0.14387340000000001</v>
      </c>
      <c r="DX432" s="52">
        <v>0.12255839</v>
      </c>
      <c r="DY432" s="52">
        <v>5.5235529999999998E-2</v>
      </c>
      <c r="DZ432" s="52">
        <v>4.1583830000000002E-2</v>
      </c>
      <c r="EA432" s="52">
        <v>4.0796470000000001E-2</v>
      </c>
      <c r="EB432" s="52">
        <v>4.8966959999999997E-2</v>
      </c>
      <c r="EC432" s="52">
        <v>5.2717680000000003E-2</v>
      </c>
      <c r="ED432" s="52">
        <v>5.1017119999999999E-2</v>
      </c>
      <c r="EE432" s="52">
        <v>6.9950780000000004E-2</v>
      </c>
      <c r="EF432" s="52">
        <v>5.6051669999999998E-2</v>
      </c>
      <c r="EG432" s="52">
        <v>1.5818639999999998E-2</v>
      </c>
      <c r="EH432" s="52">
        <v>3.5428840000000003E-2</v>
      </c>
      <c r="EI432" s="52">
        <v>5.0925289999999998E-2</v>
      </c>
      <c r="EJ432" s="52">
        <v>5.1363819999999998E-2</v>
      </c>
      <c r="EK432" s="52">
        <v>3.1826630000000002E-2</v>
      </c>
      <c r="EL432" s="52">
        <v>7.2694700000000001E-3</v>
      </c>
      <c r="EM432" s="52">
        <v>8.6127200000000008E-3</v>
      </c>
      <c r="EN432" s="52">
        <v>2.80313E-3</v>
      </c>
      <c r="EO432" s="52">
        <v>6.3469000000000004E-4</v>
      </c>
      <c r="EP432" s="52">
        <v>9.1521499999999995E-3</v>
      </c>
      <c r="EQ432" s="52">
        <v>5.4563300000000002E-2</v>
      </c>
      <c r="ER432" s="52">
        <v>7.6403620000000005E-2</v>
      </c>
      <c r="ES432" s="52">
        <v>9.6925549999999999E-2</v>
      </c>
      <c r="ET432" s="52">
        <v>0.11225997</v>
      </c>
      <c r="EU432" s="52">
        <v>0.19994680000000001</v>
      </c>
      <c r="EV432" s="52">
        <v>0.18020332</v>
      </c>
      <c r="EW432" s="52">
        <v>67.961200000000005</v>
      </c>
      <c r="EX432" s="52">
        <v>67.318960000000004</v>
      </c>
      <c r="EY432" s="52">
        <v>66.905169999999998</v>
      </c>
      <c r="EZ432" s="52">
        <v>65.74785</v>
      </c>
      <c r="FA432" s="52">
        <v>64.308189999999996</v>
      </c>
      <c r="FB432" s="52">
        <v>63.224139999999998</v>
      </c>
      <c r="FC432" s="52">
        <v>63.732759999999999</v>
      </c>
      <c r="FD432" s="52">
        <v>69.62715</v>
      </c>
      <c r="FE432" s="52">
        <v>76.659480000000002</v>
      </c>
      <c r="FF432" s="52">
        <v>80.726299999999995</v>
      </c>
      <c r="FG432" s="52">
        <v>84.159480000000002</v>
      </c>
      <c r="FH432" s="52">
        <v>86.133619999999993</v>
      </c>
      <c r="FI432" s="52">
        <v>88.056039999999996</v>
      </c>
      <c r="FJ432" s="52">
        <v>89.43535</v>
      </c>
      <c r="FK432" s="52">
        <v>90.881460000000004</v>
      </c>
      <c r="FL432" s="52">
        <v>91.797420000000002</v>
      </c>
      <c r="FM432" s="52">
        <v>92.340519999999998</v>
      </c>
      <c r="FN432" s="52">
        <v>91.724140000000006</v>
      </c>
      <c r="FO432" s="52">
        <v>90.571119999999993</v>
      </c>
      <c r="FP432" s="52">
        <v>86.336200000000005</v>
      </c>
      <c r="FQ432" s="52">
        <v>79.318960000000004</v>
      </c>
      <c r="FR432" s="52">
        <v>74.536640000000006</v>
      </c>
      <c r="FS432" s="52">
        <v>71.87715</v>
      </c>
      <c r="FT432" s="52">
        <v>69.648700000000005</v>
      </c>
      <c r="FU432" s="52">
        <v>34</v>
      </c>
      <c r="FV432" s="52">
        <v>717.50429999999994</v>
      </c>
      <c r="FW432" s="52">
        <v>105.63</v>
      </c>
      <c r="FX432" s="52">
        <v>1</v>
      </c>
    </row>
    <row r="433" spans="1:180" x14ac:dyDescent="0.3">
      <c r="A433" t="s">
        <v>174</v>
      </c>
      <c r="B433" t="s">
        <v>249</v>
      </c>
      <c r="C433" t="s">
        <v>0</v>
      </c>
      <c r="D433" t="s">
        <v>224</v>
      </c>
      <c r="E433" t="s">
        <v>188</v>
      </c>
      <c r="F433" t="s">
        <v>231</v>
      </c>
      <c r="G433" t="s">
        <v>240</v>
      </c>
      <c r="H433" s="52">
        <v>22</v>
      </c>
      <c r="I433" s="52">
        <v>0</v>
      </c>
      <c r="J433" s="52">
        <v>0</v>
      </c>
      <c r="K433" s="52">
        <v>0</v>
      </c>
      <c r="L433" s="52">
        <v>0</v>
      </c>
      <c r="M433" s="52">
        <v>0</v>
      </c>
      <c r="N433" s="52">
        <v>0</v>
      </c>
      <c r="O433" s="52">
        <v>0</v>
      </c>
      <c r="P433" s="52">
        <v>0</v>
      </c>
      <c r="Q433" s="52">
        <v>0</v>
      </c>
      <c r="R433" s="52">
        <v>0</v>
      </c>
      <c r="S433" s="52">
        <v>0</v>
      </c>
      <c r="T433" s="52">
        <v>0</v>
      </c>
      <c r="U433" s="52">
        <v>0</v>
      </c>
      <c r="V433" s="52">
        <v>0</v>
      </c>
      <c r="W433" s="52">
        <v>0</v>
      </c>
      <c r="X433" s="52">
        <v>0</v>
      </c>
      <c r="Y433" s="52">
        <v>0</v>
      </c>
      <c r="Z433" s="52">
        <v>0</v>
      </c>
      <c r="AA433" s="52">
        <v>0</v>
      </c>
      <c r="AB433" s="52">
        <v>0</v>
      </c>
      <c r="AC433" s="52">
        <v>0</v>
      </c>
      <c r="AD433" s="52">
        <v>0</v>
      </c>
      <c r="AE433" s="52">
        <v>0</v>
      </c>
      <c r="AF433" s="52">
        <v>0</v>
      </c>
      <c r="AG433" s="52">
        <v>0</v>
      </c>
      <c r="AH433" s="52">
        <v>0</v>
      </c>
      <c r="AI433" s="52">
        <v>0</v>
      </c>
      <c r="AJ433" s="52">
        <v>0</v>
      </c>
      <c r="AK433" s="52">
        <v>0</v>
      </c>
      <c r="AL433" s="52">
        <v>0</v>
      </c>
      <c r="AM433" s="52">
        <v>0</v>
      </c>
      <c r="AN433" s="52">
        <v>0</v>
      </c>
      <c r="AO433" s="52">
        <v>0</v>
      </c>
      <c r="AP433" s="52">
        <v>0</v>
      </c>
      <c r="AQ433" s="52">
        <v>0</v>
      </c>
      <c r="AR433" s="52">
        <v>0</v>
      </c>
      <c r="AS433" s="52">
        <v>0</v>
      </c>
      <c r="AT433" s="52">
        <v>0</v>
      </c>
      <c r="AU433" s="52">
        <v>0</v>
      </c>
      <c r="AV433" s="52">
        <v>0</v>
      </c>
      <c r="AW433" s="52">
        <v>0</v>
      </c>
      <c r="AX433" s="52">
        <v>0</v>
      </c>
      <c r="AY433" s="52">
        <v>0</v>
      </c>
      <c r="AZ433" s="52">
        <v>0</v>
      </c>
      <c r="BA433" s="52">
        <v>0</v>
      </c>
      <c r="BB433" s="52">
        <v>0</v>
      </c>
      <c r="BC433" s="52">
        <v>0</v>
      </c>
      <c r="BD433" s="52">
        <v>0</v>
      </c>
      <c r="BE433" s="52">
        <v>0</v>
      </c>
      <c r="BF433" s="52">
        <v>0</v>
      </c>
      <c r="BG433" s="52">
        <v>0</v>
      </c>
      <c r="BH433" s="52">
        <v>0</v>
      </c>
      <c r="BI433" s="52">
        <v>0</v>
      </c>
      <c r="BJ433" s="52">
        <v>0</v>
      </c>
      <c r="BK433" s="52">
        <v>0</v>
      </c>
      <c r="BL433" s="52">
        <v>0</v>
      </c>
      <c r="BM433" s="52">
        <v>0</v>
      </c>
      <c r="BN433" s="52">
        <v>0</v>
      </c>
      <c r="BO433" s="52">
        <v>0</v>
      </c>
      <c r="BP433" s="52">
        <v>0</v>
      </c>
      <c r="BQ433" s="52">
        <v>0</v>
      </c>
      <c r="BR433" s="52">
        <v>0</v>
      </c>
      <c r="BS433" s="52">
        <v>0</v>
      </c>
      <c r="BT433" s="52">
        <v>0</v>
      </c>
      <c r="BU433" s="52">
        <v>0</v>
      </c>
      <c r="BV433" s="52">
        <v>0</v>
      </c>
      <c r="BW433" s="52">
        <v>0</v>
      </c>
      <c r="BX433" s="52">
        <v>0</v>
      </c>
      <c r="BY433" s="52">
        <v>0</v>
      </c>
      <c r="BZ433" s="52">
        <v>0</v>
      </c>
      <c r="CA433" s="52">
        <v>0</v>
      </c>
      <c r="CB433" s="52">
        <v>0</v>
      </c>
      <c r="CC433" s="52">
        <v>0</v>
      </c>
      <c r="CD433" s="52">
        <v>0</v>
      </c>
      <c r="CE433" s="52">
        <v>0</v>
      </c>
      <c r="CF433" s="52">
        <v>0</v>
      </c>
      <c r="CG433" s="52">
        <v>0</v>
      </c>
      <c r="CH433" s="52">
        <v>0</v>
      </c>
      <c r="CI433" s="52">
        <v>0</v>
      </c>
      <c r="CJ433" s="52">
        <v>0</v>
      </c>
      <c r="CK433" s="52">
        <v>0</v>
      </c>
      <c r="CL433" s="52">
        <v>0</v>
      </c>
      <c r="CM433" s="52">
        <v>0</v>
      </c>
      <c r="CN433" s="52">
        <v>0</v>
      </c>
      <c r="CO433" s="52">
        <v>0</v>
      </c>
      <c r="CP433" s="52">
        <v>0</v>
      </c>
      <c r="CQ433" s="52">
        <v>0</v>
      </c>
      <c r="CR433" s="52">
        <v>0</v>
      </c>
      <c r="CS433" s="52">
        <v>0</v>
      </c>
      <c r="CT433" s="52">
        <v>0</v>
      </c>
      <c r="CU433" s="52">
        <v>0</v>
      </c>
      <c r="CV433" s="52">
        <v>0</v>
      </c>
      <c r="CW433" s="52">
        <v>0</v>
      </c>
      <c r="CX433" s="52">
        <v>0</v>
      </c>
      <c r="CY433" s="52">
        <v>0</v>
      </c>
      <c r="CZ433" s="52">
        <v>0</v>
      </c>
      <c r="DA433" s="52">
        <v>0</v>
      </c>
      <c r="DB433" s="52">
        <v>0</v>
      </c>
      <c r="DC433" s="52">
        <v>0</v>
      </c>
      <c r="DD433" s="52">
        <v>0</v>
      </c>
      <c r="DE433" s="52">
        <v>0</v>
      </c>
      <c r="DF433" s="52">
        <v>0</v>
      </c>
      <c r="DG433" s="52">
        <v>0</v>
      </c>
      <c r="DH433" s="52">
        <v>0</v>
      </c>
      <c r="DI433" s="52">
        <v>0</v>
      </c>
      <c r="DJ433" s="52">
        <v>0</v>
      </c>
      <c r="DK433" s="52">
        <v>0</v>
      </c>
      <c r="DL433" s="52">
        <v>0</v>
      </c>
      <c r="DM433" s="52">
        <v>0</v>
      </c>
      <c r="DN433" s="52">
        <v>0</v>
      </c>
      <c r="DO433" s="52">
        <v>0</v>
      </c>
      <c r="DP433" s="52">
        <v>0</v>
      </c>
      <c r="DQ433" s="52">
        <v>0</v>
      </c>
      <c r="DR433" s="52">
        <v>0</v>
      </c>
      <c r="DS433" s="52">
        <v>0</v>
      </c>
      <c r="DT433" s="52">
        <v>0</v>
      </c>
      <c r="DU433" s="52">
        <v>0</v>
      </c>
      <c r="DV433" s="52">
        <v>0</v>
      </c>
      <c r="DW433" s="52">
        <v>0</v>
      </c>
      <c r="DX433" s="52">
        <v>0</v>
      </c>
      <c r="DY433" s="52">
        <v>0</v>
      </c>
      <c r="DZ433" s="52">
        <v>0</v>
      </c>
      <c r="EA433" s="52">
        <v>0</v>
      </c>
      <c r="EB433" s="52">
        <v>0</v>
      </c>
      <c r="EC433" s="52">
        <v>0</v>
      </c>
      <c r="ED433" s="52">
        <v>0</v>
      </c>
      <c r="EE433" s="52">
        <v>0</v>
      </c>
      <c r="EF433" s="52">
        <v>0</v>
      </c>
      <c r="EG433" s="52">
        <v>0</v>
      </c>
      <c r="EH433" s="52">
        <v>0</v>
      </c>
      <c r="EI433" s="52">
        <v>0</v>
      </c>
      <c r="EJ433" s="52">
        <v>0</v>
      </c>
      <c r="EK433" s="52">
        <v>0</v>
      </c>
      <c r="EL433" s="52">
        <v>0</v>
      </c>
      <c r="EM433" s="52">
        <v>0</v>
      </c>
      <c r="EN433" s="52">
        <v>0</v>
      </c>
      <c r="EO433" s="52">
        <v>0</v>
      </c>
      <c r="EP433" s="52">
        <v>0</v>
      </c>
      <c r="EQ433" s="52">
        <v>0</v>
      </c>
      <c r="ER433" s="52">
        <v>0</v>
      </c>
      <c r="ES433" s="52">
        <v>0</v>
      </c>
      <c r="ET433" s="52">
        <v>0</v>
      </c>
      <c r="EU433" s="52">
        <v>0</v>
      </c>
      <c r="EV433" s="52">
        <v>0</v>
      </c>
      <c r="EW433" s="52">
        <v>69.762730000000005</v>
      </c>
      <c r="EX433" s="52">
        <v>68.448269999999994</v>
      </c>
      <c r="EY433" s="52">
        <v>67.775040000000004</v>
      </c>
      <c r="EZ433" s="52">
        <v>66.78407</v>
      </c>
      <c r="FA433" s="52">
        <v>65.756979999999999</v>
      </c>
      <c r="FB433" s="52">
        <v>65.032839999999993</v>
      </c>
      <c r="FC433" s="52">
        <v>65.411330000000007</v>
      </c>
      <c r="FD433" s="52">
        <v>70.529560000000004</v>
      </c>
      <c r="FE433" s="52">
        <v>77.665850000000006</v>
      </c>
      <c r="FF433" s="52">
        <v>82.684730000000002</v>
      </c>
      <c r="FG433" s="52">
        <v>85.710999999999999</v>
      </c>
      <c r="FH433" s="52">
        <v>88.316909999999993</v>
      </c>
      <c r="FI433" s="52">
        <v>90.149420000000006</v>
      </c>
      <c r="FJ433" s="52">
        <v>91.815269999999998</v>
      </c>
      <c r="FK433" s="52">
        <v>93.142039999999994</v>
      </c>
      <c r="FL433" s="52">
        <v>94.165019999999998</v>
      </c>
      <c r="FM433" s="52">
        <v>94.303780000000003</v>
      </c>
      <c r="FN433" s="52">
        <v>93.977829999999997</v>
      </c>
      <c r="FO433" s="52">
        <v>92.371920000000003</v>
      </c>
      <c r="FP433" s="52">
        <v>88.273399999999995</v>
      </c>
      <c r="FQ433" s="52">
        <v>81.432680000000005</v>
      </c>
      <c r="FR433" s="52">
        <v>75.834149999999994</v>
      </c>
      <c r="FS433" s="52">
        <v>73.097700000000003</v>
      </c>
      <c r="FT433" s="52">
        <v>71.287350000000004</v>
      </c>
      <c r="FU433" s="52">
        <v>34</v>
      </c>
      <c r="FV433" s="52">
        <v>910.01279999999997</v>
      </c>
      <c r="FW433" s="52">
        <v>147.75739999999999</v>
      </c>
      <c r="FX433" s="52">
        <v>0</v>
      </c>
    </row>
    <row r="434" spans="1:180" x14ac:dyDescent="0.3">
      <c r="A434" t="s">
        <v>174</v>
      </c>
      <c r="B434" t="s">
        <v>249</v>
      </c>
      <c r="C434" t="s">
        <v>0</v>
      </c>
      <c r="D434" t="s">
        <v>244</v>
      </c>
      <c r="E434" t="s">
        <v>190</v>
      </c>
      <c r="F434" t="s">
        <v>231</v>
      </c>
      <c r="G434" t="s">
        <v>240</v>
      </c>
      <c r="H434" s="52">
        <v>22</v>
      </c>
      <c r="I434" s="52">
        <v>0.47217137999999997</v>
      </c>
      <c r="J434" s="52">
        <v>0.45473134999999998</v>
      </c>
      <c r="K434" s="52">
        <v>0.44345466</v>
      </c>
      <c r="L434" s="52">
        <v>0.42707160999999999</v>
      </c>
      <c r="M434" s="52">
        <v>0.42850724000000001</v>
      </c>
      <c r="N434" s="52">
        <v>0.44419209999999998</v>
      </c>
      <c r="O434" s="52">
        <v>0.39337084999999999</v>
      </c>
      <c r="P434" s="52">
        <v>0.38644561999999999</v>
      </c>
      <c r="Q434" s="52">
        <v>0.25552005999999999</v>
      </c>
      <c r="R434" s="52">
        <v>0.22890474</v>
      </c>
      <c r="S434" s="52">
        <v>0.21571989</v>
      </c>
      <c r="T434" s="52">
        <v>0.21546752999999999</v>
      </c>
      <c r="U434" s="52">
        <v>0.21313797000000001</v>
      </c>
      <c r="V434" s="52">
        <v>0.23108898999999999</v>
      </c>
      <c r="W434" s="52">
        <v>0.23842942</v>
      </c>
      <c r="X434" s="52">
        <v>0.27512676000000003</v>
      </c>
      <c r="Y434" s="52">
        <v>0.33870277999999998</v>
      </c>
      <c r="Z434" s="52">
        <v>0.37326759999999998</v>
      </c>
      <c r="AA434" s="52">
        <v>0.52461276999999995</v>
      </c>
      <c r="AB434" s="52">
        <v>0.57894696000000001</v>
      </c>
      <c r="AC434" s="52">
        <v>0.56394316</v>
      </c>
      <c r="AD434" s="52">
        <v>0.54721542000000001</v>
      </c>
      <c r="AE434" s="52">
        <v>0.57952550000000003</v>
      </c>
      <c r="AF434" s="52">
        <v>0.53109680999999997</v>
      </c>
      <c r="AG434" s="52">
        <v>-7.3595629999999995E-2</v>
      </c>
      <c r="AH434" s="52">
        <v>-7.1408260000000001E-2</v>
      </c>
      <c r="AI434" s="52">
        <v>-7.7029959999999995E-2</v>
      </c>
      <c r="AJ434" s="52">
        <v>-8.176551E-2</v>
      </c>
      <c r="AK434" s="52">
        <v>-8.425146E-2</v>
      </c>
      <c r="AL434" s="52">
        <v>-9.0762029999999994E-2</v>
      </c>
      <c r="AM434" s="52">
        <v>-0.18615819</v>
      </c>
      <c r="AN434" s="52">
        <v>-0.15828150999999999</v>
      </c>
      <c r="AO434" s="52">
        <v>-0.19291676999999999</v>
      </c>
      <c r="AP434" s="52">
        <v>-0.16327483000000001</v>
      </c>
      <c r="AQ434" s="52">
        <v>-0.15346265000000001</v>
      </c>
      <c r="AR434" s="52">
        <v>-0.14579681999999999</v>
      </c>
      <c r="AS434" s="52">
        <v>-0.13571285</v>
      </c>
      <c r="AT434" s="52">
        <v>-0.12514840999999999</v>
      </c>
      <c r="AU434" s="52">
        <v>-0.13520571000000001</v>
      </c>
      <c r="AV434" s="52">
        <v>-0.13571573000000001</v>
      </c>
      <c r="AW434" s="52">
        <v>-0.12524303000000001</v>
      </c>
      <c r="AX434" s="52">
        <v>-0.17499529999999999</v>
      </c>
      <c r="AY434" s="52">
        <v>-0.15174547999999999</v>
      </c>
      <c r="AZ434" s="52">
        <v>-0.10752322</v>
      </c>
      <c r="BA434" s="52">
        <v>-9.3425949999999994E-2</v>
      </c>
      <c r="BB434" s="52">
        <v>-7.2352280000000005E-2</v>
      </c>
      <c r="BC434" s="52">
        <v>-2.356138E-2</v>
      </c>
      <c r="BD434" s="52">
        <v>-3.51659E-2</v>
      </c>
      <c r="BE434" s="52">
        <v>9.1085999999999997E-3</v>
      </c>
      <c r="BF434" s="52">
        <v>6.13162E-3</v>
      </c>
      <c r="BG434" s="52">
        <v>2.3946599999999998E-3</v>
      </c>
      <c r="BH434" s="52">
        <v>-4.0141600000000001E-3</v>
      </c>
      <c r="BI434" s="52">
        <v>-4.7816200000000003E-3</v>
      </c>
      <c r="BJ434" s="52">
        <v>-9.1747600000000006E-3</v>
      </c>
      <c r="BK434" s="52">
        <v>-8.3622070000000007E-2</v>
      </c>
      <c r="BL434" s="52">
        <v>-5.3721140000000001E-2</v>
      </c>
      <c r="BM434" s="52">
        <v>-9.2735170000000006E-2</v>
      </c>
      <c r="BN434" s="52">
        <v>-6.7561780000000002E-2</v>
      </c>
      <c r="BO434" s="52">
        <v>-6.0588509999999998E-2</v>
      </c>
      <c r="BP434" s="52">
        <v>-5.9046500000000002E-2</v>
      </c>
      <c r="BQ434" s="52">
        <v>-5.2561539999999997E-2</v>
      </c>
      <c r="BR434" s="52">
        <v>-4.5419569999999999E-2</v>
      </c>
      <c r="BS434" s="52">
        <v>-5.1351040000000001E-2</v>
      </c>
      <c r="BT434" s="52">
        <v>-5.2237260000000001E-2</v>
      </c>
      <c r="BU434" s="52">
        <v>-3.905645E-2</v>
      </c>
      <c r="BV434" s="52">
        <v>-8.4236350000000002E-2</v>
      </c>
      <c r="BW434" s="52">
        <v>-6.2326329999999999E-2</v>
      </c>
      <c r="BX434" s="52">
        <v>-2.9099659999999999E-2</v>
      </c>
      <c r="BY434" s="52">
        <v>-1.6599220000000001E-2</v>
      </c>
      <c r="BZ434" s="52">
        <v>2.2652100000000001E-3</v>
      </c>
      <c r="CA434" s="52">
        <v>6.0425350000000003E-2</v>
      </c>
      <c r="CB434" s="52">
        <v>4.4904989999999999E-2</v>
      </c>
      <c r="CC434" s="52">
        <v>6.6389290000000004E-2</v>
      </c>
      <c r="CD434" s="52">
        <v>5.9835510000000001E-2</v>
      </c>
      <c r="CE434" s="52">
        <v>5.7403919999999997E-2</v>
      </c>
      <c r="CF434" s="52">
        <v>4.9836180000000001E-2</v>
      </c>
      <c r="CG434" s="52">
        <v>5.0258959999999998E-2</v>
      </c>
      <c r="CH434" s="52">
        <v>4.7332340000000001E-2</v>
      </c>
      <c r="CI434" s="52">
        <v>-1.260585E-2</v>
      </c>
      <c r="CJ434" s="52">
        <v>1.8697040000000002E-2</v>
      </c>
      <c r="CK434" s="52">
        <v>-2.3349720000000001E-2</v>
      </c>
      <c r="CL434" s="52">
        <v>-1.27122E-3</v>
      </c>
      <c r="CM434" s="52">
        <v>3.7358399999999998E-3</v>
      </c>
      <c r="CN434" s="52">
        <v>1.03648E-3</v>
      </c>
      <c r="CO434" s="52">
        <v>5.0287999999999999E-3</v>
      </c>
      <c r="CP434" s="52">
        <v>9.8003799999999992E-3</v>
      </c>
      <c r="CQ434" s="52">
        <v>6.7264600000000001E-3</v>
      </c>
      <c r="CR434" s="52">
        <v>5.5796600000000002E-3</v>
      </c>
      <c r="CS434" s="52">
        <v>2.0636120000000001E-2</v>
      </c>
      <c r="CT434" s="52">
        <v>-2.137698E-2</v>
      </c>
      <c r="CU434" s="52">
        <v>-3.949E-4</v>
      </c>
      <c r="CV434" s="52">
        <v>2.5216269999999999E-2</v>
      </c>
      <c r="CW434" s="52">
        <v>3.6610730000000001E-2</v>
      </c>
      <c r="CX434" s="52">
        <v>5.3945060000000003E-2</v>
      </c>
      <c r="CY434" s="52">
        <v>0.11859432</v>
      </c>
      <c r="CZ434" s="52">
        <v>0.10036183999999999</v>
      </c>
      <c r="DA434" s="52">
        <v>0.12367001</v>
      </c>
      <c r="DB434" s="52">
        <v>0.1135394</v>
      </c>
      <c r="DC434" s="52">
        <v>0.11241318</v>
      </c>
      <c r="DD434" s="52">
        <v>0.10368653</v>
      </c>
      <c r="DE434" s="52">
        <v>0.10529951999999999</v>
      </c>
      <c r="DF434" s="52">
        <v>0.10383943</v>
      </c>
      <c r="DG434" s="52">
        <v>5.841035E-2</v>
      </c>
      <c r="DH434" s="52">
        <v>9.1115219999999997E-2</v>
      </c>
      <c r="DI434" s="52">
        <v>4.603575E-2</v>
      </c>
      <c r="DJ434" s="52">
        <v>6.501933E-2</v>
      </c>
      <c r="DK434" s="52">
        <v>6.8060209999999996E-2</v>
      </c>
      <c r="DL434" s="52">
        <v>6.1119449999999999E-2</v>
      </c>
      <c r="DM434" s="52">
        <v>6.2619129999999995E-2</v>
      </c>
      <c r="DN434" s="52">
        <v>6.5020320000000006E-2</v>
      </c>
      <c r="DO434" s="52">
        <v>6.4803949999999999E-2</v>
      </c>
      <c r="DP434" s="52">
        <v>6.3396590000000003E-2</v>
      </c>
      <c r="DQ434" s="52">
        <v>8.0328689999999994E-2</v>
      </c>
      <c r="DR434" s="52">
        <v>4.1482390000000001E-2</v>
      </c>
      <c r="DS434" s="52">
        <v>6.1536529999999999E-2</v>
      </c>
      <c r="DT434" s="52">
        <v>7.9532179999999994E-2</v>
      </c>
      <c r="DU434" s="52">
        <v>8.982068E-2</v>
      </c>
      <c r="DV434" s="52">
        <v>0.10562489999999999</v>
      </c>
      <c r="DW434" s="52">
        <v>0.17676328999999999</v>
      </c>
      <c r="DX434" s="52">
        <v>0.1558187</v>
      </c>
      <c r="DY434" s="52">
        <v>0.20637422999999999</v>
      </c>
      <c r="DZ434" s="52">
        <v>0.19107927999999999</v>
      </c>
      <c r="EA434" s="52">
        <v>0.1918378</v>
      </c>
      <c r="EB434" s="52">
        <v>0.18143787</v>
      </c>
      <c r="EC434" s="52">
        <v>0.18476935</v>
      </c>
      <c r="ED434" s="52">
        <v>0.18542670999999999</v>
      </c>
      <c r="EE434" s="52">
        <v>0.16094648</v>
      </c>
      <c r="EF434" s="52">
        <v>0.19567559000000001</v>
      </c>
      <c r="EG434" s="52">
        <v>0.14621732000000001</v>
      </c>
      <c r="EH434" s="52">
        <v>0.16073237000000001</v>
      </c>
      <c r="EI434" s="52">
        <v>0.16093436</v>
      </c>
      <c r="EJ434" s="52">
        <v>0.14786977000000001</v>
      </c>
      <c r="EK434" s="52">
        <v>0.14577044</v>
      </c>
      <c r="EL434" s="52">
        <v>0.14474914999999999</v>
      </c>
      <c r="EM434" s="52">
        <v>0.14865861999999999</v>
      </c>
      <c r="EN434" s="52">
        <v>0.14687504000000001</v>
      </c>
      <c r="EO434" s="52">
        <v>0.16651526999999999</v>
      </c>
      <c r="EP434" s="52">
        <v>0.13224134000000001</v>
      </c>
      <c r="EQ434" s="52">
        <v>0.15095568000000001</v>
      </c>
      <c r="ER434" s="52">
        <v>0.15795572999999999</v>
      </c>
      <c r="ES434" s="52">
        <v>0.1666474</v>
      </c>
      <c r="ET434" s="52">
        <v>0.18024240999999999</v>
      </c>
      <c r="EU434" s="52">
        <v>0.26074994000000001</v>
      </c>
      <c r="EV434" s="52">
        <v>0.2358895</v>
      </c>
      <c r="EW434" s="52">
        <v>62.917630000000003</v>
      </c>
      <c r="EX434" s="52">
        <v>62.180079999999997</v>
      </c>
      <c r="EY434" s="52">
        <v>61.25479</v>
      </c>
      <c r="EZ434" s="52">
        <v>60.798850000000002</v>
      </c>
      <c r="FA434" s="52">
        <v>60.43103</v>
      </c>
      <c r="FB434" s="52">
        <v>59.634099999999997</v>
      </c>
      <c r="FC434" s="52">
        <v>59.090040000000002</v>
      </c>
      <c r="FD434" s="52">
        <v>61.20881</v>
      </c>
      <c r="FE434" s="52">
        <v>67.632189999999994</v>
      </c>
      <c r="FF434" s="52">
        <v>74.333340000000007</v>
      </c>
      <c r="FG434" s="52">
        <v>79.386970000000005</v>
      </c>
      <c r="FH434" s="52">
        <v>81.909959999999998</v>
      </c>
      <c r="FI434" s="52">
        <v>83.869730000000004</v>
      </c>
      <c r="FJ434" s="52">
        <v>85.659000000000006</v>
      </c>
      <c r="FK434" s="52">
        <v>86.81035</v>
      </c>
      <c r="FL434" s="52">
        <v>87.05556</v>
      </c>
      <c r="FM434" s="52">
        <v>86.938699999999997</v>
      </c>
      <c r="FN434" s="52">
        <v>85.285439999999994</v>
      </c>
      <c r="FO434" s="52">
        <v>81.206890000000001</v>
      </c>
      <c r="FP434" s="52">
        <v>74.758619999999993</v>
      </c>
      <c r="FQ434" s="52">
        <v>69.718389999999999</v>
      </c>
      <c r="FR434" s="52">
        <v>67.204980000000006</v>
      </c>
      <c r="FS434" s="52">
        <v>65.637929999999997</v>
      </c>
      <c r="FT434" s="52">
        <v>64.195400000000006</v>
      </c>
      <c r="FU434" s="52">
        <v>34</v>
      </c>
      <c r="FV434" s="52">
        <v>798.21069999999997</v>
      </c>
      <c r="FW434" s="52">
        <v>92.818659999999994</v>
      </c>
      <c r="FX434" s="52">
        <v>1</v>
      </c>
    </row>
    <row r="435" spans="1:180" x14ac:dyDescent="0.3">
      <c r="A435" t="s">
        <v>174</v>
      </c>
      <c r="B435" t="s">
        <v>249</v>
      </c>
      <c r="C435" t="s">
        <v>0</v>
      </c>
      <c r="D435" t="s">
        <v>244</v>
      </c>
      <c r="E435" t="s">
        <v>190</v>
      </c>
      <c r="F435" t="s">
        <v>232</v>
      </c>
      <c r="G435" t="s">
        <v>240</v>
      </c>
      <c r="H435" s="52">
        <v>18</v>
      </c>
      <c r="I435" s="52">
        <v>0</v>
      </c>
      <c r="J435" s="52">
        <v>0</v>
      </c>
      <c r="K435" s="52">
        <v>0</v>
      </c>
      <c r="L435" s="52">
        <v>0</v>
      </c>
      <c r="M435" s="52">
        <v>0</v>
      </c>
      <c r="N435" s="52">
        <v>0</v>
      </c>
      <c r="O435" s="52">
        <v>0</v>
      </c>
      <c r="P435" s="52">
        <v>0</v>
      </c>
      <c r="Q435" s="52">
        <v>0</v>
      </c>
      <c r="R435" s="52">
        <v>0</v>
      </c>
      <c r="S435" s="52">
        <v>0</v>
      </c>
      <c r="T435" s="52">
        <v>0</v>
      </c>
      <c r="U435" s="52">
        <v>0</v>
      </c>
      <c r="V435" s="52">
        <v>0</v>
      </c>
      <c r="W435" s="52">
        <v>0</v>
      </c>
      <c r="X435" s="52">
        <v>0</v>
      </c>
      <c r="Y435" s="52">
        <v>0</v>
      </c>
      <c r="Z435" s="52">
        <v>0</v>
      </c>
      <c r="AA435" s="52">
        <v>0</v>
      </c>
      <c r="AB435" s="52">
        <v>0</v>
      </c>
      <c r="AC435" s="52">
        <v>0</v>
      </c>
      <c r="AD435" s="52">
        <v>0</v>
      </c>
      <c r="AE435" s="52">
        <v>0</v>
      </c>
      <c r="AF435" s="52">
        <v>0</v>
      </c>
      <c r="AG435" s="52">
        <v>0</v>
      </c>
      <c r="AH435" s="52">
        <v>0</v>
      </c>
      <c r="AI435" s="52">
        <v>0</v>
      </c>
      <c r="AJ435" s="52">
        <v>0</v>
      </c>
      <c r="AK435" s="52">
        <v>0</v>
      </c>
      <c r="AL435" s="52">
        <v>0</v>
      </c>
      <c r="AM435" s="52">
        <v>0</v>
      </c>
      <c r="AN435" s="52">
        <v>0</v>
      </c>
      <c r="AO435" s="52">
        <v>0</v>
      </c>
      <c r="AP435" s="52">
        <v>0</v>
      </c>
      <c r="AQ435" s="52">
        <v>0</v>
      </c>
      <c r="AR435" s="52">
        <v>0</v>
      </c>
      <c r="AS435" s="52">
        <v>0</v>
      </c>
      <c r="AT435" s="52">
        <v>0</v>
      </c>
      <c r="AU435" s="52">
        <v>0</v>
      </c>
      <c r="AV435" s="52">
        <v>0</v>
      </c>
      <c r="AW435" s="52">
        <v>0</v>
      </c>
      <c r="AX435" s="52">
        <v>0</v>
      </c>
      <c r="AY435" s="52">
        <v>0</v>
      </c>
      <c r="AZ435" s="52">
        <v>0</v>
      </c>
      <c r="BA435" s="52">
        <v>0</v>
      </c>
      <c r="BB435" s="52">
        <v>0</v>
      </c>
      <c r="BC435" s="52">
        <v>0</v>
      </c>
      <c r="BD435" s="52">
        <v>0</v>
      </c>
      <c r="BE435" s="52">
        <v>0</v>
      </c>
      <c r="BF435" s="52">
        <v>0</v>
      </c>
      <c r="BG435" s="52">
        <v>0</v>
      </c>
      <c r="BH435" s="52">
        <v>0</v>
      </c>
      <c r="BI435" s="52">
        <v>0</v>
      </c>
      <c r="BJ435" s="52">
        <v>0</v>
      </c>
      <c r="BK435" s="52">
        <v>0</v>
      </c>
      <c r="BL435" s="52">
        <v>0</v>
      </c>
      <c r="BM435" s="52">
        <v>0</v>
      </c>
      <c r="BN435" s="52">
        <v>0</v>
      </c>
      <c r="BO435" s="52">
        <v>0</v>
      </c>
      <c r="BP435" s="52">
        <v>0</v>
      </c>
      <c r="BQ435" s="52">
        <v>0</v>
      </c>
      <c r="BR435" s="52">
        <v>0</v>
      </c>
      <c r="BS435" s="52">
        <v>0</v>
      </c>
      <c r="BT435" s="52">
        <v>0</v>
      </c>
      <c r="BU435" s="52">
        <v>0</v>
      </c>
      <c r="BV435" s="52">
        <v>0</v>
      </c>
      <c r="BW435" s="52">
        <v>0</v>
      </c>
      <c r="BX435" s="52">
        <v>0</v>
      </c>
      <c r="BY435" s="52">
        <v>0</v>
      </c>
      <c r="BZ435" s="52">
        <v>0</v>
      </c>
      <c r="CA435" s="52">
        <v>0</v>
      </c>
      <c r="CB435" s="52">
        <v>0</v>
      </c>
      <c r="CC435" s="52">
        <v>0</v>
      </c>
      <c r="CD435" s="52">
        <v>0</v>
      </c>
      <c r="CE435" s="52">
        <v>0</v>
      </c>
      <c r="CF435" s="52">
        <v>0</v>
      </c>
      <c r="CG435" s="52">
        <v>0</v>
      </c>
      <c r="CH435" s="52">
        <v>0</v>
      </c>
      <c r="CI435" s="52">
        <v>0</v>
      </c>
      <c r="CJ435" s="52">
        <v>0</v>
      </c>
      <c r="CK435" s="52">
        <v>0</v>
      </c>
      <c r="CL435" s="52">
        <v>0</v>
      </c>
      <c r="CM435" s="52">
        <v>0</v>
      </c>
      <c r="CN435" s="52">
        <v>0</v>
      </c>
      <c r="CO435" s="52">
        <v>0</v>
      </c>
      <c r="CP435" s="52">
        <v>0</v>
      </c>
      <c r="CQ435" s="52">
        <v>0</v>
      </c>
      <c r="CR435" s="52">
        <v>0</v>
      </c>
      <c r="CS435" s="52">
        <v>0</v>
      </c>
      <c r="CT435" s="52">
        <v>0</v>
      </c>
      <c r="CU435" s="52">
        <v>0</v>
      </c>
      <c r="CV435" s="52">
        <v>0</v>
      </c>
      <c r="CW435" s="52">
        <v>0</v>
      </c>
      <c r="CX435" s="52">
        <v>0</v>
      </c>
      <c r="CY435" s="52">
        <v>0</v>
      </c>
      <c r="CZ435" s="52">
        <v>0</v>
      </c>
      <c r="DA435" s="52">
        <v>0</v>
      </c>
      <c r="DB435" s="52">
        <v>0</v>
      </c>
      <c r="DC435" s="52">
        <v>0</v>
      </c>
      <c r="DD435" s="52">
        <v>0</v>
      </c>
      <c r="DE435" s="52">
        <v>0</v>
      </c>
      <c r="DF435" s="52">
        <v>0</v>
      </c>
      <c r="DG435" s="52">
        <v>0</v>
      </c>
      <c r="DH435" s="52">
        <v>0</v>
      </c>
      <c r="DI435" s="52">
        <v>0</v>
      </c>
      <c r="DJ435" s="52">
        <v>0</v>
      </c>
      <c r="DK435" s="52">
        <v>0</v>
      </c>
      <c r="DL435" s="52">
        <v>0</v>
      </c>
      <c r="DM435" s="52">
        <v>0</v>
      </c>
      <c r="DN435" s="52">
        <v>0</v>
      </c>
      <c r="DO435" s="52">
        <v>0</v>
      </c>
      <c r="DP435" s="52">
        <v>0</v>
      </c>
      <c r="DQ435" s="52">
        <v>0</v>
      </c>
      <c r="DR435" s="52">
        <v>0</v>
      </c>
      <c r="DS435" s="52">
        <v>0</v>
      </c>
      <c r="DT435" s="52">
        <v>0</v>
      </c>
      <c r="DU435" s="52">
        <v>0</v>
      </c>
      <c r="DV435" s="52">
        <v>0</v>
      </c>
      <c r="DW435" s="52">
        <v>0</v>
      </c>
      <c r="DX435" s="52">
        <v>0</v>
      </c>
      <c r="DY435" s="52">
        <v>0</v>
      </c>
      <c r="DZ435" s="52">
        <v>0</v>
      </c>
      <c r="EA435" s="52">
        <v>0</v>
      </c>
      <c r="EB435" s="52">
        <v>0</v>
      </c>
      <c r="EC435" s="52">
        <v>0</v>
      </c>
      <c r="ED435" s="52">
        <v>0</v>
      </c>
      <c r="EE435" s="52">
        <v>0</v>
      </c>
      <c r="EF435" s="52">
        <v>0</v>
      </c>
      <c r="EG435" s="52">
        <v>0</v>
      </c>
      <c r="EH435" s="52">
        <v>0</v>
      </c>
      <c r="EI435" s="52">
        <v>0</v>
      </c>
      <c r="EJ435" s="52">
        <v>0</v>
      </c>
      <c r="EK435" s="52">
        <v>0</v>
      </c>
      <c r="EL435" s="52">
        <v>0</v>
      </c>
      <c r="EM435" s="52">
        <v>0</v>
      </c>
      <c r="EN435" s="52">
        <v>0</v>
      </c>
      <c r="EO435" s="52">
        <v>0</v>
      </c>
      <c r="EP435" s="52">
        <v>0</v>
      </c>
      <c r="EQ435" s="52">
        <v>0</v>
      </c>
      <c r="ER435" s="52">
        <v>0</v>
      </c>
      <c r="ES435" s="52">
        <v>0</v>
      </c>
      <c r="ET435" s="52">
        <v>0</v>
      </c>
      <c r="EU435" s="52">
        <v>0</v>
      </c>
      <c r="EV435" s="52">
        <v>0</v>
      </c>
      <c r="EW435" s="52">
        <v>67.796300000000002</v>
      </c>
      <c r="EX435" s="52">
        <v>67.092590000000001</v>
      </c>
      <c r="EY435" s="52">
        <v>66.05556</v>
      </c>
      <c r="EZ435" s="52">
        <v>65.296300000000002</v>
      </c>
      <c r="FA435" s="52">
        <v>64.537040000000005</v>
      </c>
      <c r="FB435" s="52">
        <v>63.685180000000003</v>
      </c>
      <c r="FC435" s="52">
        <v>63.018520000000002</v>
      </c>
      <c r="FD435" s="52">
        <v>63.796300000000002</v>
      </c>
      <c r="FE435" s="52">
        <v>66.962959999999995</v>
      </c>
      <c r="FF435" s="52">
        <v>71.240740000000002</v>
      </c>
      <c r="FG435" s="52">
        <v>75.44444</v>
      </c>
      <c r="FH435" s="52">
        <v>79.333340000000007</v>
      </c>
      <c r="FI435" s="52">
        <v>82.574070000000006</v>
      </c>
      <c r="FJ435" s="52">
        <v>84.796300000000002</v>
      </c>
      <c r="FK435" s="52">
        <v>86.185190000000006</v>
      </c>
      <c r="FL435" s="52">
        <v>86.611109999999996</v>
      </c>
      <c r="FM435" s="52">
        <v>86.314809999999994</v>
      </c>
      <c r="FN435" s="52">
        <v>84.759259999999998</v>
      </c>
      <c r="FO435" s="52">
        <v>81.870369999999994</v>
      </c>
      <c r="FP435" s="52">
        <v>77.777780000000007</v>
      </c>
      <c r="FQ435" s="52">
        <v>74.574070000000006</v>
      </c>
      <c r="FR435" s="52">
        <v>72.388890000000004</v>
      </c>
      <c r="FS435" s="52">
        <v>70.94444</v>
      </c>
      <c r="FT435" s="52">
        <v>69.629630000000006</v>
      </c>
      <c r="FU435" s="52">
        <v>6</v>
      </c>
      <c r="FV435" s="52">
        <v>159.5549</v>
      </c>
      <c r="FW435" s="52">
        <v>117.152</v>
      </c>
      <c r="FX435" s="52">
        <v>0</v>
      </c>
    </row>
    <row r="436" spans="1:180" x14ac:dyDescent="0.3">
      <c r="A436" t="s">
        <v>174</v>
      </c>
      <c r="B436" t="s">
        <v>249</v>
      </c>
      <c r="C436" t="s">
        <v>0</v>
      </c>
      <c r="D436" t="s">
        <v>244</v>
      </c>
      <c r="E436" t="s">
        <v>187</v>
      </c>
      <c r="F436" t="s">
        <v>232</v>
      </c>
      <c r="G436" t="s">
        <v>240</v>
      </c>
      <c r="H436" s="52">
        <v>18</v>
      </c>
      <c r="I436" s="52">
        <v>0</v>
      </c>
      <c r="J436" s="52">
        <v>0</v>
      </c>
      <c r="K436" s="52">
        <v>0</v>
      </c>
      <c r="L436" s="52">
        <v>0</v>
      </c>
      <c r="M436" s="52">
        <v>0</v>
      </c>
      <c r="N436" s="52">
        <v>0</v>
      </c>
      <c r="O436" s="52">
        <v>0</v>
      </c>
      <c r="P436" s="52">
        <v>0</v>
      </c>
      <c r="Q436" s="52">
        <v>0</v>
      </c>
      <c r="R436" s="52">
        <v>0</v>
      </c>
      <c r="S436" s="52">
        <v>0</v>
      </c>
      <c r="T436" s="52">
        <v>0</v>
      </c>
      <c r="U436" s="52">
        <v>0</v>
      </c>
      <c r="V436" s="52">
        <v>0</v>
      </c>
      <c r="W436" s="52">
        <v>0</v>
      </c>
      <c r="X436" s="52">
        <v>0</v>
      </c>
      <c r="Y436" s="52">
        <v>0</v>
      </c>
      <c r="Z436" s="52">
        <v>0</v>
      </c>
      <c r="AA436" s="52">
        <v>0</v>
      </c>
      <c r="AB436" s="52">
        <v>0</v>
      </c>
      <c r="AC436" s="52">
        <v>0</v>
      </c>
      <c r="AD436" s="52">
        <v>0</v>
      </c>
      <c r="AE436" s="52">
        <v>0</v>
      </c>
      <c r="AF436" s="52">
        <v>0</v>
      </c>
      <c r="AG436" s="52">
        <v>0</v>
      </c>
      <c r="AH436" s="52">
        <v>0</v>
      </c>
      <c r="AI436" s="52">
        <v>0</v>
      </c>
      <c r="AJ436" s="52">
        <v>0</v>
      </c>
      <c r="AK436" s="52">
        <v>0</v>
      </c>
      <c r="AL436" s="52">
        <v>0</v>
      </c>
      <c r="AM436" s="52">
        <v>0</v>
      </c>
      <c r="AN436" s="52">
        <v>0</v>
      </c>
      <c r="AO436" s="52">
        <v>0</v>
      </c>
      <c r="AP436" s="52">
        <v>0</v>
      </c>
      <c r="AQ436" s="52">
        <v>0</v>
      </c>
      <c r="AR436" s="52">
        <v>0</v>
      </c>
      <c r="AS436" s="52">
        <v>0</v>
      </c>
      <c r="AT436" s="52">
        <v>0</v>
      </c>
      <c r="AU436" s="52">
        <v>0</v>
      </c>
      <c r="AV436" s="52">
        <v>0</v>
      </c>
      <c r="AW436" s="52">
        <v>0</v>
      </c>
      <c r="AX436" s="52">
        <v>0</v>
      </c>
      <c r="AY436" s="52">
        <v>0</v>
      </c>
      <c r="AZ436" s="52">
        <v>0</v>
      </c>
      <c r="BA436" s="52">
        <v>0</v>
      </c>
      <c r="BB436" s="52">
        <v>0</v>
      </c>
      <c r="BC436" s="52">
        <v>0</v>
      </c>
      <c r="BD436" s="52">
        <v>0</v>
      </c>
      <c r="BE436" s="52">
        <v>0</v>
      </c>
      <c r="BF436" s="52">
        <v>0</v>
      </c>
      <c r="BG436" s="52">
        <v>0</v>
      </c>
      <c r="BH436" s="52">
        <v>0</v>
      </c>
      <c r="BI436" s="52">
        <v>0</v>
      </c>
      <c r="BJ436" s="52">
        <v>0</v>
      </c>
      <c r="BK436" s="52">
        <v>0</v>
      </c>
      <c r="BL436" s="52">
        <v>0</v>
      </c>
      <c r="BM436" s="52">
        <v>0</v>
      </c>
      <c r="BN436" s="52">
        <v>0</v>
      </c>
      <c r="BO436" s="52">
        <v>0</v>
      </c>
      <c r="BP436" s="52">
        <v>0</v>
      </c>
      <c r="BQ436" s="52">
        <v>0</v>
      </c>
      <c r="BR436" s="52">
        <v>0</v>
      </c>
      <c r="BS436" s="52">
        <v>0</v>
      </c>
      <c r="BT436" s="52">
        <v>0</v>
      </c>
      <c r="BU436" s="52">
        <v>0</v>
      </c>
      <c r="BV436" s="52">
        <v>0</v>
      </c>
      <c r="BW436" s="52">
        <v>0</v>
      </c>
      <c r="BX436" s="52">
        <v>0</v>
      </c>
      <c r="BY436" s="52">
        <v>0</v>
      </c>
      <c r="BZ436" s="52">
        <v>0</v>
      </c>
      <c r="CA436" s="52">
        <v>0</v>
      </c>
      <c r="CB436" s="52">
        <v>0</v>
      </c>
      <c r="CC436" s="52">
        <v>0</v>
      </c>
      <c r="CD436" s="52">
        <v>0</v>
      </c>
      <c r="CE436" s="52">
        <v>0</v>
      </c>
      <c r="CF436" s="52">
        <v>0</v>
      </c>
      <c r="CG436" s="52">
        <v>0</v>
      </c>
      <c r="CH436" s="52">
        <v>0</v>
      </c>
      <c r="CI436" s="52">
        <v>0</v>
      </c>
      <c r="CJ436" s="52">
        <v>0</v>
      </c>
      <c r="CK436" s="52">
        <v>0</v>
      </c>
      <c r="CL436" s="52">
        <v>0</v>
      </c>
      <c r="CM436" s="52">
        <v>0</v>
      </c>
      <c r="CN436" s="52">
        <v>0</v>
      </c>
      <c r="CO436" s="52">
        <v>0</v>
      </c>
      <c r="CP436" s="52">
        <v>0</v>
      </c>
      <c r="CQ436" s="52">
        <v>0</v>
      </c>
      <c r="CR436" s="52">
        <v>0</v>
      </c>
      <c r="CS436" s="52">
        <v>0</v>
      </c>
      <c r="CT436" s="52">
        <v>0</v>
      </c>
      <c r="CU436" s="52">
        <v>0</v>
      </c>
      <c r="CV436" s="52">
        <v>0</v>
      </c>
      <c r="CW436" s="52">
        <v>0</v>
      </c>
      <c r="CX436" s="52">
        <v>0</v>
      </c>
      <c r="CY436" s="52">
        <v>0</v>
      </c>
      <c r="CZ436" s="52">
        <v>0</v>
      </c>
      <c r="DA436" s="52">
        <v>0</v>
      </c>
      <c r="DB436" s="52">
        <v>0</v>
      </c>
      <c r="DC436" s="52">
        <v>0</v>
      </c>
      <c r="DD436" s="52">
        <v>0</v>
      </c>
      <c r="DE436" s="52">
        <v>0</v>
      </c>
      <c r="DF436" s="52">
        <v>0</v>
      </c>
      <c r="DG436" s="52">
        <v>0</v>
      </c>
      <c r="DH436" s="52">
        <v>0</v>
      </c>
      <c r="DI436" s="52">
        <v>0</v>
      </c>
      <c r="DJ436" s="52">
        <v>0</v>
      </c>
      <c r="DK436" s="52">
        <v>0</v>
      </c>
      <c r="DL436" s="52">
        <v>0</v>
      </c>
      <c r="DM436" s="52">
        <v>0</v>
      </c>
      <c r="DN436" s="52">
        <v>0</v>
      </c>
      <c r="DO436" s="52">
        <v>0</v>
      </c>
      <c r="DP436" s="52">
        <v>0</v>
      </c>
      <c r="DQ436" s="52">
        <v>0</v>
      </c>
      <c r="DR436" s="52">
        <v>0</v>
      </c>
      <c r="DS436" s="52">
        <v>0</v>
      </c>
      <c r="DT436" s="52">
        <v>0</v>
      </c>
      <c r="DU436" s="52">
        <v>0</v>
      </c>
      <c r="DV436" s="52">
        <v>0</v>
      </c>
      <c r="DW436" s="52">
        <v>0</v>
      </c>
      <c r="DX436" s="52">
        <v>0</v>
      </c>
      <c r="DY436" s="52">
        <v>0</v>
      </c>
      <c r="DZ436" s="52">
        <v>0</v>
      </c>
      <c r="EA436" s="52">
        <v>0</v>
      </c>
      <c r="EB436" s="52">
        <v>0</v>
      </c>
      <c r="EC436" s="52">
        <v>0</v>
      </c>
      <c r="ED436" s="52">
        <v>0</v>
      </c>
      <c r="EE436" s="52">
        <v>0</v>
      </c>
      <c r="EF436" s="52">
        <v>0</v>
      </c>
      <c r="EG436" s="52">
        <v>0</v>
      </c>
      <c r="EH436" s="52">
        <v>0</v>
      </c>
      <c r="EI436" s="52">
        <v>0</v>
      </c>
      <c r="EJ436" s="52">
        <v>0</v>
      </c>
      <c r="EK436" s="52">
        <v>0</v>
      </c>
      <c r="EL436" s="52">
        <v>0</v>
      </c>
      <c r="EM436" s="52">
        <v>0</v>
      </c>
      <c r="EN436" s="52">
        <v>0</v>
      </c>
      <c r="EO436" s="52">
        <v>0</v>
      </c>
      <c r="EP436" s="52">
        <v>0</v>
      </c>
      <c r="EQ436" s="52">
        <v>0</v>
      </c>
      <c r="ER436" s="52">
        <v>0</v>
      </c>
      <c r="ES436" s="52">
        <v>0</v>
      </c>
      <c r="ET436" s="52">
        <v>0</v>
      </c>
      <c r="EU436" s="52">
        <v>0</v>
      </c>
      <c r="EV436" s="52">
        <v>0</v>
      </c>
      <c r="EW436" s="52">
        <v>69.520840000000007</v>
      </c>
      <c r="EX436" s="52">
        <v>68.5</v>
      </c>
      <c r="EY436" s="52">
        <v>67.395840000000007</v>
      </c>
      <c r="EZ436" s="52">
        <v>66.395840000000007</v>
      </c>
      <c r="FA436" s="52">
        <v>65.375</v>
      </c>
      <c r="FB436" s="52">
        <v>64.5</v>
      </c>
      <c r="FC436" s="52">
        <v>64.541659999999993</v>
      </c>
      <c r="FD436" s="52">
        <v>66.791659999999993</v>
      </c>
      <c r="FE436" s="52">
        <v>70.3125</v>
      </c>
      <c r="FF436" s="52">
        <v>74.1875</v>
      </c>
      <c r="FG436" s="52">
        <v>78.020840000000007</v>
      </c>
      <c r="FH436" s="52">
        <v>81.5</v>
      </c>
      <c r="FI436" s="52">
        <v>84.125</v>
      </c>
      <c r="FJ436" s="52">
        <v>86.25</v>
      </c>
      <c r="FK436" s="52">
        <v>88.0625</v>
      </c>
      <c r="FL436" s="52">
        <v>88.9375</v>
      </c>
      <c r="FM436" s="52">
        <v>88.458340000000007</v>
      </c>
      <c r="FN436" s="52">
        <v>86.979159999999993</v>
      </c>
      <c r="FO436" s="52">
        <v>84.375</v>
      </c>
      <c r="FP436" s="52">
        <v>81</v>
      </c>
      <c r="FQ436" s="52">
        <v>76.604159999999993</v>
      </c>
      <c r="FR436" s="52">
        <v>73.541659999999993</v>
      </c>
      <c r="FS436" s="52">
        <v>71.229159999999993</v>
      </c>
      <c r="FT436" s="52">
        <v>69.479159999999993</v>
      </c>
      <c r="FU436" s="52">
        <v>6</v>
      </c>
      <c r="FV436" s="52">
        <v>114.9191</v>
      </c>
      <c r="FW436" s="52">
        <v>74.676000000000002</v>
      </c>
      <c r="FX436" s="52">
        <v>0</v>
      </c>
    </row>
    <row r="437" spans="1:180" x14ac:dyDescent="0.3">
      <c r="A437" t="s">
        <v>174</v>
      </c>
      <c r="B437" t="s">
        <v>249</v>
      </c>
      <c r="C437" t="s">
        <v>0</v>
      </c>
      <c r="D437" t="s">
        <v>244</v>
      </c>
      <c r="E437" t="s">
        <v>189</v>
      </c>
      <c r="F437" t="s">
        <v>232</v>
      </c>
      <c r="G437" t="s">
        <v>240</v>
      </c>
      <c r="H437" s="52">
        <v>18</v>
      </c>
      <c r="I437" s="52">
        <v>0</v>
      </c>
      <c r="J437" s="52">
        <v>0</v>
      </c>
      <c r="K437" s="52">
        <v>0</v>
      </c>
      <c r="L437" s="52">
        <v>0</v>
      </c>
      <c r="M437" s="52">
        <v>0</v>
      </c>
      <c r="N437" s="52">
        <v>0</v>
      </c>
      <c r="O437" s="52">
        <v>0</v>
      </c>
      <c r="P437" s="52">
        <v>0</v>
      </c>
      <c r="Q437" s="52">
        <v>0</v>
      </c>
      <c r="R437" s="52">
        <v>0</v>
      </c>
      <c r="S437" s="52">
        <v>0</v>
      </c>
      <c r="T437" s="52">
        <v>0</v>
      </c>
      <c r="U437" s="52">
        <v>0</v>
      </c>
      <c r="V437" s="52">
        <v>0</v>
      </c>
      <c r="W437" s="52">
        <v>0</v>
      </c>
      <c r="X437" s="52">
        <v>0</v>
      </c>
      <c r="Y437" s="52">
        <v>0</v>
      </c>
      <c r="Z437" s="52">
        <v>0</v>
      </c>
      <c r="AA437" s="52">
        <v>0</v>
      </c>
      <c r="AB437" s="52">
        <v>0</v>
      </c>
      <c r="AC437" s="52">
        <v>0</v>
      </c>
      <c r="AD437" s="52">
        <v>0</v>
      </c>
      <c r="AE437" s="52">
        <v>0</v>
      </c>
      <c r="AF437" s="52">
        <v>0</v>
      </c>
      <c r="AG437" s="52">
        <v>0</v>
      </c>
      <c r="AH437" s="52">
        <v>0</v>
      </c>
      <c r="AI437" s="52">
        <v>0</v>
      </c>
      <c r="AJ437" s="52">
        <v>0</v>
      </c>
      <c r="AK437" s="52">
        <v>0</v>
      </c>
      <c r="AL437" s="52">
        <v>0</v>
      </c>
      <c r="AM437" s="52">
        <v>0</v>
      </c>
      <c r="AN437" s="52">
        <v>0</v>
      </c>
      <c r="AO437" s="52">
        <v>0</v>
      </c>
      <c r="AP437" s="52">
        <v>0</v>
      </c>
      <c r="AQ437" s="52">
        <v>0</v>
      </c>
      <c r="AR437" s="52">
        <v>0</v>
      </c>
      <c r="AS437" s="52">
        <v>0</v>
      </c>
      <c r="AT437" s="52">
        <v>0</v>
      </c>
      <c r="AU437" s="52">
        <v>0</v>
      </c>
      <c r="AV437" s="52">
        <v>0</v>
      </c>
      <c r="AW437" s="52">
        <v>0</v>
      </c>
      <c r="AX437" s="52">
        <v>0</v>
      </c>
      <c r="AY437" s="52">
        <v>0</v>
      </c>
      <c r="AZ437" s="52">
        <v>0</v>
      </c>
      <c r="BA437" s="52">
        <v>0</v>
      </c>
      <c r="BB437" s="52">
        <v>0</v>
      </c>
      <c r="BC437" s="52">
        <v>0</v>
      </c>
      <c r="BD437" s="52">
        <v>0</v>
      </c>
      <c r="BE437" s="52">
        <v>0</v>
      </c>
      <c r="BF437" s="52">
        <v>0</v>
      </c>
      <c r="BG437" s="52">
        <v>0</v>
      </c>
      <c r="BH437" s="52">
        <v>0</v>
      </c>
      <c r="BI437" s="52">
        <v>0</v>
      </c>
      <c r="BJ437" s="52">
        <v>0</v>
      </c>
      <c r="BK437" s="52">
        <v>0</v>
      </c>
      <c r="BL437" s="52">
        <v>0</v>
      </c>
      <c r="BM437" s="52">
        <v>0</v>
      </c>
      <c r="BN437" s="52">
        <v>0</v>
      </c>
      <c r="BO437" s="52">
        <v>0</v>
      </c>
      <c r="BP437" s="52">
        <v>0</v>
      </c>
      <c r="BQ437" s="52">
        <v>0</v>
      </c>
      <c r="BR437" s="52">
        <v>0</v>
      </c>
      <c r="BS437" s="52">
        <v>0</v>
      </c>
      <c r="BT437" s="52">
        <v>0</v>
      </c>
      <c r="BU437" s="52">
        <v>0</v>
      </c>
      <c r="BV437" s="52">
        <v>0</v>
      </c>
      <c r="BW437" s="52">
        <v>0</v>
      </c>
      <c r="BX437" s="52">
        <v>0</v>
      </c>
      <c r="BY437" s="52">
        <v>0</v>
      </c>
      <c r="BZ437" s="52">
        <v>0</v>
      </c>
      <c r="CA437" s="52">
        <v>0</v>
      </c>
      <c r="CB437" s="52">
        <v>0</v>
      </c>
      <c r="CC437" s="52">
        <v>0</v>
      </c>
      <c r="CD437" s="52">
        <v>0</v>
      </c>
      <c r="CE437" s="52">
        <v>0</v>
      </c>
      <c r="CF437" s="52">
        <v>0</v>
      </c>
      <c r="CG437" s="52">
        <v>0</v>
      </c>
      <c r="CH437" s="52">
        <v>0</v>
      </c>
      <c r="CI437" s="52">
        <v>0</v>
      </c>
      <c r="CJ437" s="52">
        <v>0</v>
      </c>
      <c r="CK437" s="52">
        <v>0</v>
      </c>
      <c r="CL437" s="52">
        <v>0</v>
      </c>
      <c r="CM437" s="52">
        <v>0</v>
      </c>
      <c r="CN437" s="52">
        <v>0</v>
      </c>
      <c r="CO437" s="52">
        <v>0</v>
      </c>
      <c r="CP437" s="52">
        <v>0</v>
      </c>
      <c r="CQ437" s="52">
        <v>0</v>
      </c>
      <c r="CR437" s="52">
        <v>0</v>
      </c>
      <c r="CS437" s="52">
        <v>0</v>
      </c>
      <c r="CT437" s="52">
        <v>0</v>
      </c>
      <c r="CU437" s="52">
        <v>0</v>
      </c>
      <c r="CV437" s="52">
        <v>0</v>
      </c>
      <c r="CW437" s="52">
        <v>0</v>
      </c>
      <c r="CX437" s="52">
        <v>0</v>
      </c>
      <c r="CY437" s="52">
        <v>0</v>
      </c>
      <c r="CZ437" s="52">
        <v>0</v>
      </c>
      <c r="DA437" s="52">
        <v>0</v>
      </c>
      <c r="DB437" s="52">
        <v>0</v>
      </c>
      <c r="DC437" s="52">
        <v>0</v>
      </c>
      <c r="DD437" s="52">
        <v>0</v>
      </c>
      <c r="DE437" s="52">
        <v>0</v>
      </c>
      <c r="DF437" s="52">
        <v>0</v>
      </c>
      <c r="DG437" s="52">
        <v>0</v>
      </c>
      <c r="DH437" s="52">
        <v>0</v>
      </c>
      <c r="DI437" s="52">
        <v>0</v>
      </c>
      <c r="DJ437" s="52">
        <v>0</v>
      </c>
      <c r="DK437" s="52">
        <v>0</v>
      </c>
      <c r="DL437" s="52">
        <v>0</v>
      </c>
      <c r="DM437" s="52">
        <v>0</v>
      </c>
      <c r="DN437" s="52">
        <v>0</v>
      </c>
      <c r="DO437" s="52">
        <v>0</v>
      </c>
      <c r="DP437" s="52">
        <v>0</v>
      </c>
      <c r="DQ437" s="52">
        <v>0</v>
      </c>
      <c r="DR437" s="52">
        <v>0</v>
      </c>
      <c r="DS437" s="52">
        <v>0</v>
      </c>
      <c r="DT437" s="52">
        <v>0</v>
      </c>
      <c r="DU437" s="52">
        <v>0</v>
      </c>
      <c r="DV437" s="52">
        <v>0</v>
      </c>
      <c r="DW437" s="52">
        <v>0</v>
      </c>
      <c r="DX437" s="52">
        <v>0</v>
      </c>
      <c r="DY437" s="52">
        <v>0</v>
      </c>
      <c r="DZ437" s="52">
        <v>0</v>
      </c>
      <c r="EA437" s="52">
        <v>0</v>
      </c>
      <c r="EB437" s="52">
        <v>0</v>
      </c>
      <c r="EC437" s="52">
        <v>0</v>
      </c>
      <c r="ED437" s="52">
        <v>0</v>
      </c>
      <c r="EE437" s="52">
        <v>0</v>
      </c>
      <c r="EF437" s="52">
        <v>0</v>
      </c>
      <c r="EG437" s="52">
        <v>0</v>
      </c>
      <c r="EH437" s="52">
        <v>0</v>
      </c>
      <c r="EI437" s="52">
        <v>0</v>
      </c>
      <c r="EJ437" s="52">
        <v>0</v>
      </c>
      <c r="EK437" s="52">
        <v>0</v>
      </c>
      <c r="EL437" s="52">
        <v>0</v>
      </c>
      <c r="EM437" s="52">
        <v>0</v>
      </c>
      <c r="EN437" s="52">
        <v>0</v>
      </c>
      <c r="EO437" s="52">
        <v>0</v>
      </c>
      <c r="EP437" s="52">
        <v>0</v>
      </c>
      <c r="EQ437" s="52">
        <v>0</v>
      </c>
      <c r="ER437" s="52">
        <v>0</v>
      </c>
      <c r="ES437" s="52">
        <v>0</v>
      </c>
      <c r="ET437" s="52">
        <v>0</v>
      </c>
      <c r="EU437" s="52">
        <v>0</v>
      </c>
      <c r="EV437" s="52">
        <v>0</v>
      </c>
      <c r="EW437" s="52">
        <v>71.574070000000006</v>
      </c>
      <c r="EX437" s="52">
        <v>70.259259999999998</v>
      </c>
      <c r="EY437" s="52">
        <v>69.05556</v>
      </c>
      <c r="EZ437" s="52">
        <v>68</v>
      </c>
      <c r="FA437" s="52">
        <v>67.388890000000004</v>
      </c>
      <c r="FB437" s="52">
        <v>66.592590000000001</v>
      </c>
      <c r="FC437" s="52">
        <v>66.111109999999996</v>
      </c>
      <c r="FD437" s="52">
        <v>66.851849999999999</v>
      </c>
      <c r="FE437" s="52">
        <v>69.777780000000007</v>
      </c>
      <c r="FF437" s="52">
        <v>73.666659999999993</v>
      </c>
      <c r="FG437" s="52">
        <v>78.296300000000002</v>
      </c>
      <c r="FH437" s="52">
        <v>82.5</v>
      </c>
      <c r="FI437" s="52">
        <v>85.814809999999994</v>
      </c>
      <c r="FJ437" s="52">
        <v>87.981480000000005</v>
      </c>
      <c r="FK437" s="52">
        <v>89.5</v>
      </c>
      <c r="FL437" s="52">
        <v>90.574070000000006</v>
      </c>
      <c r="FM437" s="52">
        <v>90.259259999999998</v>
      </c>
      <c r="FN437" s="52">
        <v>88.44444</v>
      </c>
      <c r="FO437" s="52">
        <v>85.981480000000005</v>
      </c>
      <c r="FP437" s="52">
        <v>81.833340000000007</v>
      </c>
      <c r="FQ437" s="52">
        <v>77.925929999999994</v>
      </c>
      <c r="FR437" s="52">
        <v>75.222219999999993</v>
      </c>
      <c r="FS437" s="52">
        <v>73.351849999999999</v>
      </c>
      <c r="FT437" s="52">
        <v>72.092590000000001</v>
      </c>
      <c r="FU437" s="52">
        <v>6</v>
      </c>
      <c r="FV437" s="52">
        <v>175.88470000000001</v>
      </c>
      <c r="FW437" s="52">
        <v>131.7148</v>
      </c>
      <c r="FX437" s="52">
        <v>0</v>
      </c>
    </row>
    <row r="438" spans="1:180" x14ac:dyDescent="0.3">
      <c r="A438" t="s">
        <v>174</v>
      </c>
      <c r="B438" t="s">
        <v>249</v>
      </c>
      <c r="C438" t="s">
        <v>0</v>
      </c>
      <c r="D438" t="s">
        <v>244</v>
      </c>
      <c r="E438" t="s">
        <v>188</v>
      </c>
      <c r="F438" t="s">
        <v>232</v>
      </c>
      <c r="G438" t="s">
        <v>240</v>
      </c>
      <c r="H438" s="52">
        <v>18</v>
      </c>
      <c r="I438" s="52">
        <v>0</v>
      </c>
      <c r="J438" s="52">
        <v>0</v>
      </c>
      <c r="K438" s="52">
        <v>0</v>
      </c>
      <c r="L438" s="52">
        <v>0</v>
      </c>
      <c r="M438" s="52">
        <v>0</v>
      </c>
      <c r="N438" s="52">
        <v>0</v>
      </c>
      <c r="O438" s="52">
        <v>0</v>
      </c>
      <c r="P438" s="52">
        <v>0</v>
      </c>
      <c r="Q438" s="52">
        <v>0</v>
      </c>
      <c r="R438" s="52">
        <v>0</v>
      </c>
      <c r="S438" s="52">
        <v>0</v>
      </c>
      <c r="T438" s="52">
        <v>0</v>
      </c>
      <c r="U438" s="52">
        <v>0</v>
      </c>
      <c r="V438" s="52">
        <v>0</v>
      </c>
      <c r="W438" s="52">
        <v>0</v>
      </c>
      <c r="X438" s="52">
        <v>0</v>
      </c>
      <c r="Y438" s="52">
        <v>0</v>
      </c>
      <c r="Z438" s="52">
        <v>0</v>
      </c>
      <c r="AA438" s="52">
        <v>0</v>
      </c>
      <c r="AB438" s="52">
        <v>0</v>
      </c>
      <c r="AC438" s="52">
        <v>0</v>
      </c>
      <c r="AD438" s="52">
        <v>0</v>
      </c>
      <c r="AE438" s="52">
        <v>0</v>
      </c>
      <c r="AF438" s="52">
        <v>0</v>
      </c>
      <c r="AG438" s="52">
        <v>0</v>
      </c>
      <c r="AH438" s="52">
        <v>0</v>
      </c>
      <c r="AI438" s="52">
        <v>0</v>
      </c>
      <c r="AJ438" s="52">
        <v>0</v>
      </c>
      <c r="AK438" s="52">
        <v>0</v>
      </c>
      <c r="AL438" s="52">
        <v>0</v>
      </c>
      <c r="AM438" s="52">
        <v>0</v>
      </c>
      <c r="AN438" s="52">
        <v>0</v>
      </c>
      <c r="AO438" s="52">
        <v>0</v>
      </c>
      <c r="AP438" s="52">
        <v>0</v>
      </c>
      <c r="AQ438" s="52">
        <v>0</v>
      </c>
      <c r="AR438" s="52">
        <v>0</v>
      </c>
      <c r="AS438" s="52">
        <v>0</v>
      </c>
      <c r="AT438" s="52">
        <v>0</v>
      </c>
      <c r="AU438" s="52">
        <v>0</v>
      </c>
      <c r="AV438" s="52">
        <v>0</v>
      </c>
      <c r="AW438" s="52">
        <v>0</v>
      </c>
      <c r="AX438" s="52">
        <v>0</v>
      </c>
      <c r="AY438" s="52">
        <v>0</v>
      </c>
      <c r="AZ438" s="52">
        <v>0</v>
      </c>
      <c r="BA438" s="52">
        <v>0</v>
      </c>
      <c r="BB438" s="52">
        <v>0</v>
      </c>
      <c r="BC438" s="52">
        <v>0</v>
      </c>
      <c r="BD438" s="52">
        <v>0</v>
      </c>
      <c r="BE438" s="52">
        <v>0</v>
      </c>
      <c r="BF438" s="52">
        <v>0</v>
      </c>
      <c r="BG438" s="52">
        <v>0</v>
      </c>
      <c r="BH438" s="52">
        <v>0</v>
      </c>
      <c r="BI438" s="52">
        <v>0</v>
      </c>
      <c r="BJ438" s="52">
        <v>0</v>
      </c>
      <c r="BK438" s="52">
        <v>0</v>
      </c>
      <c r="BL438" s="52">
        <v>0</v>
      </c>
      <c r="BM438" s="52">
        <v>0</v>
      </c>
      <c r="BN438" s="52">
        <v>0</v>
      </c>
      <c r="BO438" s="52">
        <v>0</v>
      </c>
      <c r="BP438" s="52">
        <v>0</v>
      </c>
      <c r="BQ438" s="52">
        <v>0</v>
      </c>
      <c r="BR438" s="52">
        <v>0</v>
      </c>
      <c r="BS438" s="52">
        <v>0</v>
      </c>
      <c r="BT438" s="52">
        <v>0</v>
      </c>
      <c r="BU438" s="52">
        <v>0</v>
      </c>
      <c r="BV438" s="52">
        <v>0</v>
      </c>
      <c r="BW438" s="52">
        <v>0</v>
      </c>
      <c r="BX438" s="52">
        <v>0</v>
      </c>
      <c r="BY438" s="52">
        <v>0</v>
      </c>
      <c r="BZ438" s="52">
        <v>0</v>
      </c>
      <c r="CA438" s="52">
        <v>0</v>
      </c>
      <c r="CB438" s="52">
        <v>0</v>
      </c>
      <c r="CC438" s="52">
        <v>0</v>
      </c>
      <c r="CD438" s="52">
        <v>0</v>
      </c>
      <c r="CE438" s="52">
        <v>0</v>
      </c>
      <c r="CF438" s="52">
        <v>0</v>
      </c>
      <c r="CG438" s="52">
        <v>0</v>
      </c>
      <c r="CH438" s="52">
        <v>0</v>
      </c>
      <c r="CI438" s="52">
        <v>0</v>
      </c>
      <c r="CJ438" s="52">
        <v>0</v>
      </c>
      <c r="CK438" s="52">
        <v>0</v>
      </c>
      <c r="CL438" s="52">
        <v>0</v>
      </c>
      <c r="CM438" s="52">
        <v>0</v>
      </c>
      <c r="CN438" s="52">
        <v>0</v>
      </c>
      <c r="CO438" s="52">
        <v>0</v>
      </c>
      <c r="CP438" s="52">
        <v>0</v>
      </c>
      <c r="CQ438" s="52">
        <v>0</v>
      </c>
      <c r="CR438" s="52">
        <v>0</v>
      </c>
      <c r="CS438" s="52">
        <v>0</v>
      </c>
      <c r="CT438" s="52">
        <v>0</v>
      </c>
      <c r="CU438" s="52">
        <v>0</v>
      </c>
      <c r="CV438" s="52">
        <v>0</v>
      </c>
      <c r="CW438" s="52">
        <v>0</v>
      </c>
      <c r="CX438" s="52">
        <v>0</v>
      </c>
      <c r="CY438" s="52">
        <v>0</v>
      </c>
      <c r="CZ438" s="52">
        <v>0</v>
      </c>
      <c r="DA438" s="52">
        <v>0</v>
      </c>
      <c r="DB438" s="52">
        <v>0</v>
      </c>
      <c r="DC438" s="52">
        <v>0</v>
      </c>
      <c r="DD438" s="52">
        <v>0</v>
      </c>
      <c r="DE438" s="52">
        <v>0</v>
      </c>
      <c r="DF438" s="52">
        <v>0</v>
      </c>
      <c r="DG438" s="52">
        <v>0</v>
      </c>
      <c r="DH438" s="52">
        <v>0</v>
      </c>
      <c r="DI438" s="52">
        <v>0</v>
      </c>
      <c r="DJ438" s="52">
        <v>0</v>
      </c>
      <c r="DK438" s="52">
        <v>0</v>
      </c>
      <c r="DL438" s="52">
        <v>0</v>
      </c>
      <c r="DM438" s="52">
        <v>0</v>
      </c>
      <c r="DN438" s="52">
        <v>0</v>
      </c>
      <c r="DO438" s="52">
        <v>0</v>
      </c>
      <c r="DP438" s="52">
        <v>0</v>
      </c>
      <c r="DQ438" s="52">
        <v>0</v>
      </c>
      <c r="DR438" s="52">
        <v>0</v>
      </c>
      <c r="DS438" s="52">
        <v>0</v>
      </c>
      <c r="DT438" s="52">
        <v>0</v>
      </c>
      <c r="DU438" s="52">
        <v>0</v>
      </c>
      <c r="DV438" s="52">
        <v>0</v>
      </c>
      <c r="DW438" s="52">
        <v>0</v>
      </c>
      <c r="DX438" s="52">
        <v>0</v>
      </c>
      <c r="DY438" s="52">
        <v>0</v>
      </c>
      <c r="DZ438" s="52">
        <v>0</v>
      </c>
      <c r="EA438" s="52">
        <v>0</v>
      </c>
      <c r="EB438" s="52">
        <v>0</v>
      </c>
      <c r="EC438" s="52">
        <v>0</v>
      </c>
      <c r="ED438" s="52">
        <v>0</v>
      </c>
      <c r="EE438" s="52">
        <v>0</v>
      </c>
      <c r="EF438" s="52">
        <v>0</v>
      </c>
      <c r="EG438" s="52">
        <v>0</v>
      </c>
      <c r="EH438" s="52">
        <v>0</v>
      </c>
      <c r="EI438" s="52">
        <v>0</v>
      </c>
      <c r="EJ438" s="52">
        <v>0</v>
      </c>
      <c r="EK438" s="52">
        <v>0</v>
      </c>
      <c r="EL438" s="52">
        <v>0</v>
      </c>
      <c r="EM438" s="52">
        <v>0</v>
      </c>
      <c r="EN438" s="52">
        <v>0</v>
      </c>
      <c r="EO438" s="52">
        <v>0</v>
      </c>
      <c r="EP438" s="52">
        <v>0</v>
      </c>
      <c r="EQ438" s="52">
        <v>0</v>
      </c>
      <c r="ER438" s="52">
        <v>0</v>
      </c>
      <c r="ES438" s="52">
        <v>0</v>
      </c>
      <c r="ET438" s="52">
        <v>0</v>
      </c>
      <c r="EU438" s="52">
        <v>0</v>
      </c>
      <c r="EV438" s="52">
        <v>0</v>
      </c>
      <c r="EW438" s="52">
        <v>72.900000000000006</v>
      </c>
      <c r="EX438" s="52">
        <v>71.116669999999999</v>
      </c>
      <c r="EY438" s="52">
        <v>69.400000000000006</v>
      </c>
      <c r="EZ438" s="52">
        <v>67.8</v>
      </c>
      <c r="FA438" s="52">
        <v>66.933329999999998</v>
      </c>
      <c r="FB438" s="52">
        <v>65.95</v>
      </c>
      <c r="FC438" s="52">
        <v>65.516670000000005</v>
      </c>
      <c r="FD438" s="52">
        <v>67.216669999999993</v>
      </c>
      <c r="FE438" s="52">
        <v>70.849999999999994</v>
      </c>
      <c r="FF438" s="52">
        <v>75.116669999999999</v>
      </c>
      <c r="FG438" s="52">
        <v>79.883330000000001</v>
      </c>
      <c r="FH438" s="52">
        <v>84.1</v>
      </c>
      <c r="FI438" s="52">
        <v>87.4</v>
      </c>
      <c r="FJ438" s="52">
        <v>89.8</v>
      </c>
      <c r="FK438" s="52">
        <v>91.5</v>
      </c>
      <c r="FL438" s="52">
        <v>92.116669999999999</v>
      </c>
      <c r="FM438" s="52">
        <v>91.733329999999995</v>
      </c>
      <c r="FN438" s="52">
        <v>90.483329999999995</v>
      </c>
      <c r="FO438" s="52">
        <v>87.8</v>
      </c>
      <c r="FP438" s="52">
        <v>83.733329999999995</v>
      </c>
      <c r="FQ438" s="52">
        <v>79.383330000000001</v>
      </c>
      <c r="FR438" s="52">
        <v>76.266670000000005</v>
      </c>
      <c r="FS438" s="52">
        <v>74.25</v>
      </c>
      <c r="FT438" s="52">
        <v>72.833340000000007</v>
      </c>
      <c r="FU438" s="52">
        <v>6</v>
      </c>
      <c r="FV438" s="52">
        <v>130.54920000000001</v>
      </c>
      <c r="FW438" s="52">
        <v>87.553550000000001</v>
      </c>
      <c r="FX438" s="52">
        <v>0</v>
      </c>
    </row>
    <row r="439" spans="1:180" x14ac:dyDescent="0.3">
      <c r="A439" t="s">
        <v>174</v>
      </c>
      <c r="B439" t="s">
        <v>249</v>
      </c>
      <c r="C439" t="s">
        <v>0</v>
      </c>
      <c r="D439" t="s">
        <v>224</v>
      </c>
      <c r="E439" t="s">
        <v>189</v>
      </c>
      <c r="F439" t="s">
        <v>232</v>
      </c>
      <c r="G439" t="s">
        <v>240</v>
      </c>
      <c r="H439" s="52">
        <v>18</v>
      </c>
      <c r="I439" s="52">
        <v>0</v>
      </c>
      <c r="J439" s="52">
        <v>0</v>
      </c>
      <c r="K439" s="52">
        <v>0</v>
      </c>
      <c r="L439" s="52">
        <v>0</v>
      </c>
      <c r="M439" s="52">
        <v>0</v>
      </c>
      <c r="N439" s="52">
        <v>0</v>
      </c>
      <c r="O439" s="52">
        <v>0</v>
      </c>
      <c r="P439" s="52">
        <v>0</v>
      </c>
      <c r="Q439" s="52">
        <v>0</v>
      </c>
      <c r="R439" s="52">
        <v>0</v>
      </c>
      <c r="S439" s="52">
        <v>0</v>
      </c>
      <c r="T439" s="52">
        <v>0</v>
      </c>
      <c r="U439" s="52">
        <v>0</v>
      </c>
      <c r="V439" s="52">
        <v>0</v>
      </c>
      <c r="W439" s="52">
        <v>0</v>
      </c>
      <c r="X439" s="52">
        <v>0</v>
      </c>
      <c r="Y439" s="52">
        <v>0</v>
      </c>
      <c r="Z439" s="52">
        <v>0</v>
      </c>
      <c r="AA439" s="52">
        <v>0</v>
      </c>
      <c r="AB439" s="52">
        <v>0</v>
      </c>
      <c r="AC439" s="52">
        <v>0</v>
      </c>
      <c r="AD439" s="52">
        <v>0</v>
      </c>
      <c r="AE439" s="52">
        <v>0</v>
      </c>
      <c r="AF439" s="52">
        <v>0</v>
      </c>
      <c r="AG439" s="52">
        <v>0</v>
      </c>
      <c r="AH439" s="52">
        <v>0</v>
      </c>
      <c r="AI439" s="52">
        <v>0</v>
      </c>
      <c r="AJ439" s="52">
        <v>0</v>
      </c>
      <c r="AK439" s="52">
        <v>0</v>
      </c>
      <c r="AL439" s="52">
        <v>0</v>
      </c>
      <c r="AM439" s="52">
        <v>0</v>
      </c>
      <c r="AN439" s="52">
        <v>0</v>
      </c>
      <c r="AO439" s="52">
        <v>0</v>
      </c>
      <c r="AP439" s="52">
        <v>0</v>
      </c>
      <c r="AQ439" s="52">
        <v>0</v>
      </c>
      <c r="AR439" s="52">
        <v>0</v>
      </c>
      <c r="AS439" s="52">
        <v>0</v>
      </c>
      <c r="AT439" s="52">
        <v>0</v>
      </c>
      <c r="AU439" s="52">
        <v>0</v>
      </c>
      <c r="AV439" s="52">
        <v>0</v>
      </c>
      <c r="AW439" s="52">
        <v>0</v>
      </c>
      <c r="AX439" s="52">
        <v>0</v>
      </c>
      <c r="AY439" s="52">
        <v>0</v>
      </c>
      <c r="AZ439" s="52">
        <v>0</v>
      </c>
      <c r="BA439" s="52">
        <v>0</v>
      </c>
      <c r="BB439" s="52">
        <v>0</v>
      </c>
      <c r="BC439" s="52">
        <v>0</v>
      </c>
      <c r="BD439" s="52">
        <v>0</v>
      </c>
      <c r="BE439" s="52">
        <v>0</v>
      </c>
      <c r="BF439" s="52">
        <v>0</v>
      </c>
      <c r="BG439" s="52">
        <v>0</v>
      </c>
      <c r="BH439" s="52">
        <v>0</v>
      </c>
      <c r="BI439" s="52">
        <v>0</v>
      </c>
      <c r="BJ439" s="52">
        <v>0</v>
      </c>
      <c r="BK439" s="52">
        <v>0</v>
      </c>
      <c r="BL439" s="52">
        <v>0</v>
      </c>
      <c r="BM439" s="52">
        <v>0</v>
      </c>
      <c r="BN439" s="52">
        <v>0</v>
      </c>
      <c r="BO439" s="52">
        <v>0</v>
      </c>
      <c r="BP439" s="52">
        <v>0</v>
      </c>
      <c r="BQ439" s="52">
        <v>0</v>
      </c>
      <c r="BR439" s="52">
        <v>0</v>
      </c>
      <c r="BS439" s="52">
        <v>0</v>
      </c>
      <c r="BT439" s="52">
        <v>0</v>
      </c>
      <c r="BU439" s="52">
        <v>0</v>
      </c>
      <c r="BV439" s="52">
        <v>0</v>
      </c>
      <c r="BW439" s="52">
        <v>0</v>
      </c>
      <c r="BX439" s="52">
        <v>0</v>
      </c>
      <c r="BY439" s="52">
        <v>0</v>
      </c>
      <c r="BZ439" s="52">
        <v>0</v>
      </c>
      <c r="CA439" s="52">
        <v>0</v>
      </c>
      <c r="CB439" s="52">
        <v>0</v>
      </c>
      <c r="CC439" s="52">
        <v>0</v>
      </c>
      <c r="CD439" s="52">
        <v>0</v>
      </c>
      <c r="CE439" s="52">
        <v>0</v>
      </c>
      <c r="CF439" s="52">
        <v>0</v>
      </c>
      <c r="CG439" s="52">
        <v>0</v>
      </c>
      <c r="CH439" s="52">
        <v>0</v>
      </c>
      <c r="CI439" s="52">
        <v>0</v>
      </c>
      <c r="CJ439" s="52">
        <v>0</v>
      </c>
      <c r="CK439" s="52">
        <v>0</v>
      </c>
      <c r="CL439" s="52">
        <v>0</v>
      </c>
      <c r="CM439" s="52">
        <v>0</v>
      </c>
      <c r="CN439" s="52">
        <v>0</v>
      </c>
      <c r="CO439" s="52">
        <v>0</v>
      </c>
      <c r="CP439" s="52">
        <v>0</v>
      </c>
      <c r="CQ439" s="52">
        <v>0</v>
      </c>
      <c r="CR439" s="52">
        <v>0</v>
      </c>
      <c r="CS439" s="52">
        <v>0</v>
      </c>
      <c r="CT439" s="52">
        <v>0</v>
      </c>
      <c r="CU439" s="52">
        <v>0</v>
      </c>
      <c r="CV439" s="52">
        <v>0</v>
      </c>
      <c r="CW439" s="52">
        <v>0</v>
      </c>
      <c r="CX439" s="52">
        <v>0</v>
      </c>
      <c r="CY439" s="52">
        <v>0</v>
      </c>
      <c r="CZ439" s="52">
        <v>0</v>
      </c>
      <c r="DA439" s="52">
        <v>0</v>
      </c>
      <c r="DB439" s="52">
        <v>0</v>
      </c>
      <c r="DC439" s="52">
        <v>0</v>
      </c>
      <c r="DD439" s="52">
        <v>0</v>
      </c>
      <c r="DE439" s="52">
        <v>0</v>
      </c>
      <c r="DF439" s="52">
        <v>0</v>
      </c>
      <c r="DG439" s="52">
        <v>0</v>
      </c>
      <c r="DH439" s="52">
        <v>0</v>
      </c>
      <c r="DI439" s="52">
        <v>0</v>
      </c>
      <c r="DJ439" s="52">
        <v>0</v>
      </c>
      <c r="DK439" s="52">
        <v>0</v>
      </c>
      <c r="DL439" s="52">
        <v>0</v>
      </c>
      <c r="DM439" s="52">
        <v>0</v>
      </c>
      <c r="DN439" s="52">
        <v>0</v>
      </c>
      <c r="DO439" s="52">
        <v>0</v>
      </c>
      <c r="DP439" s="52">
        <v>0</v>
      </c>
      <c r="DQ439" s="52">
        <v>0</v>
      </c>
      <c r="DR439" s="52">
        <v>0</v>
      </c>
      <c r="DS439" s="52">
        <v>0</v>
      </c>
      <c r="DT439" s="52">
        <v>0</v>
      </c>
      <c r="DU439" s="52">
        <v>0</v>
      </c>
      <c r="DV439" s="52">
        <v>0</v>
      </c>
      <c r="DW439" s="52">
        <v>0</v>
      </c>
      <c r="DX439" s="52">
        <v>0</v>
      </c>
      <c r="DY439" s="52">
        <v>0</v>
      </c>
      <c r="DZ439" s="52">
        <v>0</v>
      </c>
      <c r="EA439" s="52">
        <v>0</v>
      </c>
      <c r="EB439" s="52">
        <v>0</v>
      </c>
      <c r="EC439" s="52">
        <v>0</v>
      </c>
      <c r="ED439" s="52">
        <v>0</v>
      </c>
      <c r="EE439" s="52">
        <v>0</v>
      </c>
      <c r="EF439" s="52">
        <v>0</v>
      </c>
      <c r="EG439" s="52">
        <v>0</v>
      </c>
      <c r="EH439" s="52">
        <v>0</v>
      </c>
      <c r="EI439" s="52">
        <v>0</v>
      </c>
      <c r="EJ439" s="52">
        <v>0</v>
      </c>
      <c r="EK439" s="52">
        <v>0</v>
      </c>
      <c r="EL439" s="52">
        <v>0</v>
      </c>
      <c r="EM439" s="52">
        <v>0</v>
      </c>
      <c r="EN439" s="52">
        <v>0</v>
      </c>
      <c r="EO439" s="52">
        <v>0</v>
      </c>
      <c r="EP439" s="52">
        <v>0</v>
      </c>
      <c r="EQ439" s="52">
        <v>0</v>
      </c>
      <c r="ER439" s="52">
        <v>0</v>
      </c>
      <c r="ES439" s="52">
        <v>0</v>
      </c>
      <c r="ET439" s="52">
        <v>0</v>
      </c>
      <c r="EU439" s="52">
        <v>0</v>
      </c>
      <c r="EV439" s="52">
        <v>0</v>
      </c>
      <c r="EW439" s="52">
        <v>69.454539999999994</v>
      </c>
      <c r="EX439" s="52">
        <v>68.477270000000004</v>
      </c>
      <c r="EY439" s="52">
        <v>67.537880000000001</v>
      </c>
      <c r="EZ439" s="52">
        <v>66.621219999999994</v>
      </c>
      <c r="FA439" s="52">
        <v>65.825760000000002</v>
      </c>
      <c r="FB439" s="52">
        <v>65</v>
      </c>
      <c r="FC439" s="52">
        <v>64.348489999999998</v>
      </c>
      <c r="FD439" s="52">
        <v>65.371219999999994</v>
      </c>
      <c r="FE439" s="52">
        <v>68.174239999999998</v>
      </c>
      <c r="FF439" s="52">
        <v>72.098489999999998</v>
      </c>
      <c r="FG439" s="52">
        <v>76.606059999999999</v>
      </c>
      <c r="FH439" s="52">
        <v>80.583340000000007</v>
      </c>
      <c r="FI439" s="52">
        <v>83.606059999999999</v>
      </c>
      <c r="FJ439" s="52">
        <v>85.939390000000003</v>
      </c>
      <c r="FK439" s="52">
        <v>87.704539999999994</v>
      </c>
      <c r="FL439" s="52">
        <v>88.696969999999993</v>
      </c>
      <c r="FM439" s="52">
        <v>88.507580000000004</v>
      </c>
      <c r="FN439" s="52">
        <v>87.333340000000007</v>
      </c>
      <c r="FO439" s="52">
        <v>84.553030000000007</v>
      </c>
      <c r="FP439" s="52">
        <v>80.371219999999994</v>
      </c>
      <c r="FQ439" s="52">
        <v>76.575760000000002</v>
      </c>
      <c r="FR439" s="52">
        <v>74.151510000000002</v>
      </c>
      <c r="FS439" s="52">
        <v>72.590909999999994</v>
      </c>
      <c r="FT439" s="52">
        <v>71.083340000000007</v>
      </c>
      <c r="FU439" s="52">
        <v>6</v>
      </c>
      <c r="FV439" s="52">
        <v>175.88470000000001</v>
      </c>
      <c r="FW439" s="52">
        <v>131.7148</v>
      </c>
      <c r="FX439" s="52">
        <v>0</v>
      </c>
    </row>
    <row r="440" spans="1:180" x14ac:dyDescent="0.3">
      <c r="A440" t="s">
        <v>174</v>
      </c>
      <c r="B440" t="s">
        <v>249</v>
      </c>
      <c r="C440" t="s">
        <v>0</v>
      </c>
      <c r="D440" t="s">
        <v>224</v>
      </c>
      <c r="E440" t="s">
        <v>188</v>
      </c>
      <c r="F440" t="s">
        <v>232</v>
      </c>
      <c r="G440" t="s">
        <v>240</v>
      </c>
      <c r="H440" s="52">
        <v>18</v>
      </c>
      <c r="I440" s="52">
        <v>0</v>
      </c>
      <c r="J440" s="52">
        <v>0</v>
      </c>
      <c r="K440" s="52">
        <v>0</v>
      </c>
      <c r="L440" s="52">
        <v>0</v>
      </c>
      <c r="M440" s="52">
        <v>0</v>
      </c>
      <c r="N440" s="52">
        <v>0</v>
      </c>
      <c r="O440" s="52">
        <v>0</v>
      </c>
      <c r="P440" s="52">
        <v>0</v>
      </c>
      <c r="Q440" s="52">
        <v>0</v>
      </c>
      <c r="R440" s="52">
        <v>0</v>
      </c>
      <c r="S440" s="52">
        <v>0</v>
      </c>
      <c r="T440" s="52">
        <v>0</v>
      </c>
      <c r="U440" s="52">
        <v>0</v>
      </c>
      <c r="V440" s="52">
        <v>0</v>
      </c>
      <c r="W440" s="52">
        <v>0</v>
      </c>
      <c r="X440" s="52">
        <v>0</v>
      </c>
      <c r="Y440" s="52">
        <v>0</v>
      </c>
      <c r="Z440" s="52">
        <v>0</v>
      </c>
      <c r="AA440" s="52">
        <v>0</v>
      </c>
      <c r="AB440" s="52">
        <v>0</v>
      </c>
      <c r="AC440" s="52">
        <v>0</v>
      </c>
      <c r="AD440" s="52">
        <v>0</v>
      </c>
      <c r="AE440" s="52">
        <v>0</v>
      </c>
      <c r="AF440" s="52">
        <v>0</v>
      </c>
      <c r="AG440" s="52">
        <v>0</v>
      </c>
      <c r="AH440" s="52">
        <v>0</v>
      </c>
      <c r="AI440" s="52">
        <v>0</v>
      </c>
      <c r="AJ440" s="52">
        <v>0</v>
      </c>
      <c r="AK440" s="52">
        <v>0</v>
      </c>
      <c r="AL440" s="52">
        <v>0</v>
      </c>
      <c r="AM440" s="52">
        <v>0</v>
      </c>
      <c r="AN440" s="52">
        <v>0</v>
      </c>
      <c r="AO440" s="52">
        <v>0</v>
      </c>
      <c r="AP440" s="52">
        <v>0</v>
      </c>
      <c r="AQ440" s="52">
        <v>0</v>
      </c>
      <c r="AR440" s="52">
        <v>0</v>
      </c>
      <c r="AS440" s="52">
        <v>0</v>
      </c>
      <c r="AT440" s="52">
        <v>0</v>
      </c>
      <c r="AU440" s="52">
        <v>0</v>
      </c>
      <c r="AV440" s="52">
        <v>0</v>
      </c>
      <c r="AW440" s="52">
        <v>0</v>
      </c>
      <c r="AX440" s="52">
        <v>0</v>
      </c>
      <c r="AY440" s="52">
        <v>0</v>
      </c>
      <c r="AZ440" s="52">
        <v>0</v>
      </c>
      <c r="BA440" s="52">
        <v>0</v>
      </c>
      <c r="BB440" s="52">
        <v>0</v>
      </c>
      <c r="BC440" s="52">
        <v>0</v>
      </c>
      <c r="BD440" s="52">
        <v>0</v>
      </c>
      <c r="BE440" s="52">
        <v>0</v>
      </c>
      <c r="BF440" s="52">
        <v>0</v>
      </c>
      <c r="BG440" s="52">
        <v>0</v>
      </c>
      <c r="BH440" s="52">
        <v>0</v>
      </c>
      <c r="BI440" s="52">
        <v>0</v>
      </c>
      <c r="BJ440" s="52">
        <v>0</v>
      </c>
      <c r="BK440" s="52">
        <v>0</v>
      </c>
      <c r="BL440" s="52">
        <v>0</v>
      </c>
      <c r="BM440" s="52">
        <v>0</v>
      </c>
      <c r="BN440" s="52">
        <v>0</v>
      </c>
      <c r="BO440" s="52">
        <v>0</v>
      </c>
      <c r="BP440" s="52">
        <v>0</v>
      </c>
      <c r="BQ440" s="52">
        <v>0</v>
      </c>
      <c r="BR440" s="52">
        <v>0</v>
      </c>
      <c r="BS440" s="52">
        <v>0</v>
      </c>
      <c r="BT440" s="52">
        <v>0</v>
      </c>
      <c r="BU440" s="52">
        <v>0</v>
      </c>
      <c r="BV440" s="52">
        <v>0</v>
      </c>
      <c r="BW440" s="52">
        <v>0</v>
      </c>
      <c r="BX440" s="52">
        <v>0</v>
      </c>
      <c r="BY440" s="52">
        <v>0</v>
      </c>
      <c r="BZ440" s="52">
        <v>0</v>
      </c>
      <c r="CA440" s="52">
        <v>0</v>
      </c>
      <c r="CB440" s="52">
        <v>0</v>
      </c>
      <c r="CC440" s="52">
        <v>0</v>
      </c>
      <c r="CD440" s="52">
        <v>0</v>
      </c>
      <c r="CE440" s="52">
        <v>0</v>
      </c>
      <c r="CF440" s="52">
        <v>0</v>
      </c>
      <c r="CG440" s="52">
        <v>0</v>
      </c>
      <c r="CH440" s="52">
        <v>0</v>
      </c>
      <c r="CI440" s="52">
        <v>0</v>
      </c>
      <c r="CJ440" s="52">
        <v>0</v>
      </c>
      <c r="CK440" s="52">
        <v>0</v>
      </c>
      <c r="CL440" s="52">
        <v>0</v>
      </c>
      <c r="CM440" s="52">
        <v>0</v>
      </c>
      <c r="CN440" s="52">
        <v>0</v>
      </c>
      <c r="CO440" s="52">
        <v>0</v>
      </c>
      <c r="CP440" s="52">
        <v>0</v>
      </c>
      <c r="CQ440" s="52">
        <v>0</v>
      </c>
      <c r="CR440" s="52">
        <v>0</v>
      </c>
      <c r="CS440" s="52">
        <v>0</v>
      </c>
      <c r="CT440" s="52">
        <v>0</v>
      </c>
      <c r="CU440" s="52">
        <v>0</v>
      </c>
      <c r="CV440" s="52">
        <v>0</v>
      </c>
      <c r="CW440" s="52">
        <v>0</v>
      </c>
      <c r="CX440" s="52">
        <v>0</v>
      </c>
      <c r="CY440" s="52">
        <v>0</v>
      </c>
      <c r="CZ440" s="52">
        <v>0</v>
      </c>
      <c r="DA440" s="52">
        <v>0</v>
      </c>
      <c r="DB440" s="52">
        <v>0</v>
      </c>
      <c r="DC440" s="52">
        <v>0</v>
      </c>
      <c r="DD440" s="52">
        <v>0</v>
      </c>
      <c r="DE440" s="52">
        <v>0</v>
      </c>
      <c r="DF440" s="52">
        <v>0</v>
      </c>
      <c r="DG440" s="52">
        <v>0</v>
      </c>
      <c r="DH440" s="52">
        <v>0</v>
      </c>
      <c r="DI440" s="52">
        <v>0</v>
      </c>
      <c r="DJ440" s="52">
        <v>0</v>
      </c>
      <c r="DK440" s="52">
        <v>0</v>
      </c>
      <c r="DL440" s="52">
        <v>0</v>
      </c>
      <c r="DM440" s="52">
        <v>0</v>
      </c>
      <c r="DN440" s="52">
        <v>0</v>
      </c>
      <c r="DO440" s="52">
        <v>0</v>
      </c>
      <c r="DP440" s="52">
        <v>0</v>
      </c>
      <c r="DQ440" s="52">
        <v>0</v>
      </c>
      <c r="DR440" s="52">
        <v>0</v>
      </c>
      <c r="DS440" s="52">
        <v>0</v>
      </c>
      <c r="DT440" s="52">
        <v>0</v>
      </c>
      <c r="DU440" s="52">
        <v>0</v>
      </c>
      <c r="DV440" s="52">
        <v>0</v>
      </c>
      <c r="DW440" s="52">
        <v>0</v>
      </c>
      <c r="DX440" s="52">
        <v>0</v>
      </c>
      <c r="DY440" s="52">
        <v>0</v>
      </c>
      <c r="DZ440" s="52">
        <v>0</v>
      </c>
      <c r="EA440" s="52">
        <v>0</v>
      </c>
      <c r="EB440" s="52">
        <v>0</v>
      </c>
      <c r="EC440" s="52">
        <v>0</v>
      </c>
      <c r="ED440" s="52">
        <v>0</v>
      </c>
      <c r="EE440" s="52">
        <v>0</v>
      </c>
      <c r="EF440" s="52">
        <v>0</v>
      </c>
      <c r="EG440" s="52">
        <v>0</v>
      </c>
      <c r="EH440" s="52">
        <v>0</v>
      </c>
      <c r="EI440" s="52">
        <v>0</v>
      </c>
      <c r="EJ440" s="52">
        <v>0</v>
      </c>
      <c r="EK440" s="52">
        <v>0</v>
      </c>
      <c r="EL440" s="52">
        <v>0</v>
      </c>
      <c r="EM440" s="52">
        <v>0</v>
      </c>
      <c r="EN440" s="52">
        <v>0</v>
      </c>
      <c r="EO440" s="52">
        <v>0</v>
      </c>
      <c r="EP440" s="52">
        <v>0</v>
      </c>
      <c r="EQ440" s="52">
        <v>0</v>
      </c>
      <c r="ER440" s="52">
        <v>0</v>
      </c>
      <c r="ES440" s="52">
        <v>0</v>
      </c>
      <c r="ET440" s="52">
        <v>0</v>
      </c>
      <c r="EU440" s="52">
        <v>0</v>
      </c>
      <c r="EV440" s="52">
        <v>0</v>
      </c>
      <c r="EW440" s="52">
        <v>69.79365</v>
      </c>
      <c r="EX440" s="52">
        <v>68.539680000000004</v>
      </c>
      <c r="EY440" s="52">
        <v>67.507930000000002</v>
      </c>
      <c r="EZ440" s="52">
        <v>66.492069999999998</v>
      </c>
      <c r="FA440" s="52">
        <v>65.626980000000003</v>
      </c>
      <c r="FB440" s="52">
        <v>64.896829999999994</v>
      </c>
      <c r="FC440" s="52">
        <v>64.730159999999998</v>
      </c>
      <c r="FD440" s="52">
        <v>66.579369999999997</v>
      </c>
      <c r="FE440" s="52">
        <v>69.904759999999996</v>
      </c>
      <c r="FF440" s="52">
        <v>74.134919999999994</v>
      </c>
      <c r="FG440" s="52">
        <v>78.825389999999999</v>
      </c>
      <c r="FH440" s="52">
        <v>83.007930000000002</v>
      </c>
      <c r="FI440" s="52">
        <v>86.20635</v>
      </c>
      <c r="FJ440" s="52">
        <v>88.698409999999996</v>
      </c>
      <c r="FK440" s="52">
        <v>90.238100000000003</v>
      </c>
      <c r="FL440" s="52">
        <v>91.222219999999993</v>
      </c>
      <c r="FM440" s="52">
        <v>91.134919999999994</v>
      </c>
      <c r="FN440" s="52">
        <v>89.984120000000004</v>
      </c>
      <c r="FO440" s="52">
        <v>87.404759999999996</v>
      </c>
      <c r="FP440" s="52">
        <v>83.150790000000001</v>
      </c>
      <c r="FQ440" s="52">
        <v>78.523809999999997</v>
      </c>
      <c r="FR440" s="52">
        <v>75.365080000000006</v>
      </c>
      <c r="FS440" s="52">
        <v>73.182540000000003</v>
      </c>
      <c r="FT440" s="52">
        <v>71.579369999999997</v>
      </c>
      <c r="FU440" s="52">
        <v>6</v>
      </c>
      <c r="FV440" s="52">
        <v>130.54920000000001</v>
      </c>
      <c r="FW440" s="52">
        <v>87.553550000000001</v>
      </c>
      <c r="FX440" s="52">
        <v>0</v>
      </c>
    </row>
    <row r="441" spans="1:180" x14ac:dyDescent="0.3">
      <c r="A441" t="s">
        <v>174</v>
      </c>
      <c r="B441" t="s">
        <v>249</v>
      </c>
      <c r="C441" t="s">
        <v>0</v>
      </c>
      <c r="D441" t="s">
        <v>224</v>
      </c>
      <c r="E441" t="s">
        <v>190</v>
      </c>
      <c r="F441" t="s">
        <v>232</v>
      </c>
      <c r="G441" t="s">
        <v>240</v>
      </c>
      <c r="H441" s="52">
        <v>18</v>
      </c>
      <c r="I441" s="52">
        <v>0</v>
      </c>
      <c r="J441" s="52">
        <v>0</v>
      </c>
      <c r="K441" s="52">
        <v>0</v>
      </c>
      <c r="L441" s="52">
        <v>0</v>
      </c>
      <c r="M441" s="52">
        <v>0</v>
      </c>
      <c r="N441" s="52">
        <v>0</v>
      </c>
      <c r="O441" s="52">
        <v>0</v>
      </c>
      <c r="P441" s="52">
        <v>0</v>
      </c>
      <c r="Q441" s="52">
        <v>0</v>
      </c>
      <c r="R441" s="52">
        <v>0</v>
      </c>
      <c r="S441" s="52">
        <v>0</v>
      </c>
      <c r="T441" s="52">
        <v>0</v>
      </c>
      <c r="U441" s="52">
        <v>0</v>
      </c>
      <c r="V441" s="52">
        <v>0</v>
      </c>
      <c r="W441" s="52">
        <v>0</v>
      </c>
      <c r="X441" s="52">
        <v>0</v>
      </c>
      <c r="Y441" s="52">
        <v>0</v>
      </c>
      <c r="Z441" s="52">
        <v>0</v>
      </c>
      <c r="AA441" s="52">
        <v>0</v>
      </c>
      <c r="AB441" s="52">
        <v>0</v>
      </c>
      <c r="AC441" s="52">
        <v>0</v>
      </c>
      <c r="AD441" s="52">
        <v>0</v>
      </c>
      <c r="AE441" s="52">
        <v>0</v>
      </c>
      <c r="AF441" s="52">
        <v>0</v>
      </c>
      <c r="AG441" s="52">
        <v>0</v>
      </c>
      <c r="AH441" s="52">
        <v>0</v>
      </c>
      <c r="AI441" s="52">
        <v>0</v>
      </c>
      <c r="AJ441" s="52">
        <v>0</v>
      </c>
      <c r="AK441" s="52">
        <v>0</v>
      </c>
      <c r="AL441" s="52">
        <v>0</v>
      </c>
      <c r="AM441" s="52">
        <v>0</v>
      </c>
      <c r="AN441" s="52">
        <v>0</v>
      </c>
      <c r="AO441" s="52">
        <v>0</v>
      </c>
      <c r="AP441" s="52">
        <v>0</v>
      </c>
      <c r="AQ441" s="52">
        <v>0</v>
      </c>
      <c r="AR441" s="52">
        <v>0</v>
      </c>
      <c r="AS441" s="52">
        <v>0</v>
      </c>
      <c r="AT441" s="52">
        <v>0</v>
      </c>
      <c r="AU441" s="52">
        <v>0</v>
      </c>
      <c r="AV441" s="52">
        <v>0</v>
      </c>
      <c r="AW441" s="52">
        <v>0</v>
      </c>
      <c r="AX441" s="52">
        <v>0</v>
      </c>
      <c r="AY441" s="52">
        <v>0</v>
      </c>
      <c r="AZ441" s="52">
        <v>0</v>
      </c>
      <c r="BA441" s="52">
        <v>0</v>
      </c>
      <c r="BB441" s="52">
        <v>0</v>
      </c>
      <c r="BC441" s="52">
        <v>0</v>
      </c>
      <c r="BD441" s="52">
        <v>0</v>
      </c>
      <c r="BE441" s="52">
        <v>0</v>
      </c>
      <c r="BF441" s="52">
        <v>0</v>
      </c>
      <c r="BG441" s="52">
        <v>0</v>
      </c>
      <c r="BH441" s="52">
        <v>0</v>
      </c>
      <c r="BI441" s="52">
        <v>0</v>
      </c>
      <c r="BJ441" s="52">
        <v>0</v>
      </c>
      <c r="BK441" s="52">
        <v>0</v>
      </c>
      <c r="BL441" s="52">
        <v>0</v>
      </c>
      <c r="BM441" s="52">
        <v>0</v>
      </c>
      <c r="BN441" s="52">
        <v>0</v>
      </c>
      <c r="BO441" s="52">
        <v>0</v>
      </c>
      <c r="BP441" s="52">
        <v>0</v>
      </c>
      <c r="BQ441" s="52">
        <v>0</v>
      </c>
      <c r="BR441" s="52">
        <v>0</v>
      </c>
      <c r="BS441" s="52">
        <v>0</v>
      </c>
      <c r="BT441" s="52">
        <v>0</v>
      </c>
      <c r="BU441" s="52">
        <v>0</v>
      </c>
      <c r="BV441" s="52">
        <v>0</v>
      </c>
      <c r="BW441" s="52">
        <v>0</v>
      </c>
      <c r="BX441" s="52">
        <v>0</v>
      </c>
      <c r="BY441" s="52">
        <v>0</v>
      </c>
      <c r="BZ441" s="52">
        <v>0</v>
      </c>
      <c r="CA441" s="52">
        <v>0</v>
      </c>
      <c r="CB441" s="52">
        <v>0</v>
      </c>
      <c r="CC441" s="52">
        <v>0</v>
      </c>
      <c r="CD441" s="52">
        <v>0</v>
      </c>
      <c r="CE441" s="52">
        <v>0</v>
      </c>
      <c r="CF441" s="52">
        <v>0</v>
      </c>
      <c r="CG441" s="52">
        <v>0</v>
      </c>
      <c r="CH441" s="52">
        <v>0</v>
      </c>
      <c r="CI441" s="52">
        <v>0</v>
      </c>
      <c r="CJ441" s="52">
        <v>0</v>
      </c>
      <c r="CK441" s="52">
        <v>0</v>
      </c>
      <c r="CL441" s="52">
        <v>0</v>
      </c>
      <c r="CM441" s="52">
        <v>0</v>
      </c>
      <c r="CN441" s="52">
        <v>0</v>
      </c>
      <c r="CO441" s="52">
        <v>0</v>
      </c>
      <c r="CP441" s="52">
        <v>0</v>
      </c>
      <c r="CQ441" s="52">
        <v>0</v>
      </c>
      <c r="CR441" s="52">
        <v>0</v>
      </c>
      <c r="CS441" s="52">
        <v>0</v>
      </c>
      <c r="CT441" s="52">
        <v>0</v>
      </c>
      <c r="CU441" s="52">
        <v>0</v>
      </c>
      <c r="CV441" s="52">
        <v>0</v>
      </c>
      <c r="CW441" s="52">
        <v>0</v>
      </c>
      <c r="CX441" s="52">
        <v>0</v>
      </c>
      <c r="CY441" s="52">
        <v>0</v>
      </c>
      <c r="CZ441" s="52">
        <v>0</v>
      </c>
      <c r="DA441" s="52">
        <v>0</v>
      </c>
      <c r="DB441" s="52">
        <v>0</v>
      </c>
      <c r="DC441" s="52">
        <v>0</v>
      </c>
      <c r="DD441" s="52">
        <v>0</v>
      </c>
      <c r="DE441" s="52">
        <v>0</v>
      </c>
      <c r="DF441" s="52">
        <v>0</v>
      </c>
      <c r="DG441" s="52">
        <v>0</v>
      </c>
      <c r="DH441" s="52">
        <v>0</v>
      </c>
      <c r="DI441" s="52">
        <v>0</v>
      </c>
      <c r="DJ441" s="52">
        <v>0</v>
      </c>
      <c r="DK441" s="52">
        <v>0</v>
      </c>
      <c r="DL441" s="52">
        <v>0</v>
      </c>
      <c r="DM441" s="52">
        <v>0</v>
      </c>
      <c r="DN441" s="52">
        <v>0</v>
      </c>
      <c r="DO441" s="52">
        <v>0</v>
      </c>
      <c r="DP441" s="52">
        <v>0</v>
      </c>
      <c r="DQ441" s="52">
        <v>0</v>
      </c>
      <c r="DR441" s="52">
        <v>0</v>
      </c>
      <c r="DS441" s="52">
        <v>0</v>
      </c>
      <c r="DT441" s="52">
        <v>0</v>
      </c>
      <c r="DU441" s="52">
        <v>0</v>
      </c>
      <c r="DV441" s="52">
        <v>0</v>
      </c>
      <c r="DW441" s="52">
        <v>0</v>
      </c>
      <c r="DX441" s="52">
        <v>0</v>
      </c>
      <c r="DY441" s="52">
        <v>0</v>
      </c>
      <c r="DZ441" s="52">
        <v>0</v>
      </c>
      <c r="EA441" s="52">
        <v>0</v>
      </c>
      <c r="EB441" s="52">
        <v>0</v>
      </c>
      <c r="EC441" s="52">
        <v>0</v>
      </c>
      <c r="ED441" s="52">
        <v>0</v>
      </c>
      <c r="EE441" s="52">
        <v>0</v>
      </c>
      <c r="EF441" s="52">
        <v>0</v>
      </c>
      <c r="EG441" s="52">
        <v>0</v>
      </c>
      <c r="EH441" s="52">
        <v>0</v>
      </c>
      <c r="EI441" s="52">
        <v>0</v>
      </c>
      <c r="EJ441" s="52">
        <v>0</v>
      </c>
      <c r="EK441" s="52">
        <v>0</v>
      </c>
      <c r="EL441" s="52">
        <v>0</v>
      </c>
      <c r="EM441" s="52">
        <v>0</v>
      </c>
      <c r="EN441" s="52">
        <v>0</v>
      </c>
      <c r="EO441" s="52">
        <v>0</v>
      </c>
      <c r="EP441" s="52">
        <v>0</v>
      </c>
      <c r="EQ441" s="52">
        <v>0</v>
      </c>
      <c r="ER441" s="52">
        <v>0</v>
      </c>
      <c r="ES441" s="52">
        <v>0</v>
      </c>
      <c r="ET441" s="52">
        <v>0</v>
      </c>
      <c r="EU441" s="52">
        <v>0</v>
      </c>
      <c r="EV441" s="52">
        <v>0</v>
      </c>
      <c r="EW441" s="52">
        <v>68.039680000000004</v>
      </c>
      <c r="EX441" s="52">
        <v>66.761899999999997</v>
      </c>
      <c r="EY441" s="52">
        <v>65.801590000000004</v>
      </c>
      <c r="EZ441" s="52">
        <v>64.753969999999995</v>
      </c>
      <c r="FA441" s="52">
        <v>63.968249999999998</v>
      </c>
      <c r="FB441" s="52">
        <v>63.29365</v>
      </c>
      <c r="FC441" s="52">
        <v>62.746029999999998</v>
      </c>
      <c r="FD441" s="52">
        <v>63.285710000000002</v>
      </c>
      <c r="FE441" s="52">
        <v>66.515879999999996</v>
      </c>
      <c r="FF441" s="52">
        <v>70.936509999999998</v>
      </c>
      <c r="FG441" s="52">
        <v>75.563490000000002</v>
      </c>
      <c r="FH441" s="52">
        <v>79.587299999999999</v>
      </c>
      <c r="FI441" s="52">
        <v>82.420630000000003</v>
      </c>
      <c r="FJ441" s="52">
        <v>84.404759999999996</v>
      </c>
      <c r="FK441" s="52">
        <v>85.817459999999997</v>
      </c>
      <c r="FL441" s="52">
        <v>86.428569999999993</v>
      </c>
      <c r="FM441" s="52">
        <v>86.039680000000004</v>
      </c>
      <c r="FN441" s="52">
        <v>84.388890000000004</v>
      </c>
      <c r="FO441" s="52">
        <v>81.349209999999999</v>
      </c>
      <c r="FP441" s="52">
        <v>77.015879999999996</v>
      </c>
      <c r="FQ441" s="52">
        <v>73.5</v>
      </c>
      <c r="FR441" s="52">
        <v>71.126980000000003</v>
      </c>
      <c r="FS441" s="52">
        <v>69.690479999999994</v>
      </c>
      <c r="FT441" s="52">
        <v>68.603170000000006</v>
      </c>
      <c r="FU441" s="52">
        <v>6</v>
      </c>
      <c r="FV441" s="52">
        <v>159.5549</v>
      </c>
      <c r="FW441" s="52">
        <v>117.152</v>
      </c>
      <c r="FX441" s="52">
        <v>0</v>
      </c>
    </row>
    <row r="442" spans="1:180" x14ac:dyDescent="0.3">
      <c r="A442" t="s">
        <v>174</v>
      </c>
      <c r="B442" t="s">
        <v>249</v>
      </c>
      <c r="C442" t="s">
        <v>0</v>
      </c>
      <c r="D442" t="s">
        <v>224</v>
      </c>
      <c r="E442" t="s">
        <v>187</v>
      </c>
      <c r="F442" t="s">
        <v>232</v>
      </c>
      <c r="G442" t="s">
        <v>240</v>
      </c>
      <c r="H442" s="52">
        <v>18</v>
      </c>
      <c r="I442" s="52">
        <v>0</v>
      </c>
      <c r="J442" s="52">
        <v>0</v>
      </c>
      <c r="K442" s="52">
        <v>0</v>
      </c>
      <c r="L442" s="52">
        <v>0</v>
      </c>
      <c r="M442" s="52">
        <v>0</v>
      </c>
      <c r="N442" s="52">
        <v>0</v>
      </c>
      <c r="O442" s="52">
        <v>0</v>
      </c>
      <c r="P442" s="52">
        <v>0</v>
      </c>
      <c r="Q442" s="52">
        <v>0</v>
      </c>
      <c r="R442" s="52">
        <v>0</v>
      </c>
      <c r="S442" s="52">
        <v>0</v>
      </c>
      <c r="T442" s="52">
        <v>0</v>
      </c>
      <c r="U442" s="52">
        <v>0</v>
      </c>
      <c r="V442" s="52">
        <v>0</v>
      </c>
      <c r="W442" s="52">
        <v>0</v>
      </c>
      <c r="X442" s="52">
        <v>0</v>
      </c>
      <c r="Y442" s="52">
        <v>0</v>
      </c>
      <c r="Z442" s="52">
        <v>0</v>
      </c>
      <c r="AA442" s="52">
        <v>0</v>
      </c>
      <c r="AB442" s="52">
        <v>0</v>
      </c>
      <c r="AC442" s="52">
        <v>0</v>
      </c>
      <c r="AD442" s="52">
        <v>0</v>
      </c>
      <c r="AE442" s="52">
        <v>0</v>
      </c>
      <c r="AF442" s="52">
        <v>0</v>
      </c>
      <c r="AG442" s="52">
        <v>0</v>
      </c>
      <c r="AH442" s="52">
        <v>0</v>
      </c>
      <c r="AI442" s="52">
        <v>0</v>
      </c>
      <c r="AJ442" s="52">
        <v>0</v>
      </c>
      <c r="AK442" s="52">
        <v>0</v>
      </c>
      <c r="AL442" s="52">
        <v>0</v>
      </c>
      <c r="AM442" s="52">
        <v>0</v>
      </c>
      <c r="AN442" s="52">
        <v>0</v>
      </c>
      <c r="AO442" s="52">
        <v>0</v>
      </c>
      <c r="AP442" s="52">
        <v>0</v>
      </c>
      <c r="AQ442" s="52">
        <v>0</v>
      </c>
      <c r="AR442" s="52">
        <v>0</v>
      </c>
      <c r="AS442" s="52">
        <v>0</v>
      </c>
      <c r="AT442" s="52">
        <v>0</v>
      </c>
      <c r="AU442" s="52">
        <v>0</v>
      </c>
      <c r="AV442" s="52">
        <v>0</v>
      </c>
      <c r="AW442" s="52">
        <v>0</v>
      </c>
      <c r="AX442" s="52">
        <v>0</v>
      </c>
      <c r="AY442" s="52">
        <v>0</v>
      </c>
      <c r="AZ442" s="52">
        <v>0</v>
      </c>
      <c r="BA442" s="52">
        <v>0</v>
      </c>
      <c r="BB442" s="52">
        <v>0</v>
      </c>
      <c r="BC442" s="52">
        <v>0</v>
      </c>
      <c r="BD442" s="52">
        <v>0</v>
      </c>
      <c r="BE442" s="52">
        <v>0</v>
      </c>
      <c r="BF442" s="52">
        <v>0</v>
      </c>
      <c r="BG442" s="52">
        <v>0</v>
      </c>
      <c r="BH442" s="52">
        <v>0</v>
      </c>
      <c r="BI442" s="52">
        <v>0</v>
      </c>
      <c r="BJ442" s="52">
        <v>0</v>
      </c>
      <c r="BK442" s="52">
        <v>0</v>
      </c>
      <c r="BL442" s="52">
        <v>0</v>
      </c>
      <c r="BM442" s="52">
        <v>0</v>
      </c>
      <c r="BN442" s="52">
        <v>0</v>
      </c>
      <c r="BO442" s="52">
        <v>0</v>
      </c>
      <c r="BP442" s="52">
        <v>0</v>
      </c>
      <c r="BQ442" s="52">
        <v>0</v>
      </c>
      <c r="BR442" s="52">
        <v>0</v>
      </c>
      <c r="BS442" s="52">
        <v>0</v>
      </c>
      <c r="BT442" s="52">
        <v>0</v>
      </c>
      <c r="BU442" s="52">
        <v>0</v>
      </c>
      <c r="BV442" s="52">
        <v>0</v>
      </c>
      <c r="BW442" s="52">
        <v>0</v>
      </c>
      <c r="BX442" s="52">
        <v>0</v>
      </c>
      <c r="BY442" s="52">
        <v>0</v>
      </c>
      <c r="BZ442" s="52">
        <v>0</v>
      </c>
      <c r="CA442" s="52">
        <v>0</v>
      </c>
      <c r="CB442" s="52">
        <v>0</v>
      </c>
      <c r="CC442" s="52">
        <v>0</v>
      </c>
      <c r="CD442" s="52">
        <v>0</v>
      </c>
      <c r="CE442" s="52">
        <v>0</v>
      </c>
      <c r="CF442" s="52">
        <v>0</v>
      </c>
      <c r="CG442" s="52">
        <v>0</v>
      </c>
      <c r="CH442" s="52">
        <v>0</v>
      </c>
      <c r="CI442" s="52">
        <v>0</v>
      </c>
      <c r="CJ442" s="52">
        <v>0</v>
      </c>
      <c r="CK442" s="52">
        <v>0</v>
      </c>
      <c r="CL442" s="52">
        <v>0</v>
      </c>
      <c r="CM442" s="52">
        <v>0</v>
      </c>
      <c r="CN442" s="52">
        <v>0</v>
      </c>
      <c r="CO442" s="52">
        <v>0</v>
      </c>
      <c r="CP442" s="52">
        <v>0</v>
      </c>
      <c r="CQ442" s="52">
        <v>0</v>
      </c>
      <c r="CR442" s="52">
        <v>0</v>
      </c>
      <c r="CS442" s="52">
        <v>0</v>
      </c>
      <c r="CT442" s="52">
        <v>0</v>
      </c>
      <c r="CU442" s="52">
        <v>0</v>
      </c>
      <c r="CV442" s="52">
        <v>0</v>
      </c>
      <c r="CW442" s="52">
        <v>0</v>
      </c>
      <c r="CX442" s="52">
        <v>0</v>
      </c>
      <c r="CY442" s="52">
        <v>0</v>
      </c>
      <c r="CZ442" s="52">
        <v>0</v>
      </c>
      <c r="DA442" s="52">
        <v>0</v>
      </c>
      <c r="DB442" s="52">
        <v>0</v>
      </c>
      <c r="DC442" s="52">
        <v>0</v>
      </c>
      <c r="DD442" s="52">
        <v>0</v>
      </c>
      <c r="DE442" s="52">
        <v>0</v>
      </c>
      <c r="DF442" s="52">
        <v>0</v>
      </c>
      <c r="DG442" s="52">
        <v>0</v>
      </c>
      <c r="DH442" s="52">
        <v>0</v>
      </c>
      <c r="DI442" s="52">
        <v>0</v>
      </c>
      <c r="DJ442" s="52">
        <v>0</v>
      </c>
      <c r="DK442" s="52">
        <v>0</v>
      </c>
      <c r="DL442" s="52">
        <v>0</v>
      </c>
      <c r="DM442" s="52">
        <v>0</v>
      </c>
      <c r="DN442" s="52">
        <v>0</v>
      </c>
      <c r="DO442" s="52">
        <v>0</v>
      </c>
      <c r="DP442" s="52">
        <v>0</v>
      </c>
      <c r="DQ442" s="52">
        <v>0</v>
      </c>
      <c r="DR442" s="52">
        <v>0</v>
      </c>
      <c r="DS442" s="52">
        <v>0</v>
      </c>
      <c r="DT442" s="52">
        <v>0</v>
      </c>
      <c r="DU442" s="52">
        <v>0</v>
      </c>
      <c r="DV442" s="52">
        <v>0</v>
      </c>
      <c r="DW442" s="52">
        <v>0</v>
      </c>
      <c r="DX442" s="52">
        <v>0</v>
      </c>
      <c r="DY442" s="52">
        <v>0</v>
      </c>
      <c r="DZ442" s="52">
        <v>0</v>
      </c>
      <c r="EA442" s="52">
        <v>0</v>
      </c>
      <c r="EB442" s="52">
        <v>0</v>
      </c>
      <c r="EC442" s="52">
        <v>0</v>
      </c>
      <c r="ED442" s="52">
        <v>0</v>
      </c>
      <c r="EE442" s="52">
        <v>0</v>
      </c>
      <c r="EF442" s="52">
        <v>0</v>
      </c>
      <c r="EG442" s="52">
        <v>0</v>
      </c>
      <c r="EH442" s="52">
        <v>0</v>
      </c>
      <c r="EI442" s="52">
        <v>0</v>
      </c>
      <c r="EJ442" s="52">
        <v>0</v>
      </c>
      <c r="EK442" s="52">
        <v>0</v>
      </c>
      <c r="EL442" s="52">
        <v>0</v>
      </c>
      <c r="EM442" s="52">
        <v>0</v>
      </c>
      <c r="EN442" s="52">
        <v>0</v>
      </c>
      <c r="EO442" s="52">
        <v>0</v>
      </c>
      <c r="EP442" s="52">
        <v>0</v>
      </c>
      <c r="EQ442" s="52">
        <v>0</v>
      </c>
      <c r="ER442" s="52">
        <v>0</v>
      </c>
      <c r="ES442" s="52">
        <v>0</v>
      </c>
      <c r="ET442" s="52">
        <v>0</v>
      </c>
      <c r="EU442" s="52">
        <v>0</v>
      </c>
      <c r="EV442" s="52">
        <v>0</v>
      </c>
      <c r="EW442" s="52">
        <v>66.060609999999997</v>
      </c>
      <c r="EX442" s="52">
        <v>65.106059999999999</v>
      </c>
      <c r="EY442" s="52">
        <v>64.212119999999999</v>
      </c>
      <c r="EZ442" s="52">
        <v>63.371209999999998</v>
      </c>
      <c r="FA442" s="52">
        <v>62.69697</v>
      </c>
      <c r="FB442" s="52">
        <v>61.924239999999998</v>
      </c>
      <c r="FC442" s="52">
        <v>62.280299999999997</v>
      </c>
      <c r="FD442" s="52">
        <v>64.886359999999996</v>
      </c>
      <c r="FE442" s="52">
        <v>68.469700000000003</v>
      </c>
      <c r="FF442" s="52">
        <v>72.477270000000004</v>
      </c>
      <c r="FG442" s="52">
        <v>76.325760000000002</v>
      </c>
      <c r="FH442" s="52">
        <v>79.515150000000006</v>
      </c>
      <c r="FI442" s="52">
        <v>82.075760000000002</v>
      </c>
      <c r="FJ442" s="52">
        <v>84.030299999999997</v>
      </c>
      <c r="FK442" s="52">
        <v>85.257580000000004</v>
      </c>
      <c r="FL442" s="52">
        <v>85.628780000000006</v>
      </c>
      <c r="FM442" s="52">
        <v>85.136359999999996</v>
      </c>
      <c r="FN442" s="52">
        <v>83.734849999999994</v>
      </c>
      <c r="FO442" s="52">
        <v>81.303030000000007</v>
      </c>
      <c r="FP442" s="52">
        <v>77.704539999999994</v>
      </c>
      <c r="FQ442" s="52">
        <v>73.363640000000004</v>
      </c>
      <c r="FR442" s="52">
        <v>70.606059999999999</v>
      </c>
      <c r="FS442" s="52">
        <v>68.818179999999998</v>
      </c>
      <c r="FT442" s="52">
        <v>67.446969999999993</v>
      </c>
      <c r="FU442" s="52">
        <v>6</v>
      </c>
      <c r="FV442" s="52">
        <v>114.9191</v>
      </c>
      <c r="FW442" s="52">
        <v>74.676000000000002</v>
      </c>
      <c r="FX442" s="52">
        <v>0</v>
      </c>
    </row>
    <row r="443" spans="1:180" x14ac:dyDescent="0.3">
      <c r="A443" t="s">
        <v>174</v>
      </c>
      <c r="B443" t="s">
        <v>250</v>
      </c>
      <c r="C443" t="s">
        <v>0</v>
      </c>
      <c r="D443" t="s">
        <v>224</v>
      </c>
      <c r="E443" t="s">
        <v>187</v>
      </c>
      <c r="F443" t="s">
        <v>238</v>
      </c>
      <c r="G443" t="s">
        <v>239</v>
      </c>
      <c r="H443" s="52">
        <v>252</v>
      </c>
      <c r="I443" s="52">
        <v>0</v>
      </c>
      <c r="J443" s="52">
        <v>0</v>
      </c>
      <c r="K443" s="52">
        <v>0</v>
      </c>
      <c r="L443" s="52">
        <v>0</v>
      </c>
      <c r="M443" s="52">
        <v>0</v>
      </c>
      <c r="N443" s="52">
        <v>0</v>
      </c>
      <c r="O443" s="52">
        <v>0</v>
      </c>
      <c r="P443" s="52">
        <v>0</v>
      </c>
      <c r="Q443" s="52">
        <v>0</v>
      </c>
      <c r="R443" s="52">
        <v>0</v>
      </c>
      <c r="S443" s="52">
        <v>0</v>
      </c>
      <c r="T443" s="52">
        <v>0</v>
      </c>
      <c r="U443" s="52">
        <v>0</v>
      </c>
      <c r="V443" s="52">
        <v>0</v>
      </c>
      <c r="W443" s="52">
        <v>0</v>
      </c>
      <c r="X443" s="52">
        <v>0</v>
      </c>
      <c r="Y443" s="52">
        <v>0</v>
      </c>
      <c r="Z443" s="52">
        <v>0</v>
      </c>
      <c r="AA443" s="52">
        <v>0</v>
      </c>
      <c r="AB443" s="52">
        <v>0</v>
      </c>
      <c r="AC443" s="52">
        <v>0</v>
      </c>
      <c r="AD443" s="52">
        <v>0</v>
      </c>
      <c r="AE443" s="52">
        <v>0</v>
      </c>
      <c r="AF443" s="52">
        <v>0</v>
      </c>
      <c r="AG443" s="52">
        <v>0</v>
      </c>
      <c r="AH443" s="52">
        <v>0</v>
      </c>
      <c r="AI443" s="52">
        <v>0</v>
      </c>
      <c r="AJ443" s="52">
        <v>0</v>
      </c>
      <c r="AK443" s="52">
        <v>0</v>
      </c>
      <c r="AL443" s="52">
        <v>0</v>
      </c>
      <c r="AM443" s="52">
        <v>0</v>
      </c>
      <c r="AN443" s="52">
        <v>0</v>
      </c>
      <c r="AO443" s="52">
        <v>0</v>
      </c>
      <c r="AP443" s="52">
        <v>0</v>
      </c>
      <c r="AQ443" s="52">
        <v>0</v>
      </c>
      <c r="AR443" s="52">
        <v>0</v>
      </c>
      <c r="AS443" s="52">
        <v>0</v>
      </c>
      <c r="AT443" s="52">
        <v>0</v>
      </c>
      <c r="AU443" s="52">
        <v>0</v>
      </c>
      <c r="AV443" s="52">
        <v>0</v>
      </c>
      <c r="AW443" s="52">
        <v>0</v>
      </c>
      <c r="AX443" s="52">
        <v>0</v>
      </c>
      <c r="AY443" s="52">
        <v>0</v>
      </c>
      <c r="AZ443" s="52">
        <v>0</v>
      </c>
      <c r="BA443" s="52">
        <v>0</v>
      </c>
      <c r="BB443" s="52">
        <v>0</v>
      </c>
      <c r="BC443" s="52">
        <v>0</v>
      </c>
      <c r="BD443" s="52">
        <v>0</v>
      </c>
      <c r="BE443" s="52">
        <v>0</v>
      </c>
      <c r="BF443" s="52">
        <v>0</v>
      </c>
      <c r="BG443" s="52">
        <v>0</v>
      </c>
      <c r="BH443" s="52">
        <v>0</v>
      </c>
      <c r="BI443" s="52">
        <v>0</v>
      </c>
      <c r="BJ443" s="52">
        <v>0</v>
      </c>
      <c r="BK443" s="52">
        <v>0</v>
      </c>
      <c r="BL443" s="52">
        <v>0</v>
      </c>
      <c r="BM443" s="52">
        <v>0</v>
      </c>
      <c r="BN443" s="52">
        <v>0</v>
      </c>
      <c r="BO443" s="52">
        <v>0</v>
      </c>
      <c r="BP443" s="52">
        <v>0</v>
      </c>
      <c r="BQ443" s="52">
        <v>0</v>
      </c>
      <c r="BR443" s="52">
        <v>0</v>
      </c>
      <c r="BS443" s="52">
        <v>0</v>
      </c>
      <c r="BT443" s="52">
        <v>0</v>
      </c>
      <c r="BU443" s="52">
        <v>0</v>
      </c>
      <c r="BV443" s="52">
        <v>0</v>
      </c>
      <c r="BW443" s="52">
        <v>0</v>
      </c>
      <c r="BX443" s="52">
        <v>0</v>
      </c>
      <c r="BY443" s="52">
        <v>0</v>
      </c>
      <c r="BZ443" s="52">
        <v>0</v>
      </c>
      <c r="CA443" s="52">
        <v>0</v>
      </c>
      <c r="CB443" s="52">
        <v>0</v>
      </c>
      <c r="CC443" s="52">
        <v>0</v>
      </c>
      <c r="CD443" s="52">
        <v>0</v>
      </c>
      <c r="CE443" s="52">
        <v>0</v>
      </c>
      <c r="CF443" s="52">
        <v>0</v>
      </c>
      <c r="CG443" s="52">
        <v>0</v>
      </c>
      <c r="CH443" s="52">
        <v>0</v>
      </c>
      <c r="CI443" s="52">
        <v>0</v>
      </c>
      <c r="CJ443" s="52">
        <v>0</v>
      </c>
      <c r="CK443" s="52">
        <v>0</v>
      </c>
      <c r="CL443" s="52">
        <v>0</v>
      </c>
      <c r="CM443" s="52">
        <v>0</v>
      </c>
      <c r="CN443" s="52">
        <v>0</v>
      </c>
      <c r="CO443" s="52">
        <v>0</v>
      </c>
      <c r="CP443" s="52">
        <v>0</v>
      </c>
      <c r="CQ443" s="52">
        <v>0</v>
      </c>
      <c r="CR443" s="52">
        <v>0</v>
      </c>
      <c r="CS443" s="52">
        <v>0</v>
      </c>
      <c r="CT443" s="52">
        <v>0</v>
      </c>
      <c r="CU443" s="52">
        <v>0</v>
      </c>
      <c r="CV443" s="52">
        <v>0</v>
      </c>
      <c r="CW443" s="52">
        <v>0</v>
      </c>
      <c r="CX443" s="52">
        <v>0</v>
      </c>
      <c r="CY443" s="52">
        <v>0</v>
      </c>
      <c r="CZ443" s="52">
        <v>0</v>
      </c>
      <c r="DA443" s="52">
        <v>0</v>
      </c>
      <c r="DB443" s="52">
        <v>0</v>
      </c>
      <c r="DC443" s="52">
        <v>0</v>
      </c>
      <c r="DD443" s="52">
        <v>0</v>
      </c>
      <c r="DE443" s="52">
        <v>0</v>
      </c>
      <c r="DF443" s="52">
        <v>0</v>
      </c>
      <c r="DG443" s="52">
        <v>0</v>
      </c>
      <c r="DH443" s="52">
        <v>0</v>
      </c>
      <c r="DI443" s="52">
        <v>0</v>
      </c>
      <c r="DJ443" s="52">
        <v>0</v>
      </c>
      <c r="DK443" s="52">
        <v>0</v>
      </c>
      <c r="DL443" s="52">
        <v>0</v>
      </c>
      <c r="DM443" s="52">
        <v>0</v>
      </c>
      <c r="DN443" s="52">
        <v>0</v>
      </c>
      <c r="DO443" s="52">
        <v>0</v>
      </c>
      <c r="DP443" s="52">
        <v>0</v>
      </c>
      <c r="DQ443" s="52">
        <v>0</v>
      </c>
      <c r="DR443" s="52">
        <v>0</v>
      </c>
      <c r="DS443" s="52">
        <v>0</v>
      </c>
      <c r="DT443" s="52">
        <v>0</v>
      </c>
      <c r="DU443" s="52">
        <v>0</v>
      </c>
      <c r="DV443" s="52">
        <v>0</v>
      </c>
      <c r="DW443" s="52">
        <v>0</v>
      </c>
      <c r="DX443" s="52">
        <v>0</v>
      </c>
      <c r="DY443" s="52">
        <v>0</v>
      </c>
      <c r="DZ443" s="52">
        <v>0</v>
      </c>
      <c r="EA443" s="52">
        <v>0</v>
      </c>
      <c r="EB443" s="52">
        <v>0</v>
      </c>
      <c r="EC443" s="52">
        <v>0</v>
      </c>
      <c r="ED443" s="52">
        <v>0</v>
      </c>
      <c r="EE443" s="52">
        <v>0</v>
      </c>
      <c r="EF443" s="52">
        <v>0</v>
      </c>
      <c r="EG443" s="52">
        <v>0</v>
      </c>
      <c r="EH443" s="52">
        <v>0</v>
      </c>
      <c r="EI443" s="52">
        <v>0</v>
      </c>
      <c r="EJ443" s="52">
        <v>0</v>
      </c>
      <c r="EK443" s="52">
        <v>0</v>
      </c>
      <c r="EL443" s="52">
        <v>0</v>
      </c>
      <c r="EM443" s="52">
        <v>0</v>
      </c>
      <c r="EN443" s="52">
        <v>0</v>
      </c>
      <c r="EO443" s="52">
        <v>0</v>
      </c>
      <c r="EP443" s="52">
        <v>0</v>
      </c>
      <c r="EQ443" s="52">
        <v>0</v>
      </c>
      <c r="ER443" s="52">
        <v>0</v>
      </c>
      <c r="ES443" s="52">
        <v>0</v>
      </c>
      <c r="ET443" s="52">
        <v>0</v>
      </c>
      <c r="EU443" s="52">
        <v>0</v>
      </c>
      <c r="EV443" s="52">
        <v>0</v>
      </c>
      <c r="EW443" s="52">
        <v>69.833500000000001</v>
      </c>
      <c r="EX443" s="52">
        <v>68.118009999999998</v>
      </c>
      <c r="EY443" s="52">
        <v>66.212019999999995</v>
      </c>
      <c r="EZ443" s="52">
        <v>65.041629999999998</v>
      </c>
      <c r="FA443" s="52">
        <v>63.999639999999999</v>
      </c>
      <c r="FB443" s="52">
        <v>63.241019999999999</v>
      </c>
      <c r="FC443" s="52">
        <v>63.205269999999999</v>
      </c>
      <c r="FD443" s="52">
        <v>65.629050000000007</v>
      </c>
      <c r="FE443" s="52">
        <v>68.689769999999996</v>
      </c>
      <c r="FF443" s="52">
        <v>72.137460000000004</v>
      </c>
      <c r="FG443" s="52">
        <v>75.435299999999998</v>
      </c>
      <c r="FH443" s="52">
        <v>79.477779999999996</v>
      </c>
      <c r="FI443" s="52">
        <v>82.007679999999993</v>
      </c>
      <c r="FJ443" s="52">
        <v>84.480829999999997</v>
      </c>
      <c r="FK443" s="52">
        <v>86.481830000000002</v>
      </c>
      <c r="FL443" s="52">
        <v>87.566900000000004</v>
      </c>
      <c r="FM443" s="52">
        <v>87.997780000000006</v>
      </c>
      <c r="FN443" s="52">
        <v>87.144229999999993</v>
      </c>
      <c r="FO443" s="52">
        <v>85.192880000000002</v>
      </c>
      <c r="FP443" s="52">
        <v>82.035390000000007</v>
      </c>
      <c r="FQ443" s="52">
        <v>78.033600000000007</v>
      </c>
      <c r="FR443" s="52">
        <v>75.083759999999998</v>
      </c>
      <c r="FS443" s="52">
        <v>72.940650000000005</v>
      </c>
      <c r="FT443" s="52">
        <v>71.751959999999997</v>
      </c>
      <c r="FU443" s="52">
        <v>4</v>
      </c>
      <c r="FV443" s="52">
        <v>2.7178149999999999</v>
      </c>
      <c r="FW443" s="52">
        <v>1.4188730000000001</v>
      </c>
      <c r="FX443" s="52">
        <v>0</v>
      </c>
    </row>
    <row r="444" spans="1:180" x14ac:dyDescent="0.3">
      <c r="A444" t="s">
        <v>174</v>
      </c>
      <c r="B444" t="s">
        <v>250</v>
      </c>
      <c r="C444" t="s">
        <v>0</v>
      </c>
      <c r="D444" t="s">
        <v>244</v>
      </c>
      <c r="E444" t="s">
        <v>190</v>
      </c>
      <c r="F444" t="s">
        <v>238</v>
      </c>
      <c r="G444" t="s">
        <v>239</v>
      </c>
      <c r="H444" s="52">
        <v>252</v>
      </c>
      <c r="I444" s="52">
        <v>0</v>
      </c>
      <c r="J444" s="52">
        <v>0</v>
      </c>
      <c r="K444" s="52">
        <v>0</v>
      </c>
      <c r="L444" s="52">
        <v>0</v>
      </c>
      <c r="M444" s="52">
        <v>0</v>
      </c>
      <c r="N444" s="52">
        <v>0</v>
      </c>
      <c r="O444" s="52">
        <v>0</v>
      </c>
      <c r="P444" s="52">
        <v>0</v>
      </c>
      <c r="Q444" s="52">
        <v>0</v>
      </c>
      <c r="R444" s="52">
        <v>0</v>
      </c>
      <c r="S444" s="52">
        <v>0</v>
      </c>
      <c r="T444" s="52">
        <v>0</v>
      </c>
      <c r="U444" s="52">
        <v>0</v>
      </c>
      <c r="V444" s="52">
        <v>0</v>
      </c>
      <c r="W444" s="52">
        <v>0</v>
      </c>
      <c r="X444" s="52">
        <v>0</v>
      </c>
      <c r="Y444" s="52">
        <v>0</v>
      </c>
      <c r="Z444" s="52">
        <v>0</v>
      </c>
      <c r="AA444" s="52">
        <v>0</v>
      </c>
      <c r="AB444" s="52">
        <v>0</v>
      </c>
      <c r="AC444" s="52">
        <v>0</v>
      </c>
      <c r="AD444" s="52">
        <v>0</v>
      </c>
      <c r="AE444" s="52">
        <v>0</v>
      </c>
      <c r="AF444" s="52">
        <v>0</v>
      </c>
      <c r="AG444" s="52">
        <v>0</v>
      </c>
      <c r="AH444" s="52">
        <v>0</v>
      </c>
      <c r="AI444" s="52">
        <v>0</v>
      </c>
      <c r="AJ444" s="52">
        <v>0</v>
      </c>
      <c r="AK444" s="52">
        <v>0</v>
      </c>
      <c r="AL444" s="52">
        <v>0</v>
      </c>
      <c r="AM444" s="52">
        <v>0</v>
      </c>
      <c r="AN444" s="52">
        <v>0</v>
      </c>
      <c r="AO444" s="52">
        <v>0</v>
      </c>
      <c r="AP444" s="52">
        <v>0</v>
      </c>
      <c r="AQ444" s="52">
        <v>0</v>
      </c>
      <c r="AR444" s="52">
        <v>0</v>
      </c>
      <c r="AS444" s="52">
        <v>0</v>
      </c>
      <c r="AT444" s="52">
        <v>0</v>
      </c>
      <c r="AU444" s="52">
        <v>0</v>
      </c>
      <c r="AV444" s="52">
        <v>0</v>
      </c>
      <c r="AW444" s="52">
        <v>0</v>
      </c>
      <c r="AX444" s="52">
        <v>0</v>
      </c>
      <c r="AY444" s="52">
        <v>0</v>
      </c>
      <c r="AZ444" s="52">
        <v>0</v>
      </c>
      <c r="BA444" s="52">
        <v>0</v>
      </c>
      <c r="BB444" s="52">
        <v>0</v>
      </c>
      <c r="BC444" s="52">
        <v>0</v>
      </c>
      <c r="BD444" s="52">
        <v>0</v>
      </c>
      <c r="BE444" s="52">
        <v>0</v>
      </c>
      <c r="BF444" s="52">
        <v>0</v>
      </c>
      <c r="BG444" s="52">
        <v>0</v>
      </c>
      <c r="BH444" s="52">
        <v>0</v>
      </c>
      <c r="BI444" s="52">
        <v>0</v>
      </c>
      <c r="BJ444" s="52">
        <v>0</v>
      </c>
      <c r="BK444" s="52">
        <v>0</v>
      </c>
      <c r="BL444" s="52">
        <v>0</v>
      </c>
      <c r="BM444" s="52">
        <v>0</v>
      </c>
      <c r="BN444" s="52">
        <v>0</v>
      </c>
      <c r="BO444" s="52">
        <v>0</v>
      </c>
      <c r="BP444" s="52">
        <v>0</v>
      </c>
      <c r="BQ444" s="52">
        <v>0</v>
      </c>
      <c r="BR444" s="52">
        <v>0</v>
      </c>
      <c r="BS444" s="52">
        <v>0</v>
      </c>
      <c r="BT444" s="52">
        <v>0</v>
      </c>
      <c r="BU444" s="52">
        <v>0</v>
      </c>
      <c r="BV444" s="52">
        <v>0</v>
      </c>
      <c r="BW444" s="52">
        <v>0</v>
      </c>
      <c r="BX444" s="52">
        <v>0</v>
      </c>
      <c r="BY444" s="52">
        <v>0</v>
      </c>
      <c r="BZ444" s="52">
        <v>0</v>
      </c>
      <c r="CA444" s="52">
        <v>0</v>
      </c>
      <c r="CB444" s="52">
        <v>0</v>
      </c>
      <c r="CC444" s="52">
        <v>0</v>
      </c>
      <c r="CD444" s="52">
        <v>0</v>
      </c>
      <c r="CE444" s="52">
        <v>0</v>
      </c>
      <c r="CF444" s="52">
        <v>0</v>
      </c>
      <c r="CG444" s="52">
        <v>0</v>
      </c>
      <c r="CH444" s="52">
        <v>0</v>
      </c>
      <c r="CI444" s="52">
        <v>0</v>
      </c>
      <c r="CJ444" s="52">
        <v>0</v>
      </c>
      <c r="CK444" s="52">
        <v>0</v>
      </c>
      <c r="CL444" s="52">
        <v>0</v>
      </c>
      <c r="CM444" s="52">
        <v>0</v>
      </c>
      <c r="CN444" s="52">
        <v>0</v>
      </c>
      <c r="CO444" s="52">
        <v>0</v>
      </c>
      <c r="CP444" s="52">
        <v>0</v>
      </c>
      <c r="CQ444" s="52">
        <v>0</v>
      </c>
      <c r="CR444" s="52">
        <v>0</v>
      </c>
      <c r="CS444" s="52">
        <v>0</v>
      </c>
      <c r="CT444" s="52">
        <v>0</v>
      </c>
      <c r="CU444" s="52">
        <v>0</v>
      </c>
      <c r="CV444" s="52">
        <v>0</v>
      </c>
      <c r="CW444" s="52">
        <v>0</v>
      </c>
      <c r="CX444" s="52">
        <v>0</v>
      </c>
      <c r="CY444" s="52">
        <v>0</v>
      </c>
      <c r="CZ444" s="52">
        <v>0</v>
      </c>
      <c r="DA444" s="52">
        <v>0</v>
      </c>
      <c r="DB444" s="52">
        <v>0</v>
      </c>
      <c r="DC444" s="52">
        <v>0</v>
      </c>
      <c r="DD444" s="52">
        <v>0</v>
      </c>
      <c r="DE444" s="52">
        <v>0</v>
      </c>
      <c r="DF444" s="52">
        <v>0</v>
      </c>
      <c r="DG444" s="52">
        <v>0</v>
      </c>
      <c r="DH444" s="52">
        <v>0</v>
      </c>
      <c r="DI444" s="52">
        <v>0</v>
      </c>
      <c r="DJ444" s="52">
        <v>0</v>
      </c>
      <c r="DK444" s="52">
        <v>0</v>
      </c>
      <c r="DL444" s="52">
        <v>0</v>
      </c>
      <c r="DM444" s="52">
        <v>0</v>
      </c>
      <c r="DN444" s="52">
        <v>0</v>
      </c>
      <c r="DO444" s="52">
        <v>0</v>
      </c>
      <c r="DP444" s="52">
        <v>0</v>
      </c>
      <c r="DQ444" s="52">
        <v>0</v>
      </c>
      <c r="DR444" s="52">
        <v>0</v>
      </c>
      <c r="DS444" s="52">
        <v>0</v>
      </c>
      <c r="DT444" s="52">
        <v>0</v>
      </c>
      <c r="DU444" s="52">
        <v>0</v>
      </c>
      <c r="DV444" s="52">
        <v>0</v>
      </c>
      <c r="DW444" s="52">
        <v>0</v>
      </c>
      <c r="DX444" s="52">
        <v>0</v>
      </c>
      <c r="DY444" s="52">
        <v>0</v>
      </c>
      <c r="DZ444" s="52">
        <v>0</v>
      </c>
      <c r="EA444" s="52">
        <v>0</v>
      </c>
      <c r="EB444" s="52">
        <v>0</v>
      </c>
      <c r="EC444" s="52">
        <v>0</v>
      </c>
      <c r="ED444" s="52">
        <v>0</v>
      </c>
      <c r="EE444" s="52">
        <v>0</v>
      </c>
      <c r="EF444" s="52">
        <v>0</v>
      </c>
      <c r="EG444" s="52">
        <v>0</v>
      </c>
      <c r="EH444" s="52">
        <v>0</v>
      </c>
      <c r="EI444" s="52">
        <v>0</v>
      </c>
      <c r="EJ444" s="52">
        <v>0</v>
      </c>
      <c r="EK444" s="52">
        <v>0</v>
      </c>
      <c r="EL444" s="52">
        <v>0</v>
      </c>
      <c r="EM444" s="52">
        <v>0</v>
      </c>
      <c r="EN444" s="52">
        <v>0</v>
      </c>
      <c r="EO444" s="52">
        <v>0</v>
      </c>
      <c r="EP444" s="52">
        <v>0</v>
      </c>
      <c r="EQ444" s="52">
        <v>0</v>
      </c>
      <c r="ER444" s="52">
        <v>0</v>
      </c>
      <c r="ES444" s="52">
        <v>0</v>
      </c>
      <c r="ET444" s="52">
        <v>0</v>
      </c>
      <c r="EU444" s="52">
        <v>0</v>
      </c>
      <c r="EV444" s="52">
        <v>0</v>
      </c>
      <c r="EW444" s="52">
        <v>69.381290000000007</v>
      </c>
      <c r="EX444" s="52">
        <v>68.079189999999997</v>
      </c>
      <c r="EY444" s="52">
        <v>66.714100000000002</v>
      </c>
      <c r="EZ444" s="52">
        <v>65.328199999999995</v>
      </c>
      <c r="FA444" s="52">
        <v>64.449579999999997</v>
      </c>
      <c r="FB444" s="52">
        <v>63.058979999999998</v>
      </c>
      <c r="FC444" s="52">
        <v>62.26079</v>
      </c>
      <c r="FD444" s="52">
        <v>62.593760000000003</v>
      </c>
      <c r="FE444" s="52">
        <v>66.171999999999997</v>
      </c>
      <c r="FF444" s="52">
        <v>70.007320000000007</v>
      </c>
      <c r="FG444" s="52">
        <v>74.583110000000005</v>
      </c>
      <c r="FH444" s="52">
        <v>78.262389999999996</v>
      </c>
      <c r="FI444" s="52">
        <v>81.864339999999999</v>
      </c>
      <c r="FJ444" s="52">
        <v>84.547529999999995</v>
      </c>
      <c r="FK444" s="52">
        <v>86.295280000000005</v>
      </c>
      <c r="FL444" s="52">
        <v>87.166089999999997</v>
      </c>
      <c r="FM444" s="52">
        <v>87.547749999999994</v>
      </c>
      <c r="FN444" s="52">
        <v>86.538309999999996</v>
      </c>
      <c r="FO444" s="52">
        <v>83.714389999999995</v>
      </c>
      <c r="FP444" s="52">
        <v>79.361969999999999</v>
      </c>
      <c r="FQ444" s="52">
        <v>76.172380000000004</v>
      </c>
      <c r="FR444" s="52">
        <v>74.15034</v>
      </c>
      <c r="FS444" s="52">
        <v>72.54401</v>
      </c>
      <c r="FT444" s="52">
        <v>71.075239999999994</v>
      </c>
      <c r="FU444" s="52">
        <v>4</v>
      </c>
      <c r="FV444" s="52">
        <v>2.5709430000000002</v>
      </c>
      <c r="FW444" s="52">
        <v>1.915483</v>
      </c>
      <c r="FX444" s="52">
        <v>0</v>
      </c>
    </row>
    <row r="445" spans="1:180" x14ac:dyDescent="0.3">
      <c r="A445" t="s">
        <v>174</v>
      </c>
      <c r="B445" t="s">
        <v>250</v>
      </c>
      <c r="C445" t="s">
        <v>0</v>
      </c>
      <c r="D445" t="s">
        <v>224</v>
      </c>
      <c r="E445" t="s">
        <v>190</v>
      </c>
      <c r="F445" t="s">
        <v>238</v>
      </c>
      <c r="G445" t="s">
        <v>239</v>
      </c>
      <c r="H445" s="52">
        <v>252</v>
      </c>
      <c r="I445" s="52">
        <v>0</v>
      </c>
      <c r="J445" s="52">
        <v>0</v>
      </c>
      <c r="K445" s="52">
        <v>0</v>
      </c>
      <c r="L445" s="52">
        <v>0</v>
      </c>
      <c r="M445" s="52">
        <v>0</v>
      </c>
      <c r="N445" s="52">
        <v>0</v>
      </c>
      <c r="O445" s="52">
        <v>0</v>
      </c>
      <c r="P445" s="52">
        <v>0</v>
      </c>
      <c r="Q445" s="52">
        <v>0</v>
      </c>
      <c r="R445" s="52">
        <v>0</v>
      </c>
      <c r="S445" s="52">
        <v>0</v>
      </c>
      <c r="T445" s="52">
        <v>0</v>
      </c>
      <c r="U445" s="52">
        <v>0</v>
      </c>
      <c r="V445" s="52">
        <v>0</v>
      </c>
      <c r="W445" s="52">
        <v>0</v>
      </c>
      <c r="X445" s="52">
        <v>0</v>
      </c>
      <c r="Y445" s="52">
        <v>0</v>
      </c>
      <c r="Z445" s="52">
        <v>0</v>
      </c>
      <c r="AA445" s="52">
        <v>0</v>
      </c>
      <c r="AB445" s="52">
        <v>0</v>
      </c>
      <c r="AC445" s="52">
        <v>0</v>
      </c>
      <c r="AD445" s="52">
        <v>0</v>
      </c>
      <c r="AE445" s="52">
        <v>0</v>
      </c>
      <c r="AF445" s="52">
        <v>0</v>
      </c>
      <c r="AG445" s="52">
        <v>0</v>
      </c>
      <c r="AH445" s="52">
        <v>0</v>
      </c>
      <c r="AI445" s="52">
        <v>0</v>
      </c>
      <c r="AJ445" s="52">
        <v>0</v>
      </c>
      <c r="AK445" s="52">
        <v>0</v>
      </c>
      <c r="AL445" s="52">
        <v>0</v>
      </c>
      <c r="AM445" s="52">
        <v>0</v>
      </c>
      <c r="AN445" s="52">
        <v>0</v>
      </c>
      <c r="AO445" s="52">
        <v>0</v>
      </c>
      <c r="AP445" s="52">
        <v>0</v>
      </c>
      <c r="AQ445" s="52">
        <v>0</v>
      </c>
      <c r="AR445" s="52">
        <v>0</v>
      </c>
      <c r="AS445" s="52">
        <v>0</v>
      </c>
      <c r="AT445" s="52">
        <v>0</v>
      </c>
      <c r="AU445" s="52">
        <v>0</v>
      </c>
      <c r="AV445" s="52">
        <v>0</v>
      </c>
      <c r="AW445" s="52">
        <v>0</v>
      </c>
      <c r="AX445" s="52">
        <v>0</v>
      </c>
      <c r="AY445" s="52">
        <v>0</v>
      </c>
      <c r="AZ445" s="52">
        <v>0</v>
      </c>
      <c r="BA445" s="52">
        <v>0</v>
      </c>
      <c r="BB445" s="52">
        <v>0</v>
      </c>
      <c r="BC445" s="52">
        <v>0</v>
      </c>
      <c r="BD445" s="52">
        <v>0</v>
      </c>
      <c r="BE445" s="52">
        <v>0</v>
      </c>
      <c r="BF445" s="52">
        <v>0</v>
      </c>
      <c r="BG445" s="52">
        <v>0</v>
      </c>
      <c r="BH445" s="52">
        <v>0</v>
      </c>
      <c r="BI445" s="52">
        <v>0</v>
      </c>
      <c r="BJ445" s="52">
        <v>0</v>
      </c>
      <c r="BK445" s="52">
        <v>0</v>
      </c>
      <c r="BL445" s="52">
        <v>0</v>
      </c>
      <c r="BM445" s="52">
        <v>0</v>
      </c>
      <c r="BN445" s="52">
        <v>0</v>
      </c>
      <c r="BO445" s="52">
        <v>0</v>
      </c>
      <c r="BP445" s="52">
        <v>0</v>
      </c>
      <c r="BQ445" s="52">
        <v>0</v>
      </c>
      <c r="BR445" s="52">
        <v>0</v>
      </c>
      <c r="BS445" s="52">
        <v>0</v>
      </c>
      <c r="BT445" s="52">
        <v>0</v>
      </c>
      <c r="BU445" s="52">
        <v>0</v>
      </c>
      <c r="BV445" s="52">
        <v>0</v>
      </c>
      <c r="BW445" s="52">
        <v>0</v>
      </c>
      <c r="BX445" s="52">
        <v>0</v>
      </c>
      <c r="BY445" s="52">
        <v>0</v>
      </c>
      <c r="BZ445" s="52">
        <v>0</v>
      </c>
      <c r="CA445" s="52">
        <v>0</v>
      </c>
      <c r="CB445" s="52">
        <v>0</v>
      </c>
      <c r="CC445" s="52">
        <v>0</v>
      </c>
      <c r="CD445" s="52">
        <v>0</v>
      </c>
      <c r="CE445" s="52">
        <v>0</v>
      </c>
      <c r="CF445" s="52">
        <v>0</v>
      </c>
      <c r="CG445" s="52">
        <v>0</v>
      </c>
      <c r="CH445" s="52">
        <v>0</v>
      </c>
      <c r="CI445" s="52">
        <v>0</v>
      </c>
      <c r="CJ445" s="52">
        <v>0</v>
      </c>
      <c r="CK445" s="52">
        <v>0</v>
      </c>
      <c r="CL445" s="52">
        <v>0</v>
      </c>
      <c r="CM445" s="52">
        <v>0</v>
      </c>
      <c r="CN445" s="52">
        <v>0</v>
      </c>
      <c r="CO445" s="52">
        <v>0</v>
      </c>
      <c r="CP445" s="52">
        <v>0</v>
      </c>
      <c r="CQ445" s="52">
        <v>0</v>
      </c>
      <c r="CR445" s="52">
        <v>0</v>
      </c>
      <c r="CS445" s="52">
        <v>0</v>
      </c>
      <c r="CT445" s="52">
        <v>0</v>
      </c>
      <c r="CU445" s="52">
        <v>0</v>
      </c>
      <c r="CV445" s="52">
        <v>0</v>
      </c>
      <c r="CW445" s="52">
        <v>0</v>
      </c>
      <c r="CX445" s="52">
        <v>0</v>
      </c>
      <c r="CY445" s="52">
        <v>0</v>
      </c>
      <c r="CZ445" s="52">
        <v>0</v>
      </c>
      <c r="DA445" s="52">
        <v>0</v>
      </c>
      <c r="DB445" s="52">
        <v>0</v>
      </c>
      <c r="DC445" s="52">
        <v>0</v>
      </c>
      <c r="DD445" s="52">
        <v>0</v>
      </c>
      <c r="DE445" s="52">
        <v>0</v>
      </c>
      <c r="DF445" s="52">
        <v>0</v>
      </c>
      <c r="DG445" s="52">
        <v>0</v>
      </c>
      <c r="DH445" s="52">
        <v>0</v>
      </c>
      <c r="DI445" s="52">
        <v>0</v>
      </c>
      <c r="DJ445" s="52">
        <v>0</v>
      </c>
      <c r="DK445" s="52">
        <v>0</v>
      </c>
      <c r="DL445" s="52">
        <v>0</v>
      </c>
      <c r="DM445" s="52">
        <v>0</v>
      </c>
      <c r="DN445" s="52">
        <v>0</v>
      </c>
      <c r="DO445" s="52">
        <v>0</v>
      </c>
      <c r="DP445" s="52">
        <v>0</v>
      </c>
      <c r="DQ445" s="52">
        <v>0</v>
      </c>
      <c r="DR445" s="52">
        <v>0</v>
      </c>
      <c r="DS445" s="52">
        <v>0</v>
      </c>
      <c r="DT445" s="52">
        <v>0</v>
      </c>
      <c r="DU445" s="52">
        <v>0</v>
      </c>
      <c r="DV445" s="52">
        <v>0</v>
      </c>
      <c r="DW445" s="52">
        <v>0</v>
      </c>
      <c r="DX445" s="52">
        <v>0</v>
      </c>
      <c r="DY445" s="52">
        <v>0</v>
      </c>
      <c r="DZ445" s="52">
        <v>0</v>
      </c>
      <c r="EA445" s="52">
        <v>0</v>
      </c>
      <c r="EB445" s="52">
        <v>0</v>
      </c>
      <c r="EC445" s="52">
        <v>0</v>
      </c>
      <c r="ED445" s="52">
        <v>0</v>
      </c>
      <c r="EE445" s="52">
        <v>0</v>
      </c>
      <c r="EF445" s="52">
        <v>0</v>
      </c>
      <c r="EG445" s="52">
        <v>0</v>
      </c>
      <c r="EH445" s="52">
        <v>0</v>
      </c>
      <c r="EI445" s="52">
        <v>0</v>
      </c>
      <c r="EJ445" s="52">
        <v>0</v>
      </c>
      <c r="EK445" s="52">
        <v>0</v>
      </c>
      <c r="EL445" s="52">
        <v>0</v>
      </c>
      <c r="EM445" s="52">
        <v>0</v>
      </c>
      <c r="EN445" s="52">
        <v>0</v>
      </c>
      <c r="EO445" s="52">
        <v>0</v>
      </c>
      <c r="EP445" s="52">
        <v>0</v>
      </c>
      <c r="EQ445" s="52">
        <v>0</v>
      </c>
      <c r="ER445" s="52">
        <v>0</v>
      </c>
      <c r="ES445" s="52">
        <v>0</v>
      </c>
      <c r="ET445" s="52">
        <v>0</v>
      </c>
      <c r="EU445" s="52">
        <v>0</v>
      </c>
      <c r="EV445" s="52">
        <v>0</v>
      </c>
      <c r="EW445" s="52">
        <v>69.675139999999999</v>
      </c>
      <c r="EX445" s="52">
        <v>68.146699999999996</v>
      </c>
      <c r="EY445" s="52">
        <v>67.120220000000003</v>
      </c>
      <c r="EZ445" s="52">
        <v>65.58878</v>
      </c>
      <c r="FA445" s="52">
        <v>64.701089999999994</v>
      </c>
      <c r="FB445" s="52">
        <v>63.520240000000001</v>
      </c>
      <c r="FC445" s="52">
        <v>62.564059999999998</v>
      </c>
      <c r="FD445" s="52">
        <v>62.993659999999998</v>
      </c>
      <c r="FE445" s="52">
        <v>66.584980000000002</v>
      </c>
      <c r="FF445" s="52">
        <v>70.767930000000007</v>
      </c>
      <c r="FG445" s="52">
        <v>75.154390000000006</v>
      </c>
      <c r="FH445" s="52">
        <v>79.187290000000004</v>
      </c>
      <c r="FI445" s="52">
        <v>82.625960000000006</v>
      </c>
      <c r="FJ445" s="52">
        <v>85.654150000000001</v>
      </c>
      <c r="FK445" s="52">
        <v>87.464070000000007</v>
      </c>
      <c r="FL445" s="52">
        <v>88.27534</v>
      </c>
      <c r="FM445" s="52">
        <v>88.408749999999998</v>
      </c>
      <c r="FN445" s="52">
        <v>86.986230000000006</v>
      </c>
      <c r="FO445" s="52">
        <v>84.036529999999999</v>
      </c>
      <c r="FP445" s="52">
        <v>79.927120000000002</v>
      </c>
      <c r="FQ445" s="52">
        <v>76.606059999999999</v>
      </c>
      <c r="FR445" s="52">
        <v>74.023349999999994</v>
      </c>
      <c r="FS445" s="52">
        <v>72.154830000000004</v>
      </c>
      <c r="FT445" s="52">
        <v>70.737210000000005</v>
      </c>
      <c r="FU445" s="52">
        <v>4</v>
      </c>
      <c r="FV445" s="52">
        <v>2.5709430000000002</v>
      </c>
      <c r="FW445" s="52">
        <v>1.915483</v>
      </c>
      <c r="FX445" s="52">
        <v>0</v>
      </c>
    </row>
    <row r="446" spans="1:180" x14ac:dyDescent="0.3">
      <c r="A446" t="s">
        <v>174</v>
      </c>
      <c r="B446" t="s">
        <v>250</v>
      </c>
      <c r="C446" t="s">
        <v>0</v>
      </c>
      <c r="D446" t="s">
        <v>224</v>
      </c>
      <c r="E446" t="s">
        <v>188</v>
      </c>
      <c r="F446" t="s">
        <v>238</v>
      </c>
      <c r="G446" t="s">
        <v>239</v>
      </c>
      <c r="H446" s="52">
        <v>252</v>
      </c>
      <c r="I446" s="52">
        <v>0</v>
      </c>
      <c r="J446" s="52">
        <v>0</v>
      </c>
      <c r="K446" s="52">
        <v>0</v>
      </c>
      <c r="L446" s="52">
        <v>0</v>
      </c>
      <c r="M446" s="52">
        <v>0</v>
      </c>
      <c r="N446" s="52">
        <v>0</v>
      </c>
      <c r="O446" s="52">
        <v>0</v>
      </c>
      <c r="P446" s="52">
        <v>0</v>
      </c>
      <c r="Q446" s="52">
        <v>0</v>
      </c>
      <c r="R446" s="52">
        <v>0</v>
      </c>
      <c r="S446" s="52">
        <v>0</v>
      </c>
      <c r="T446" s="52">
        <v>0</v>
      </c>
      <c r="U446" s="52">
        <v>0</v>
      </c>
      <c r="V446" s="52">
        <v>0</v>
      </c>
      <c r="W446" s="52">
        <v>0</v>
      </c>
      <c r="X446" s="52">
        <v>0</v>
      </c>
      <c r="Y446" s="52">
        <v>0</v>
      </c>
      <c r="Z446" s="52">
        <v>0</v>
      </c>
      <c r="AA446" s="52">
        <v>0</v>
      </c>
      <c r="AB446" s="52">
        <v>0</v>
      </c>
      <c r="AC446" s="52">
        <v>0</v>
      </c>
      <c r="AD446" s="52">
        <v>0</v>
      </c>
      <c r="AE446" s="52">
        <v>0</v>
      </c>
      <c r="AF446" s="52">
        <v>0</v>
      </c>
      <c r="AG446" s="52">
        <v>0</v>
      </c>
      <c r="AH446" s="52">
        <v>0</v>
      </c>
      <c r="AI446" s="52">
        <v>0</v>
      </c>
      <c r="AJ446" s="52">
        <v>0</v>
      </c>
      <c r="AK446" s="52">
        <v>0</v>
      </c>
      <c r="AL446" s="52">
        <v>0</v>
      </c>
      <c r="AM446" s="52">
        <v>0</v>
      </c>
      <c r="AN446" s="52">
        <v>0</v>
      </c>
      <c r="AO446" s="52">
        <v>0</v>
      </c>
      <c r="AP446" s="52">
        <v>0</v>
      </c>
      <c r="AQ446" s="52">
        <v>0</v>
      </c>
      <c r="AR446" s="52">
        <v>0</v>
      </c>
      <c r="AS446" s="52">
        <v>0</v>
      </c>
      <c r="AT446" s="52">
        <v>0</v>
      </c>
      <c r="AU446" s="52">
        <v>0</v>
      </c>
      <c r="AV446" s="52">
        <v>0</v>
      </c>
      <c r="AW446" s="52">
        <v>0</v>
      </c>
      <c r="AX446" s="52">
        <v>0</v>
      </c>
      <c r="AY446" s="52">
        <v>0</v>
      </c>
      <c r="AZ446" s="52">
        <v>0</v>
      </c>
      <c r="BA446" s="52">
        <v>0</v>
      </c>
      <c r="BB446" s="52">
        <v>0</v>
      </c>
      <c r="BC446" s="52">
        <v>0</v>
      </c>
      <c r="BD446" s="52">
        <v>0</v>
      </c>
      <c r="BE446" s="52">
        <v>0</v>
      </c>
      <c r="BF446" s="52">
        <v>0</v>
      </c>
      <c r="BG446" s="52">
        <v>0</v>
      </c>
      <c r="BH446" s="52">
        <v>0</v>
      </c>
      <c r="BI446" s="52">
        <v>0</v>
      </c>
      <c r="BJ446" s="52">
        <v>0</v>
      </c>
      <c r="BK446" s="52">
        <v>0</v>
      </c>
      <c r="BL446" s="52">
        <v>0</v>
      </c>
      <c r="BM446" s="52">
        <v>0</v>
      </c>
      <c r="BN446" s="52">
        <v>0</v>
      </c>
      <c r="BO446" s="52">
        <v>0</v>
      </c>
      <c r="BP446" s="52">
        <v>0</v>
      </c>
      <c r="BQ446" s="52">
        <v>0</v>
      </c>
      <c r="BR446" s="52">
        <v>0</v>
      </c>
      <c r="BS446" s="52">
        <v>0</v>
      </c>
      <c r="BT446" s="52">
        <v>0</v>
      </c>
      <c r="BU446" s="52">
        <v>0</v>
      </c>
      <c r="BV446" s="52">
        <v>0</v>
      </c>
      <c r="BW446" s="52">
        <v>0</v>
      </c>
      <c r="BX446" s="52">
        <v>0</v>
      </c>
      <c r="BY446" s="52">
        <v>0</v>
      </c>
      <c r="BZ446" s="52">
        <v>0</v>
      </c>
      <c r="CA446" s="52">
        <v>0</v>
      </c>
      <c r="CB446" s="52">
        <v>0</v>
      </c>
      <c r="CC446" s="52">
        <v>0</v>
      </c>
      <c r="CD446" s="52">
        <v>0</v>
      </c>
      <c r="CE446" s="52">
        <v>0</v>
      </c>
      <c r="CF446" s="52">
        <v>0</v>
      </c>
      <c r="CG446" s="52">
        <v>0</v>
      </c>
      <c r="CH446" s="52">
        <v>0</v>
      </c>
      <c r="CI446" s="52">
        <v>0</v>
      </c>
      <c r="CJ446" s="52">
        <v>0</v>
      </c>
      <c r="CK446" s="52">
        <v>0</v>
      </c>
      <c r="CL446" s="52">
        <v>0</v>
      </c>
      <c r="CM446" s="52">
        <v>0</v>
      </c>
      <c r="CN446" s="52">
        <v>0</v>
      </c>
      <c r="CO446" s="52">
        <v>0</v>
      </c>
      <c r="CP446" s="52">
        <v>0</v>
      </c>
      <c r="CQ446" s="52">
        <v>0</v>
      </c>
      <c r="CR446" s="52">
        <v>0</v>
      </c>
      <c r="CS446" s="52">
        <v>0</v>
      </c>
      <c r="CT446" s="52">
        <v>0</v>
      </c>
      <c r="CU446" s="52">
        <v>0</v>
      </c>
      <c r="CV446" s="52">
        <v>0</v>
      </c>
      <c r="CW446" s="52">
        <v>0</v>
      </c>
      <c r="CX446" s="52">
        <v>0</v>
      </c>
      <c r="CY446" s="52">
        <v>0</v>
      </c>
      <c r="CZ446" s="52">
        <v>0</v>
      </c>
      <c r="DA446" s="52">
        <v>0</v>
      </c>
      <c r="DB446" s="52">
        <v>0</v>
      </c>
      <c r="DC446" s="52">
        <v>0</v>
      </c>
      <c r="DD446" s="52">
        <v>0</v>
      </c>
      <c r="DE446" s="52">
        <v>0</v>
      </c>
      <c r="DF446" s="52">
        <v>0</v>
      </c>
      <c r="DG446" s="52">
        <v>0</v>
      </c>
      <c r="DH446" s="52">
        <v>0</v>
      </c>
      <c r="DI446" s="52">
        <v>0</v>
      </c>
      <c r="DJ446" s="52">
        <v>0</v>
      </c>
      <c r="DK446" s="52">
        <v>0</v>
      </c>
      <c r="DL446" s="52">
        <v>0</v>
      </c>
      <c r="DM446" s="52">
        <v>0</v>
      </c>
      <c r="DN446" s="52">
        <v>0</v>
      </c>
      <c r="DO446" s="52">
        <v>0</v>
      </c>
      <c r="DP446" s="52">
        <v>0</v>
      </c>
      <c r="DQ446" s="52">
        <v>0</v>
      </c>
      <c r="DR446" s="52">
        <v>0</v>
      </c>
      <c r="DS446" s="52">
        <v>0</v>
      </c>
      <c r="DT446" s="52">
        <v>0</v>
      </c>
      <c r="DU446" s="52">
        <v>0</v>
      </c>
      <c r="DV446" s="52">
        <v>0</v>
      </c>
      <c r="DW446" s="52">
        <v>0</v>
      </c>
      <c r="DX446" s="52">
        <v>0</v>
      </c>
      <c r="DY446" s="52">
        <v>0</v>
      </c>
      <c r="DZ446" s="52">
        <v>0</v>
      </c>
      <c r="EA446" s="52">
        <v>0</v>
      </c>
      <c r="EB446" s="52">
        <v>0</v>
      </c>
      <c r="EC446" s="52">
        <v>0</v>
      </c>
      <c r="ED446" s="52">
        <v>0</v>
      </c>
      <c r="EE446" s="52">
        <v>0</v>
      </c>
      <c r="EF446" s="52">
        <v>0</v>
      </c>
      <c r="EG446" s="52">
        <v>0</v>
      </c>
      <c r="EH446" s="52">
        <v>0</v>
      </c>
      <c r="EI446" s="52">
        <v>0</v>
      </c>
      <c r="EJ446" s="52">
        <v>0</v>
      </c>
      <c r="EK446" s="52">
        <v>0</v>
      </c>
      <c r="EL446" s="52">
        <v>0</v>
      </c>
      <c r="EM446" s="52">
        <v>0</v>
      </c>
      <c r="EN446" s="52">
        <v>0</v>
      </c>
      <c r="EO446" s="52">
        <v>0</v>
      </c>
      <c r="EP446" s="52">
        <v>0</v>
      </c>
      <c r="EQ446" s="52">
        <v>0</v>
      </c>
      <c r="ER446" s="52">
        <v>0</v>
      </c>
      <c r="ES446" s="52">
        <v>0</v>
      </c>
      <c r="ET446" s="52">
        <v>0</v>
      </c>
      <c r="EU446" s="52">
        <v>0</v>
      </c>
      <c r="EV446" s="52">
        <v>0</v>
      </c>
      <c r="EW446" s="52">
        <v>73.59742</v>
      </c>
      <c r="EX446" s="52">
        <v>71.678529999999995</v>
      </c>
      <c r="EY446" s="52">
        <v>69.637569999999997</v>
      </c>
      <c r="EZ446" s="52">
        <v>68.184780000000003</v>
      </c>
      <c r="FA446" s="52">
        <v>67.074539999999999</v>
      </c>
      <c r="FB446" s="52">
        <v>66.114519999999999</v>
      </c>
      <c r="FC446" s="52">
        <v>66.028059999999996</v>
      </c>
      <c r="FD446" s="52">
        <v>68.019040000000004</v>
      </c>
      <c r="FE446" s="52">
        <v>71.738889999999998</v>
      </c>
      <c r="FF446" s="52">
        <v>74.266599999999997</v>
      </c>
      <c r="FG446" s="52">
        <v>78.059399999999997</v>
      </c>
      <c r="FH446" s="52">
        <v>82.040530000000004</v>
      </c>
      <c r="FI446" s="52">
        <v>85.367959999999997</v>
      </c>
      <c r="FJ446" s="52">
        <v>88.185419999999993</v>
      </c>
      <c r="FK446" s="52">
        <v>90.389430000000004</v>
      </c>
      <c r="FL446" s="52">
        <v>91.694270000000003</v>
      </c>
      <c r="FM446" s="52">
        <v>92.40343</v>
      </c>
      <c r="FN446" s="52">
        <v>92.244380000000007</v>
      </c>
      <c r="FO446" s="52">
        <v>90.524850000000001</v>
      </c>
      <c r="FP446" s="52">
        <v>87.559849999999997</v>
      </c>
      <c r="FQ446" s="52">
        <v>83.497500000000002</v>
      </c>
      <c r="FR446" s="52">
        <v>80.42407</v>
      </c>
      <c r="FS446" s="52">
        <v>78.018940000000001</v>
      </c>
      <c r="FT446" s="52">
        <v>76.067170000000004</v>
      </c>
      <c r="FU446" s="52">
        <v>4</v>
      </c>
      <c r="FV446" s="52">
        <v>3.7985630000000001</v>
      </c>
      <c r="FW446" s="52">
        <v>2.2383320000000002</v>
      </c>
      <c r="FX446" s="52">
        <v>0</v>
      </c>
    </row>
    <row r="447" spans="1:180" x14ac:dyDescent="0.3">
      <c r="A447" t="s">
        <v>174</v>
      </c>
      <c r="B447" t="s">
        <v>250</v>
      </c>
      <c r="C447" t="s">
        <v>0</v>
      </c>
      <c r="D447" t="s">
        <v>244</v>
      </c>
      <c r="E447" t="s">
        <v>187</v>
      </c>
      <c r="F447" t="s">
        <v>238</v>
      </c>
      <c r="G447" t="s">
        <v>239</v>
      </c>
      <c r="H447" s="52">
        <v>252</v>
      </c>
      <c r="I447" s="52">
        <v>0</v>
      </c>
      <c r="J447" s="52">
        <v>0</v>
      </c>
      <c r="K447" s="52">
        <v>0</v>
      </c>
      <c r="L447" s="52">
        <v>0</v>
      </c>
      <c r="M447" s="52">
        <v>0</v>
      </c>
      <c r="N447" s="52">
        <v>0</v>
      </c>
      <c r="O447" s="52">
        <v>0</v>
      </c>
      <c r="P447" s="52">
        <v>0</v>
      </c>
      <c r="Q447" s="52">
        <v>0</v>
      </c>
      <c r="R447" s="52">
        <v>0</v>
      </c>
      <c r="S447" s="52">
        <v>0</v>
      </c>
      <c r="T447" s="52">
        <v>0</v>
      </c>
      <c r="U447" s="52">
        <v>0</v>
      </c>
      <c r="V447" s="52">
        <v>0</v>
      </c>
      <c r="W447" s="52">
        <v>0</v>
      </c>
      <c r="X447" s="52">
        <v>0</v>
      </c>
      <c r="Y447" s="52">
        <v>0</v>
      </c>
      <c r="Z447" s="52">
        <v>0</v>
      </c>
      <c r="AA447" s="52">
        <v>0</v>
      </c>
      <c r="AB447" s="52">
        <v>0</v>
      </c>
      <c r="AC447" s="52">
        <v>0</v>
      </c>
      <c r="AD447" s="52">
        <v>0</v>
      </c>
      <c r="AE447" s="52">
        <v>0</v>
      </c>
      <c r="AF447" s="52">
        <v>0</v>
      </c>
      <c r="AG447" s="52">
        <v>0</v>
      </c>
      <c r="AH447" s="52">
        <v>0</v>
      </c>
      <c r="AI447" s="52">
        <v>0</v>
      </c>
      <c r="AJ447" s="52">
        <v>0</v>
      </c>
      <c r="AK447" s="52">
        <v>0</v>
      </c>
      <c r="AL447" s="52">
        <v>0</v>
      </c>
      <c r="AM447" s="52">
        <v>0</v>
      </c>
      <c r="AN447" s="52">
        <v>0</v>
      </c>
      <c r="AO447" s="52">
        <v>0</v>
      </c>
      <c r="AP447" s="52">
        <v>0</v>
      </c>
      <c r="AQ447" s="52">
        <v>0</v>
      </c>
      <c r="AR447" s="52">
        <v>0</v>
      </c>
      <c r="AS447" s="52">
        <v>0</v>
      </c>
      <c r="AT447" s="52">
        <v>0</v>
      </c>
      <c r="AU447" s="52">
        <v>0</v>
      </c>
      <c r="AV447" s="52">
        <v>0</v>
      </c>
      <c r="AW447" s="52">
        <v>0</v>
      </c>
      <c r="AX447" s="52">
        <v>0</v>
      </c>
      <c r="AY447" s="52">
        <v>0</v>
      </c>
      <c r="AZ447" s="52">
        <v>0</v>
      </c>
      <c r="BA447" s="52">
        <v>0</v>
      </c>
      <c r="BB447" s="52">
        <v>0</v>
      </c>
      <c r="BC447" s="52">
        <v>0</v>
      </c>
      <c r="BD447" s="52">
        <v>0</v>
      </c>
      <c r="BE447" s="52">
        <v>0</v>
      </c>
      <c r="BF447" s="52">
        <v>0</v>
      </c>
      <c r="BG447" s="52">
        <v>0</v>
      </c>
      <c r="BH447" s="52">
        <v>0</v>
      </c>
      <c r="BI447" s="52">
        <v>0</v>
      </c>
      <c r="BJ447" s="52">
        <v>0</v>
      </c>
      <c r="BK447" s="52">
        <v>0</v>
      </c>
      <c r="BL447" s="52">
        <v>0</v>
      </c>
      <c r="BM447" s="52">
        <v>0</v>
      </c>
      <c r="BN447" s="52">
        <v>0</v>
      </c>
      <c r="BO447" s="52">
        <v>0</v>
      </c>
      <c r="BP447" s="52">
        <v>0</v>
      </c>
      <c r="BQ447" s="52">
        <v>0</v>
      </c>
      <c r="BR447" s="52">
        <v>0</v>
      </c>
      <c r="BS447" s="52">
        <v>0</v>
      </c>
      <c r="BT447" s="52">
        <v>0</v>
      </c>
      <c r="BU447" s="52">
        <v>0</v>
      </c>
      <c r="BV447" s="52">
        <v>0</v>
      </c>
      <c r="BW447" s="52">
        <v>0</v>
      </c>
      <c r="BX447" s="52">
        <v>0</v>
      </c>
      <c r="BY447" s="52">
        <v>0</v>
      </c>
      <c r="BZ447" s="52">
        <v>0</v>
      </c>
      <c r="CA447" s="52">
        <v>0</v>
      </c>
      <c r="CB447" s="52">
        <v>0</v>
      </c>
      <c r="CC447" s="52">
        <v>0</v>
      </c>
      <c r="CD447" s="52">
        <v>0</v>
      </c>
      <c r="CE447" s="52">
        <v>0</v>
      </c>
      <c r="CF447" s="52">
        <v>0</v>
      </c>
      <c r="CG447" s="52">
        <v>0</v>
      </c>
      <c r="CH447" s="52">
        <v>0</v>
      </c>
      <c r="CI447" s="52">
        <v>0</v>
      </c>
      <c r="CJ447" s="52">
        <v>0</v>
      </c>
      <c r="CK447" s="52">
        <v>0</v>
      </c>
      <c r="CL447" s="52">
        <v>0</v>
      </c>
      <c r="CM447" s="52">
        <v>0</v>
      </c>
      <c r="CN447" s="52">
        <v>0</v>
      </c>
      <c r="CO447" s="52">
        <v>0</v>
      </c>
      <c r="CP447" s="52">
        <v>0</v>
      </c>
      <c r="CQ447" s="52">
        <v>0</v>
      </c>
      <c r="CR447" s="52">
        <v>0</v>
      </c>
      <c r="CS447" s="52">
        <v>0</v>
      </c>
      <c r="CT447" s="52">
        <v>0</v>
      </c>
      <c r="CU447" s="52">
        <v>0</v>
      </c>
      <c r="CV447" s="52">
        <v>0</v>
      </c>
      <c r="CW447" s="52">
        <v>0</v>
      </c>
      <c r="CX447" s="52">
        <v>0</v>
      </c>
      <c r="CY447" s="52">
        <v>0</v>
      </c>
      <c r="CZ447" s="52">
        <v>0</v>
      </c>
      <c r="DA447" s="52">
        <v>0</v>
      </c>
      <c r="DB447" s="52">
        <v>0</v>
      </c>
      <c r="DC447" s="52">
        <v>0</v>
      </c>
      <c r="DD447" s="52">
        <v>0</v>
      </c>
      <c r="DE447" s="52">
        <v>0</v>
      </c>
      <c r="DF447" s="52">
        <v>0</v>
      </c>
      <c r="DG447" s="52">
        <v>0</v>
      </c>
      <c r="DH447" s="52">
        <v>0</v>
      </c>
      <c r="DI447" s="52">
        <v>0</v>
      </c>
      <c r="DJ447" s="52">
        <v>0</v>
      </c>
      <c r="DK447" s="52">
        <v>0</v>
      </c>
      <c r="DL447" s="52">
        <v>0</v>
      </c>
      <c r="DM447" s="52">
        <v>0</v>
      </c>
      <c r="DN447" s="52">
        <v>0</v>
      </c>
      <c r="DO447" s="52">
        <v>0</v>
      </c>
      <c r="DP447" s="52">
        <v>0</v>
      </c>
      <c r="DQ447" s="52">
        <v>0</v>
      </c>
      <c r="DR447" s="52">
        <v>0</v>
      </c>
      <c r="DS447" s="52">
        <v>0</v>
      </c>
      <c r="DT447" s="52">
        <v>0</v>
      </c>
      <c r="DU447" s="52">
        <v>0</v>
      </c>
      <c r="DV447" s="52">
        <v>0</v>
      </c>
      <c r="DW447" s="52">
        <v>0</v>
      </c>
      <c r="DX447" s="52">
        <v>0</v>
      </c>
      <c r="DY447" s="52">
        <v>0</v>
      </c>
      <c r="DZ447" s="52">
        <v>0</v>
      </c>
      <c r="EA447" s="52">
        <v>0</v>
      </c>
      <c r="EB447" s="52">
        <v>0</v>
      </c>
      <c r="EC447" s="52">
        <v>0</v>
      </c>
      <c r="ED447" s="52">
        <v>0</v>
      </c>
      <c r="EE447" s="52">
        <v>0</v>
      </c>
      <c r="EF447" s="52">
        <v>0</v>
      </c>
      <c r="EG447" s="52">
        <v>0</v>
      </c>
      <c r="EH447" s="52">
        <v>0</v>
      </c>
      <c r="EI447" s="52">
        <v>0</v>
      </c>
      <c r="EJ447" s="52">
        <v>0</v>
      </c>
      <c r="EK447" s="52">
        <v>0</v>
      </c>
      <c r="EL447" s="52">
        <v>0</v>
      </c>
      <c r="EM447" s="52">
        <v>0</v>
      </c>
      <c r="EN447" s="52">
        <v>0</v>
      </c>
      <c r="EO447" s="52">
        <v>0</v>
      </c>
      <c r="EP447" s="52">
        <v>0</v>
      </c>
      <c r="EQ447" s="52">
        <v>0</v>
      </c>
      <c r="ER447" s="52">
        <v>0</v>
      </c>
      <c r="ES447" s="52">
        <v>0</v>
      </c>
      <c r="ET447" s="52">
        <v>0</v>
      </c>
      <c r="EU447" s="52">
        <v>0</v>
      </c>
      <c r="EV447" s="52">
        <v>0</v>
      </c>
      <c r="EW447" s="52">
        <v>72.926299999999998</v>
      </c>
      <c r="EX447" s="52">
        <v>71.265749999999997</v>
      </c>
      <c r="EY447" s="52">
        <v>69.388739999999999</v>
      </c>
      <c r="EZ447" s="52">
        <v>67.911109999999994</v>
      </c>
      <c r="FA447" s="52">
        <v>66.52</v>
      </c>
      <c r="FB447" s="52">
        <v>65.694990000000004</v>
      </c>
      <c r="FC447" s="52">
        <v>65.88588</v>
      </c>
      <c r="FD447" s="52">
        <v>68.836740000000006</v>
      </c>
      <c r="FE447" s="52">
        <v>72.396240000000006</v>
      </c>
      <c r="FF447" s="52">
        <v>71.906040000000004</v>
      </c>
      <c r="FG447" s="52">
        <v>84.520939999999996</v>
      </c>
      <c r="FH447" s="52">
        <v>81.206729999999993</v>
      </c>
      <c r="FI447" s="52">
        <v>84.703749999999999</v>
      </c>
      <c r="FJ447" s="52">
        <v>87.267319999999998</v>
      </c>
      <c r="FK447" s="52">
        <v>89.235550000000003</v>
      </c>
      <c r="FL447" s="52">
        <v>90.145930000000007</v>
      </c>
      <c r="FM447" s="52">
        <v>91.168120000000002</v>
      </c>
      <c r="FN447" s="52">
        <v>90.845179999999999</v>
      </c>
      <c r="FO447" s="52">
        <v>89.253910000000005</v>
      </c>
      <c r="FP447" s="52">
        <v>86.374080000000006</v>
      </c>
      <c r="FQ447" s="52">
        <v>81.882930000000002</v>
      </c>
      <c r="FR447" s="52">
        <v>78.892719999999997</v>
      </c>
      <c r="FS447" s="52">
        <v>76.314710000000005</v>
      </c>
      <c r="FT447" s="52">
        <v>73.879069999999999</v>
      </c>
      <c r="FU447" s="52">
        <v>4</v>
      </c>
      <c r="FV447" s="52">
        <v>2.7178149999999999</v>
      </c>
      <c r="FW447" s="52">
        <v>1.4188730000000001</v>
      </c>
      <c r="FX447" s="52">
        <v>0</v>
      </c>
    </row>
    <row r="448" spans="1:180" x14ac:dyDescent="0.3">
      <c r="A448" t="s">
        <v>174</v>
      </c>
      <c r="B448" t="s">
        <v>250</v>
      </c>
      <c r="C448" t="s">
        <v>0</v>
      </c>
      <c r="D448" t="s">
        <v>224</v>
      </c>
      <c r="E448" t="s">
        <v>189</v>
      </c>
      <c r="F448" t="s">
        <v>238</v>
      </c>
      <c r="G448" t="s">
        <v>239</v>
      </c>
      <c r="H448" s="52">
        <v>252</v>
      </c>
      <c r="I448" s="52">
        <v>0</v>
      </c>
      <c r="J448" s="52">
        <v>0</v>
      </c>
      <c r="K448" s="52">
        <v>0</v>
      </c>
      <c r="L448" s="52">
        <v>0</v>
      </c>
      <c r="M448" s="52">
        <v>0</v>
      </c>
      <c r="N448" s="52">
        <v>0</v>
      </c>
      <c r="O448" s="52">
        <v>0</v>
      </c>
      <c r="P448" s="52">
        <v>0</v>
      </c>
      <c r="Q448" s="52">
        <v>0</v>
      </c>
      <c r="R448" s="52">
        <v>0</v>
      </c>
      <c r="S448" s="52">
        <v>0</v>
      </c>
      <c r="T448" s="52">
        <v>0</v>
      </c>
      <c r="U448" s="52">
        <v>0</v>
      </c>
      <c r="V448" s="52">
        <v>0</v>
      </c>
      <c r="W448" s="52">
        <v>0</v>
      </c>
      <c r="X448" s="52">
        <v>0</v>
      </c>
      <c r="Y448" s="52">
        <v>0</v>
      </c>
      <c r="Z448" s="52">
        <v>0</v>
      </c>
      <c r="AA448" s="52">
        <v>0</v>
      </c>
      <c r="AB448" s="52">
        <v>0</v>
      </c>
      <c r="AC448" s="52">
        <v>0</v>
      </c>
      <c r="AD448" s="52">
        <v>0</v>
      </c>
      <c r="AE448" s="52">
        <v>0</v>
      </c>
      <c r="AF448" s="52">
        <v>0</v>
      </c>
      <c r="AG448" s="52">
        <v>0</v>
      </c>
      <c r="AH448" s="52">
        <v>0</v>
      </c>
      <c r="AI448" s="52">
        <v>0</v>
      </c>
      <c r="AJ448" s="52">
        <v>0</v>
      </c>
      <c r="AK448" s="52">
        <v>0</v>
      </c>
      <c r="AL448" s="52">
        <v>0</v>
      </c>
      <c r="AM448" s="52">
        <v>0</v>
      </c>
      <c r="AN448" s="52">
        <v>0</v>
      </c>
      <c r="AO448" s="52">
        <v>0</v>
      </c>
      <c r="AP448" s="52">
        <v>0</v>
      </c>
      <c r="AQ448" s="52">
        <v>0</v>
      </c>
      <c r="AR448" s="52">
        <v>0</v>
      </c>
      <c r="AS448" s="52">
        <v>0</v>
      </c>
      <c r="AT448" s="52">
        <v>0</v>
      </c>
      <c r="AU448" s="52">
        <v>0</v>
      </c>
      <c r="AV448" s="52">
        <v>0</v>
      </c>
      <c r="AW448" s="52">
        <v>0</v>
      </c>
      <c r="AX448" s="52">
        <v>0</v>
      </c>
      <c r="AY448" s="52">
        <v>0</v>
      </c>
      <c r="AZ448" s="52">
        <v>0</v>
      </c>
      <c r="BA448" s="52">
        <v>0</v>
      </c>
      <c r="BB448" s="52">
        <v>0</v>
      </c>
      <c r="BC448" s="52">
        <v>0</v>
      </c>
      <c r="BD448" s="52">
        <v>0</v>
      </c>
      <c r="BE448" s="52">
        <v>0</v>
      </c>
      <c r="BF448" s="52">
        <v>0</v>
      </c>
      <c r="BG448" s="52">
        <v>0</v>
      </c>
      <c r="BH448" s="52">
        <v>0</v>
      </c>
      <c r="BI448" s="52">
        <v>0</v>
      </c>
      <c r="BJ448" s="52">
        <v>0</v>
      </c>
      <c r="BK448" s="52">
        <v>0</v>
      </c>
      <c r="BL448" s="52">
        <v>0</v>
      </c>
      <c r="BM448" s="52">
        <v>0</v>
      </c>
      <c r="BN448" s="52">
        <v>0</v>
      </c>
      <c r="BO448" s="52">
        <v>0</v>
      </c>
      <c r="BP448" s="52">
        <v>0</v>
      </c>
      <c r="BQ448" s="52">
        <v>0</v>
      </c>
      <c r="BR448" s="52">
        <v>0</v>
      </c>
      <c r="BS448" s="52">
        <v>0</v>
      </c>
      <c r="BT448" s="52">
        <v>0</v>
      </c>
      <c r="BU448" s="52">
        <v>0</v>
      </c>
      <c r="BV448" s="52">
        <v>0</v>
      </c>
      <c r="BW448" s="52">
        <v>0</v>
      </c>
      <c r="BX448" s="52">
        <v>0</v>
      </c>
      <c r="BY448" s="52">
        <v>0</v>
      </c>
      <c r="BZ448" s="52">
        <v>0</v>
      </c>
      <c r="CA448" s="52">
        <v>0</v>
      </c>
      <c r="CB448" s="52">
        <v>0</v>
      </c>
      <c r="CC448" s="52">
        <v>0</v>
      </c>
      <c r="CD448" s="52">
        <v>0</v>
      </c>
      <c r="CE448" s="52">
        <v>0</v>
      </c>
      <c r="CF448" s="52">
        <v>0</v>
      </c>
      <c r="CG448" s="52">
        <v>0</v>
      </c>
      <c r="CH448" s="52">
        <v>0</v>
      </c>
      <c r="CI448" s="52">
        <v>0</v>
      </c>
      <c r="CJ448" s="52">
        <v>0</v>
      </c>
      <c r="CK448" s="52">
        <v>0</v>
      </c>
      <c r="CL448" s="52">
        <v>0</v>
      </c>
      <c r="CM448" s="52">
        <v>0</v>
      </c>
      <c r="CN448" s="52">
        <v>0</v>
      </c>
      <c r="CO448" s="52">
        <v>0</v>
      </c>
      <c r="CP448" s="52">
        <v>0</v>
      </c>
      <c r="CQ448" s="52">
        <v>0</v>
      </c>
      <c r="CR448" s="52">
        <v>0</v>
      </c>
      <c r="CS448" s="52">
        <v>0</v>
      </c>
      <c r="CT448" s="52">
        <v>0</v>
      </c>
      <c r="CU448" s="52">
        <v>0</v>
      </c>
      <c r="CV448" s="52">
        <v>0</v>
      </c>
      <c r="CW448" s="52">
        <v>0</v>
      </c>
      <c r="CX448" s="52">
        <v>0</v>
      </c>
      <c r="CY448" s="52">
        <v>0</v>
      </c>
      <c r="CZ448" s="52">
        <v>0</v>
      </c>
      <c r="DA448" s="52">
        <v>0</v>
      </c>
      <c r="DB448" s="52">
        <v>0</v>
      </c>
      <c r="DC448" s="52">
        <v>0</v>
      </c>
      <c r="DD448" s="52">
        <v>0</v>
      </c>
      <c r="DE448" s="52">
        <v>0</v>
      </c>
      <c r="DF448" s="52">
        <v>0</v>
      </c>
      <c r="DG448" s="52">
        <v>0</v>
      </c>
      <c r="DH448" s="52">
        <v>0</v>
      </c>
      <c r="DI448" s="52">
        <v>0</v>
      </c>
      <c r="DJ448" s="52">
        <v>0</v>
      </c>
      <c r="DK448" s="52">
        <v>0</v>
      </c>
      <c r="DL448" s="52">
        <v>0</v>
      </c>
      <c r="DM448" s="52">
        <v>0</v>
      </c>
      <c r="DN448" s="52">
        <v>0</v>
      </c>
      <c r="DO448" s="52">
        <v>0</v>
      </c>
      <c r="DP448" s="52">
        <v>0</v>
      </c>
      <c r="DQ448" s="52">
        <v>0</v>
      </c>
      <c r="DR448" s="52">
        <v>0</v>
      </c>
      <c r="DS448" s="52">
        <v>0</v>
      </c>
      <c r="DT448" s="52">
        <v>0</v>
      </c>
      <c r="DU448" s="52">
        <v>0</v>
      </c>
      <c r="DV448" s="52">
        <v>0</v>
      </c>
      <c r="DW448" s="52">
        <v>0</v>
      </c>
      <c r="DX448" s="52">
        <v>0</v>
      </c>
      <c r="DY448" s="52">
        <v>0</v>
      </c>
      <c r="DZ448" s="52">
        <v>0</v>
      </c>
      <c r="EA448" s="52">
        <v>0</v>
      </c>
      <c r="EB448" s="52">
        <v>0</v>
      </c>
      <c r="EC448" s="52">
        <v>0</v>
      </c>
      <c r="ED448" s="52">
        <v>0</v>
      </c>
      <c r="EE448" s="52">
        <v>0</v>
      </c>
      <c r="EF448" s="52">
        <v>0</v>
      </c>
      <c r="EG448" s="52">
        <v>0</v>
      </c>
      <c r="EH448" s="52">
        <v>0</v>
      </c>
      <c r="EI448" s="52">
        <v>0</v>
      </c>
      <c r="EJ448" s="52">
        <v>0</v>
      </c>
      <c r="EK448" s="52">
        <v>0</v>
      </c>
      <c r="EL448" s="52">
        <v>0</v>
      </c>
      <c r="EM448" s="52">
        <v>0</v>
      </c>
      <c r="EN448" s="52">
        <v>0</v>
      </c>
      <c r="EO448" s="52">
        <v>0</v>
      </c>
      <c r="EP448" s="52">
        <v>0</v>
      </c>
      <c r="EQ448" s="52">
        <v>0</v>
      </c>
      <c r="ER448" s="52">
        <v>0</v>
      </c>
      <c r="ES448" s="52">
        <v>0</v>
      </c>
      <c r="ET448" s="52">
        <v>0</v>
      </c>
      <c r="EU448" s="52">
        <v>0</v>
      </c>
      <c r="EV448" s="52">
        <v>0</v>
      </c>
      <c r="EW448" s="52">
        <v>71.99512</v>
      </c>
      <c r="EX448" s="52">
        <v>70.49539</v>
      </c>
      <c r="EY448" s="52">
        <v>69.001490000000004</v>
      </c>
      <c r="EZ448" s="52">
        <v>67.591409999999996</v>
      </c>
      <c r="FA448" s="52">
        <v>66.438850000000002</v>
      </c>
      <c r="FB448" s="52">
        <v>65.436359999999993</v>
      </c>
      <c r="FC448" s="52">
        <v>64.808760000000007</v>
      </c>
      <c r="FD448" s="52">
        <v>66.045360000000002</v>
      </c>
      <c r="FE448" s="52">
        <v>69.237790000000004</v>
      </c>
      <c r="FF448" s="52">
        <v>72.850409999999997</v>
      </c>
      <c r="FG448" s="52">
        <v>76.88212</v>
      </c>
      <c r="FH448" s="52">
        <v>80.900890000000004</v>
      </c>
      <c r="FI448" s="52">
        <v>83.9529</v>
      </c>
      <c r="FJ448" s="52">
        <v>86.691019999999995</v>
      </c>
      <c r="FK448" s="52">
        <v>88.733379999999997</v>
      </c>
      <c r="FL448" s="52">
        <v>89.966890000000006</v>
      </c>
      <c r="FM448" s="52">
        <v>90.34939</v>
      </c>
      <c r="FN448" s="52">
        <v>89.608559999999997</v>
      </c>
      <c r="FO448" s="52">
        <v>87.195719999999994</v>
      </c>
      <c r="FP448" s="52">
        <v>83.427959999999999</v>
      </c>
      <c r="FQ448" s="52">
        <v>79.887079999999997</v>
      </c>
      <c r="FR448" s="52">
        <v>77.477530000000002</v>
      </c>
      <c r="FS448" s="52">
        <v>75.738640000000004</v>
      </c>
      <c r="FT448" s="52">
        <v>73.888220000000004</v>
      </c>
      <c r="FU448" s="52">
        <v>4</v>
      </c>
      <c r="FV448" s="52">
        <v>3.1631629999999999</v>
      </c>
      <c r="FW448" s="52">
        <v>2.1579100000000002</v>
      </c>
      <c r="FX448" s="52">
        <v>0</v>
      </c>
    </row>
    <row r="449" spans="1:180" x14ac:dyDescent="0.3">
      <c r="A449" t="s">
        <v>174</v>
      </c>
      <c r="B449" t="s">
        <v>250</v>
      </c>
      <c r="C449" t="s">
        <v>0</v>
      </c>
      <c r="D449" t="s">
        <v>244</v>
      </c>
      <c r="E449" t="s">
        <v>188</v>
      </c>
      <c r="F449" t="s">
        <v>238</v>
      </c>
      <c r="G449" t="s">
        <v>239</v>
      </c>
      <c r="H449" s="52">
        <v>252</v>
      </c>
      <c r="I449" s="52">
        <v>0</v>
      </c>
      <c r="J449" s="52">
        <v>0</v>
      </c>
      <c r="K449" s="52">
        <v>0</v>
      </c>
      <c r="L449" s="52">
        <v>0</v>
      </c>
      <c r="M449" s="52">
        <v>0</v>
      </c>
      <c r="N449" s="52">
        <v>0</v>
      </c>
      <c r="O449" s="52">
        <v>0</v>
      </c>
      <c r="P449" s="52">
        <v>0</v>
      </c>
      <c r="Q449" s="52">
        <v>0</v>
      </c>
      <c r="R449" s="52">
        <v>0</v>
      </c>
      <c r="S449" s="52">
        <v>0</v>
      </c>
      <c r="T449" s="52">
        <v>0</v>
      </c>
      <c r="U449" s="52">
        <v>0</v>
      </c>
      <c r="V449" s="52">
        <v>0</v>
      </c>
      <c r="W449" s="52">
        <v>0</v>
      </c>
      <c r="X449" s="52">
        <v>0</v>
      </c>
      <c r="Y449" s="52">
        <v>0</v>
      </c>
      <c r="Z449" s="52">
        <v>0</v>
      </c>
      <c r="AA449" s="52">
        <v>0</v>
      </c>
      <c r="AB449" s="52">
        <v>0</v>
      </c>
      <c r="AC449" s="52">
        <v>0</v>
      </c>
      <c r="AD449" s="52">
        <v>0</v>
      </c>
      <c r="AE449" s="52">
        <v>0</v>
      </c>
      <c r="AF449" s="52">
        <v>0</v>
      </c>
      <c r="AG449" s="52">
        <v>0</v>
      </c>
      <c r="AH449" s="52">
        <v>0</v>
      </c>
      <c r="AI449" s="52">
        <v>0</v>
      </c>
      <c r="AJ449" s="52">
        <v>0</v>
      </c>
      <c r="AK449" s="52">
        <v>0</v>
      </c>
      <c r="AL449" s="52">
        <v>0</v>
      </c>
      <c r="AM449" s="52">
        <v>0</v>
      </c>
      <c r="AN449" s="52">
        <v>0</v>
      </c>
      <c r="AO449" s="52">
        <v>0</v>
      </c>
      <c r="AP449" s="52">
        <v>0</v>
      </c>
      <c r="AQ449" s="52">
        <v>0</v>
      </c>
      <c r="AR449" s="52">
        <v>0</v>
      </c>
      <c r="AS449" s="52">
        <v>0</v>
      </c>
      <c r="AT449" s="52">
        <v>0</v>
      </c>
      <c r="AU449" s="52">
        <v>0</v>
      </c>
      <c r="AV449" s="52">
        <v>0</v>
      </c>
      <c r="AW449" s="52">
        <v>0</v>
      </c>
      <c r="AX449" s="52">
        <v>0</v>
      </c>
      <c r="AY449" s="52">
        <v>0</v>
      </c>
      <c r="AZ449" s="52">
        <v>0</v>
      </c>
      <c r="BA449" s="52">
        <v>0</v>
      </c>
      <c r="BB449" s="52">
        <v>0</v>
      </c>
      <c r="BC449" s="52">
        <v>0</v>
      </c>
      <c r="BD449" s="52">
        <v>0</v>
      </c>
      <c r="BE449" s="52">
        <v>0</v>
      </c>
      <c r="BF449" s="52">
        <v>0</v>
      </c>
      <c r="BG449" s="52">
        <v>0</v>
      </c>
      <c r="BH449" s="52">
        <v>0</v>
      </c>
      <c r="BI449" s="52">
        <v>0</v>
      </c>
      <c r="BJ449" s="52">
        <v>0</v>
      </c>
      <c r="BK449" s="52">
        <v>0</v>
      </c>
      <c r="BL449" s="52">
        <v>0</v>
      </c>
      <c r="BM449" s="52">
        <v>0</v>
      </c>
      <c r="BN449" s="52">
        <v>0</v>
      </c>
      <c r="BO449" s="52">
        <v>0</v>
      </c>
      <c r="BP449" s="52">
        <v>0</v>
      </c>
      <c r="BQ449" s="52">
        <v>0</v>
      </c>
      <c r="BR449" s="52">
        <v>0</v>
      </c>
      <c r="BS449" s="52">
        <v>0</v>
      </c>
      <c r="BT449" s="52">
        <v>0</v>
      </c>
      <c r="BU449" s="52">
        <v>0</v>
      </c>
      <c r="BV449" s="52">
        <v>0</v>
      </c>
      <c r="BW449" s="52">
        <v>0</v>
      </c>
      <c r="BX449" s="52">
        <v>0</v>
      </c>
      <c r="BY449" s="52">
        <v>0</v>
      </c>
      <c r="BZ449" s="52">
        <v>0</v>
      </c>
      <c r="CA449" s="52">
        <v>0</v>
      </c>
      <c r="CB449" s="52">
        <v>0</v>
      </c>
      <c r="CC449" s="52">
        <v>0</v>
      </c>
      <c r="CD449" s="52">
        <v>0</v>
      </c>
      <c r="CE449" s="52">
        <v>0</v>
      </c>
      <c r="CF449" s="52">
        <v>0</v>
      </c>
      <c r="CG449" s="52">
        <v>0</v>
      </c>
      <c r="CH449" s="52">
        <v>0</v>
      </c>
      <c r="CI449" s="52">
        <v>0</v>
      </c>
      <c r="CJ449" s="52">
        <v>0</v>
      </c>
      <c r="CK449" s="52">
        <v>0</v>
      </c>
      <c r="CL449" s="52">
        <v>0</v>
      </c>
      <c r="CM449" s="52">
        <v>0</v>
      </c>
      <c r="CN449" s="52">
        <v>0</v>
      </c>
      <c r="CO449" s="52">
        <v>0</v>
      </c>
      <c r="CP449" s="52">
        <v>0</v>
      </c>
      <c r="CQ449" s="52">
        <v>0</v>
      </c>
      <c r="CR449" s="52">
        <v>0</v>
      </c>
      <c r="CS449" s="52">
        <v>0</v>
      </c>
      <c r="CT449" s="52">
        <v>0</v>
      </c>
      <c r="CU449" s="52">
        <v>0</v>
      </c>
      <c r="CV449" s="52">
        <v>0</v>
      </c>
      <c r="CW449" s="52">
        <v>0</v>
      </c>
      <c r="CX449" s="52">
        <v>0</v>
      </c>
      <c r="CY449" s="52">
        <v>0</v>
      </c>
      <c r="CZ449" s="52">
        <v>0</v>
      </c>
      <c r="DA449" s="52">
        <v>0</v>
      </c>
      <c r="DB449" s="52">
        <v>0</v>
      </c>
      <c r="DC449" s="52">
        <v>0</v>
      </c>
      <c r="DD449" s="52">
        <v>0</v>
      </c>
      <c r="DE449" s="52">
        <v>0</v>
      </c>
      <c r="DF449" s="52">
        <v>0</v>
      </c>
      <c r="DG449" s="52">
        <v>0</v>
      </c>
      <c r="DH449" s="52">
        <v>0</v>
      </c>
      <c r="DI449" s="52">
        <v>0</v>
      </c>
      <c r="DJ449" s="52">
        <v>0</v>
      </c>
      <c r="DK449" s="52">
        <v>0</v>
      </c>
      <c r="DL449" s="52">
        <v>0</v>
      </c>
      <c r="DM449" s="52">
        <v>0</v>
      </c>
      <c r="DN449" s="52">
        <v>0</v>
      </c>
      <c r="DO449" s="52">
        <v>0</v>
      </c>
      <c r="DP449" s="52">
        <v>0</v>
      </c>
      <c r="DQ449" s="52">
        <v>0</v>
      </c>
      <c r="DR449" s="52">
        <v>0</v>
      </c>
      <c r="DS449" s="52">
        <v>0</v>
      </c>
      <c r="DT449" s="52">
        <v>0</v>
      </c>
      <c r="DU449" s="52">
        <v>0</v>
      </c>
      <c r="DV449" s="52">
        <v>0</v>
      </c>
      <c r="DW449" s="52">
        <v>0</v>
      </c>
      <c r="DX449" s="52">
        <v>0</v>
      </c>
      <c r="DY449" s="52">
        <v>0</v>
      </c>
      <c r="DZ449" s="52">
        <v>0</v>
      </c>
      <c r="EA449" s="52">
        <v>0</v>
      </c>
      <c r="EB449" s="52">
        <v>0</v>
      </c>
      <c r="EC449" s="52">
        <v>0</v>
      </c>
      <c r="ED449" s="52">
        <v>0</v>
      </c>
      <c r="EE449" s="52">
        <v>0</v>
      </c>
      <c r="EF449" s="52">
        <v>0</v>
      </c>
      <c r="EG449" s="52">
        <v>0</v>
      </c>
      <c r="EH449" s="52">
        <v>0</v>
      </c>
      <c r="EI449" s="52">
        <v>0</v>
      </c>
      <c r="EJ449" s="52">
        <v>0</v>
      </c>
      <c r="EK449" s="52">
        <v>0</v>
      </c>
      <c r="EL449" s="52">
        <v>0</v>
      </c>
      <c r="EM449" s="52">
        <v>0</v>
      </c>
      <c r="EN449" s="52">
        <v>0</v>
      </c>
      <c r="EO449" s="52">
        <v>0</v>
      </c>
      <c r="EP449" s="52">
        <v>0</v>
      </c>
      <c r="EQ449" s="52">
        <v>0</v>
      </c>
      <c r="ER449" s="52">
        <v>0</v>
      </c>
      <c r="ES449" s="52">
        <v>0</v>
      </c>
      <c r="ET449" s="52">
        <v>0</v>
      </c>
      <c r="EU449" s="52">
        <v>0</v>
      </c>
      <c r="EV449" s="52">
        <v>0</v>
      </c>
      <c r="EW449" s="52">
        <v>77.152630000000002</v>
      </c>
      <c r="EX449" s="52">
        <v>74.77534</v>
      </c>
      <c r="EY449" s="52">
        <v>72.158959999999993</v>
      </c>
      <c r="EZ449" s="52">
        <v>70.460239999999999</v>
      </c>
      <c r="FA449" s="52">
        <v>69.141090000000005</v>
      </c>
      <c r="FB449" s="52">
        <v>67.883039999999994</v>
      </c>
      <c r="FC449" s="52">
        <v>67.662989999999994</v>
      </c>
      <c r="FD449" s="52">
        <v>70.066140000000004</v>
      </c>
      <c r="FE449" s="52">
        <v>73.54307</v>
      </c>
      <c r="FF449" s="52">
        <v>75.591200000000001</v>
      </c>
      <c r="FG449" s="52">
        <v>78.730919999999998</v>
      </c>
      <c r="FH449" s="52">
        <v>83.394919999999999</v>
      </c>
      <c r="FI449" s="52">
        <v>87.142070000000004</v>
      </c>
      <c r="FJ449" s="52">
        <v>90.498660000000001</v>
      </c>
      <c r="FK449" s="52">
        <v>92.25</v>
      </c>
      <c r="FL449" s="52">
        <v>93.721339999999998</v>
      </c>
      <c r="FM449" s="52">
        <v>94.438190000000006</v>
      </c>
      <c r="FN449" s="52">
        <v>94.03734</v>
      </c>
      <c r="FO449" s="52">
        <v>91.97251</v>
      </c>
      <c r="FP449" s="52">
        <v>88.721080000000001</v>
      </c>
      <c r="FQ449" s="52">
        <v>84.797809999999998</v>
      </c>
      <c r="FR449" s="52">
        <v>81.776340000000005</v>
      </c>
      <c r="FS449" s="52">
        <v>79.764690000000002</v>
      </c>
      <c r="FT449" s="52">
        <v>78.151820000000001</v>
      </c>
      <c r="FU449" s="52">
        <v>4</v>
      </c>
      <c r="FV449" s="52">
        <v>3.7985630000000001</v>
      </c>
      <c r="FW449" s="52">
        <v>2.2383320000000002</v>
      </c>
      <c r="FX449" s="52">
        <v>0</v>
      </c>
    </row>
    <row r="450" spans="1:180" x14ac:dyDescent="0.3">
      <c r="A450" t="s">
        <v>174</v>
      </c>
      <c r="B450" t="s">
        <v>250</v>
      </c>
      <c r="C450" t="s">
        <v>0</v>
      </c>
      <c r="D450" t="s">
        <v>244</v>
      </c>
      <c r="E450" t="s">
        <v>189</v>
      </c>
      <c r="F450" t="s">
        <v>238</v>
      </c>
      <c r="G450" t="s">
        <v>239</v>
      </c>
      <c r="H450" s="52">
        <v>252</v>
      </c>
      <c r="I450" s="52">
        <v>0</v>
      </c>
      <c r="J450" s="52">
        <v>0</v>
      </c>
      <c r="K450" s="52">
        <v>0</v>
      </c>
      <c r="L450" s="52">
        <v>0</v>
      </c>
      <c r="M450" s="52">
        <v>0</v>
      </c>
      <c r="N450" s="52">
        <v>0</v>
      </c>
      <c r="O450" s="52">
        <v>0</v>
      </c>
      <c r="P450" s="52">
        <v>0</v>
      </c>
      <c r="Q450" s="52">
        <v>0</v>
      </c>
      <c r="R450" s="52">
        <v>0</v>
      </c>
      <c r="S450" s="52">
        <v>0</v>
      </c>
      <c r="T450" s="52">
        <v>0</v>
      </c>
      <c r="U450" s="52">
        <v>0</v>
      </c>
      <c r="V450" s="52">
        <v>0</v>
      </c>
      <c r="W450" s="52">
        <v>0</v>
      </c>
      <c r="X450" s="52">
        <v>0</v>
      </c>
      <c r="Y450" s="52">
        <v>0</v>
      </c>
      <c r="Z450" s="52">
        <v>0</v>
      </c>
      <c r="AA450" s="52">
        <v>0</v>
      </c>
      <c r="AB450" s="52">
        <v>0</v>
      </c>
      <c r="AC450" s="52">
        <v>0</v>
      </c>
      <c r="AD450" s="52">
        <v>0</v>
      </c>
      <c r="AE450" s="52">
        <v>0</v>
      </c>
      <c r="AF450" s="52">
        <v>0</v>
      </c>
      <c r="AG450" s="52">
        <v>0</v>
      </c>
      <c r="AH450" s="52">
        <v>0</v>
      </c>
      <c r="AI450" s="52">
        <v>0</v>
      </c>
      <c r="AJ450" s="52">
        <v>0</v>
      </c>
      <c r="AK450" s="52">
        <v>0</v>
      </c>
      <c r="AL450" s="52">
        <v>0</v>
      </c>
      <c r="AM450" s="52">
        <v>0</v>
      </c>
      <c r="AN450" s="52">
        <v>0</v>
      </c>
      <c r="AO450" s="52">
        <v>0</v>
      </c>
      <c r="AP450" s="52">
        <v>0</v>
      </c>
      <c r="AQ450" s="52">
        <v>0</v>
      </c>
      <c r="AR450" s="52">
        <v>0</v>
      </c>
      <c r="AS450" s="52">
        <v>0</v>
      </c>
      <c r="AT450" s="52">
        <v>0</v>
      </c>
      <c r="AU450" s="52">
        <v>0</v>
      </c>
      <c r="AV450" s="52">
        <v>0</v>
      </c>
      <c r="AW450" s="52">
        <v>0</v>
      </c>
      <c r="AX450" s="52">
        <v>0</v>
      </c>
      <c r="AY450" s="52">
        <v>0</v>
      </c>
      <c r="AZ450" s="52">
        <v>0</v>
      </c>
      <c r="BA450" s="52">
        <v>0</v>
      </c>
      <c r="BB450" s="52">
        <v>0</v>
      </c>
      <c r="BC450" s="52">
        <v>0</v>
      </c>
      <c r="BD450" s="52">
        <v>0</v>
      </c>
      <c r="BE450" s="52">
        <v>0</v>
      </c>
      <c r="BF450" s="52">
        <v>0</v>
      </c>
      <c r="BG450" s="52">
        <v>0</v>
      </c>
      <c r="BH450" s="52">
        <v>0</v>
      </c>
      <c r="BI450" s="52">
        <v>0</v>
      </c>
      <c r="BJ450" s="52">
        <v>0</v>
      </c>
      <c r="BK450" s="52">
        <v>0</v>
      </c>
      <c r="BL450" s="52">
        <v>0</v>
      </c>
      <c r="BM450" s="52">
        <v>0</v>
      </c>
      <c r="BN450" s="52">
        <v>0</v>
      </c>
      <c r="BO450" s="52">
        <v>0</v>
      </c>
      <c r="BP450" s="52">
        <v>0</v>
      </c>
      <c r="BQ450" s="52">
        <v>0</v>
      </c>
      <c r="BR450" s="52">
        <v>0</v>
      </c>
      <c r="BS450" s="52">
        <v>0</v>
      </c>
      <c r="BT450" s="52">
        <v>0</v>
      </c>
      <c r="BU450" s="52">
        <v>0</v>
      </c>
      <c r="BV450" s="52">
        <v>0</v>
      </c>
      <c r="BW450" s="52">
        <v>0</v>
      </c>
      <c r="BX450" s="52">
        <v>0</v>
      </c>
      <c r="BY450" s="52">
        <v>0</v>
      </c>
      <c r="BZ450" s="52">
        <v>0</v>
      </c>
      <c r="CA450" s="52">
        <v>0</v>
      </c>
      <c r="CB450" s="52">
        <v>0</v>
      </c>
      <c r="CC450" s="52">
        <v>0</v>
      </c>
      <c r="CD450" s="52">
        <v>0</v>
      </c>
      <c r="CE450" s="52">
        <v>0</v>
      </c>
      <c r="CF450" s="52">
        <v>0</v>
      </c>
      <c r="CG450" s="52">
        <v>0</v>
      </c>
      <c r="CH450" s="52">
        <v>0</v>
      </c>
      <c r="CI450" s="52">
        <v>0</v>
      </c>
      <c r="CJ450" s="52">
        <v>0</v>
      </c>
      <c r="CK450" s="52">
        <v>0</v>
      </c>
      <c r="CL450" s="52">
        <v>0</v>
      </c>
      <c r="CM450" s="52">
        <v>0</v>
      </c>
      <c r="CN450" s="52">
        <v>0</v>
      </c>
      <c r="CO450" s="52">
        <v>0</v>
      </c>
      <c r="CP450" s="52">
        <v>0</v>
      </c>
      <c r="CQ450" s="52">
        <v>0</v>
      </c>
      <c r="CR450" s="52">
        <v>0</v>
      </c>
      <c r="CS450" s="52">
        <v>0</v>
      </c>
      <c r="CT450" s="52">
        <v>0</v>
      </c>
      <c r="CU450" s="52">
        <v>0</v>
      </c>
      <c r="CV450" s="52">
        <v>0</v>
      </c>
      <c r="CW450" s="52">
        <v>0</v>
      </c>
      <c r="CX450" s="52">
        <v>0</v>
      </c>
      <c r="CY450" s="52">
        <v>0</v>
      </c>
      <c r="CZ450" s="52">
        <v>0</v>
      </c>
      <c r="DA450" s="52">
        <v>0</v>
      </c>
      <c r="DB450" s="52">
        <v>0</v>
      </c>
      <c r="DC450" s="52">
        <v>0</v>
      </c>
      <c r="DD450" s="52">
        <v>0</v>
      </c>
      <c r="DE450" s="52">
        <v>0</v>
      </c>
      <c r="DF450" s="52">
        <v>0</v>
      </c>
      <c r="DG450" s="52">
        <v>0</v>
      </c>
      <c r="DH450" s="52">
        <v>0</v>
      </c>
      <c r="DI450" s="52">
        <v>0</v>
      </c>
      <c r="DJ450" s="52">
        <v>0</v>
      </c>
      <c r="DK450" s="52">
        <v>0</v>
      </c>
      <c r="DL450" s="52">
        <v>0</v>
      </c>
      <c r="DM450" s="52">
        <v>0</v>
      </c>
      <c r="DN450" s="52">
        <v>0</v>
      </c>
      <c r="DO450" s="52">
        <v>0</v>
      </c>
      <c r="DP450" s="52">
        <v>0</v>
      </c>
      <c r="DQ450" s="52">
        <v>0</v>
      </c>
      <c r="DR450" s="52">
        <v>0</v>
      </c>
      <c r="DS450" s="52">
        <v>0</v>
      </c>
      <c r="DT450" s="52">
        <v>0</v>
      </c>
      <c r="DU450" s="52">
        <v>0</v>
      </c>
      <c r="DV450" s="52">
        <v>0</v>
      </c>
      <c r="DW450" s="52">
        <v>0</v>
      </c>
      <c r="DX450" s="52">
        <v>0</v>
      </c>
      <c r="DY450" s="52">
        <v>0</v>
      </c>
      <c r="DZ450" s="52">
        <v>0</v>
      </c>
      <c r="EA450" s="52">
        <v>0</v>
      </c>
      <c r="EB450" s="52">
        <v>0</v>
      </c>
      <c r="EC450" s="52">
        <v>0</v>
      </c>
      <c r="ED450" s="52">
        <v>0</v>
      </c>
      <c r="EE450" s="52">
        <v>0</v>
      </c>
      <c r="EF450" s="52">
        <v>0</v>
      </c>
      <c r="EG450" s="52">
        <v>0</v>
      </c>
      <c r="EH450" s="52">
        <v>0</v>
      </c>
      <c r="EI450" s="52">
        <v>0</v>
      </c>
      <c r="EJ450" s="52">
        <v>0</v>
      </c>
      <c r="EK450" s="52">
        <v>0</v>
      </c>
      <c r="EL450" s="52">
        <v>0</v>
      </c>
      <c r="EM450" s="52">
        <v>0</v>
      </c>
      <c r="EN450" s="52">
        <v>0</v>
      </c>
      <c r="EO450" s="52">
        <v>0</v>
      </c>
      <c r="EP450" s="52">
        <v>0</v>
      </c>
      <c r="EQ450" s="52">
        <v>0</v>
      </c>
      <c r="ER450" s="52">
        <v>0</v>
      </c>
      <c r="ES450" s="52">
        <v>0</v>
      </c>
      <c r="ET450" s="52">
        <v>0</v>
      </c>
      <c r="EU450" s="52">
        <v>0</v>
      </c>
      <c r="EV450" s="52">
        <v>0</v>
      </c>
      <c r="EW450" s="52">
        <v>73.347840000000005</v>
      </c>
      <c r="EX450" s="52">
        <v>71.646320000000003</v>
      </c>
      <c r="EY450" s="52">
        <v>70.081199999999995</v>
      </c>
      <c r="EZ450" s="52">
        <v>68.651830000000004</v>
      </c>
      <c r="FA450" s="52">
        <v>67.872169999999997</v>
      </c>
      <c r="FB450" s="52">
        <v>66.927139999999994</v>
      </c>
      <c r="FC450" s="52">
        <v>66.096980000000002</v>
      </c>
      <c r="FD450" s="52">
        <v>66.701769999999996</v>
      </c>
      <c r="FE450" s="52">
        <v>69.690119999999993</v>
      </c>
      <c r="FF450" s="52">
        <v>71.795829999999995</v>
      </c>
      <c r="FG450" s="52">
        <v>77.587980000000002</v>
      </c>
      <c r="FH450" s="52">
        <v>81.088049999999996</v>
      </c>
      <c r="FI450" s="52">
        <v>84.625209999999996</v>
      </c>
      <c r="FJ450" s="52">
        <v>87.104920000000007</v>
      </c>
      <c r="FK450" s="52">
        <v>89.109759999999994</v>
      </c>
      <c r="FL450" s="52">
        <v>90.712869999999995</v>
      </c>
      <c r="FM450" s="52">
        <v>92.062240000000003</v>
      </c>
      <c r="FN450" s="52">
        <v>90.892619999999994</v>
      </c>
      <c r="FO450" s="52">
        <v>88.925709999999995</v>
      </c>
      <c r="FP450" s="52">
        <v>85.283919999999995</v>
      </c>
      <c r="FQ450" s="52">
        <v>81.271680000000003</v>
      </c>
      <c r="FR450" s="52">
        <v>78.077370000000002</v>
      </c>
      <c r="FS450" s="52">
        <v>75.882450000000006</v>
      </c>
      <c r="FT450" s="52">
        <v>74.221100000000007</v>
      </c>
      <c r="FU450" s="52">
        <v>4</v>
      </c>
      <c r="FV450" s="52">
        <v>3.1631629999999999</v>
      </c>
      <c r="FW450" s="52">
        <v>2.1579100000000002</v>
      </c>
      <c r="FX450" s="52">
        <v>0</v>
      </c>
    </row>
    <row r="451" spans="1:180" x14ac:dyDescent="0.3">
      <c r="A451" t="s">
        <v>174</v>
      </c>
      <c r="B451" t="s">
        <v>250</v>
      </c>
      <c r="C451" t="s">
        <v>0</v>
      </c>
      <c r="D451" t="s">
        <v>244</v>
      </c>
      <c r="E451" t="s">
        <v>189</v>
      </c>
      <c r="F451" t="s">
        <v>228</v>
      </c>
      <c r="G451" t="s">
        <v>239</v>
      </c>
      <c r="H451" s="52">
        <v>1</v>
      </c>
      <c r="I451" s="52">
        <v>0</v>
      </c>
      <c r="J451" s="52">
        <v>0</v>
      </c>
      <c r="K451" s="52">
        <v>0</v>
      </c>
      <c r="L451" s="52">
        <v>0</v>
      </c>
      <c r="M451" s="52">
        <v>0</v>
      </c>
      <c r="N451" s="52">
        <v>0</v>
      </c>
      <c r="O451" s="52">
        <v>0</v>
      </c>
      <c r="P451" s="52">
        <v>0</v>
      </c>
      <c r="Q451" s="52">
        <v>0</v>
      </c>
      <c r="R451" s="52">
        <v>0</v>
      </c>
      <c r="S451" s="52">
        <v>0</v>
      </c>
      <c r="T451" s="52">
        <v>0</v>
      </c>
      <c r="U451" s="52">
        <v>0</v>
      </c>
      <c r="V451" s="52">
        <v>0</v>
      </c>
      <c r="W451" s="52">
        <v>0</v>
      </c>
      <c r="X451" s="52">
        <v>0</v>
      </c>
      <c r="Y451" s="52">
        <v>0</v>
      </c>
      <c r="Z451" s="52">
        <v>0</v>
      </c>
      <c r="AA451" s="52">
        <v>0</v>
      </c>
      <c r="AB451" s="52">
        <v>0</v>
      </c>
      <c r="AC451" s="52">
        <v>0</v>
      </c>
      <c r="AD451" s="52">
        <v>0</v>
      </c>
      <c r="AE451" s="52">
        <v>0</v>
      </c>
      <c r="AF451" s="52">
        <v>0</v>
      </c>
      <c r="AG451" s="52">
        <v>0</v>
      </c>
      <c r="AH451" s="52">
        <v>0</v>
      </c>
      <c r="AI451" s="52">
        <v>0</v>
      </c>
      <c r="AJ451" s="52">
        <v>0</v>
      </c>
      <c r="AK451" s="52">
        <v>0</v>
      </c>
      <c r="AL451" s="52">
        <v>0</v>
      </c>
      <c r="AM451" s="52">
        <v>0</v>
      </c>
      <c r="AN451" s="52">
        <v>0</v>
      </c>
      <c r="AO451" s="52">
        <v>0</v>
      </c>
      <c r="AP451" s="52">
        <v>0</v>
      </c>
      <c r="AQ451" s="52">
        <v>0</v>
      </c>
      <c r="AR451" s="52">
        <v>0</v>
      </c>
      <c r="AS451" s="52">
        <v>0</v>
      </c>
      <c r="AT451" s="52">
        <v>0</v>
      </c>
      <c r="AU451" s="52">
        <v>0</v>
      </c>
      <c r="AV451" s="52">
        <v>0</v>
      </c>
      <c r="AW451" s="52">
        <v>0</v>
      </c>
      <c r="AX451" s="52">
        <v>0</v>
      </c>
      <c r="AY451" s="52">
        <v>0</v>
      </c>
      <c r="AZ451" s="52">
        <v>0</v>
      </c>
      <c r="BA451" s="52">
        <v>0</v>
      </c>
      <c r="BB451" s="52">
        <v>0</v>
      </c>
      <c r="BC451" s="52">
        <v>0</v>
      </c>
      <c r="BD451" s="52">
        <v>0</v>
      </c>
      <c r="BE451" s="52">
        <v>0</v>
      </c>
      <c r="BF451" s="52">
        <v>0</v>
      </c>
      <c r="BG451" s="52">
        <v>0</v>
      </c>
      <c r="BH451" s="52">
        <v>0</v>
      </c>
      <c r="BI451" s="52">
        <v>0</v>
      </c>
      <c r="BJ451" s="52">
        <v>0</v>
      </c>
      <c r="BK451" s="52">
        <v>0</v>
      </c>
      <c r="BL451" s="52">
        <v>0</v>
      </c>
      <c r="BM451" s="52">
        <v>0</v>
      </c>
      <c r="BN451" s="52">
        <v>0</v>
      </c>
      <c r="BO451" s="52">
        <v>0</v>
      </c>
      <c r="BP451" s="52">
        <v>0</v>
      </c>
      <c r="BQ451" s="52">
        <v>0</v>
      </c>
      <c r="BR451" s="52">
        <v>0</v>
      </c>
      <c r="BS451" s="52">
        <v>0</v>
      </c>
      <c r="BT451" s="52">
        <v>0</v>
      </c>
      <c r="BU451" s="52">
        <v>0</v>
      </c>
      <c r="BV451" s="52">
        <v>0</v>
      </c>
      <c r="BW451" s="52">
        <v>0</v>
      </c>
      <c r="BX451" s="52">
        <v>0</v>
      </c>
      <c r="BY451" s="52">
        <v>0</v>
      </c>
      <c r="BZ451" s="52">
        <v>0</v>
      </c>
      <c r="CA451" s="52">
        <v>0</v>
      </c>
      <c r="CB451" s="52">
        <v>0</v>
      </c>
      <c r="CC451" s="52">
        <v>0</v>
      </c>
      <c r="CD451" s="52">
        <v>0</v>
      </c>
      <c r="CE451" s="52">
        <v>0</v>
      </c>
      <c r="CF451" s="52">
        <v>0</v>
      </c>
      <c r="CG451" s="52">
        <v>0</v>
      </c>
      <c r="CH451" s="52">
        <v>0</v>
      </c>
      <c r="CI451" s="52">
        <v>0</v>
      </c>
      <c r="CJ451" s="52">
        <v>0</v>
      </c>
      <c r="CK451" s="52">
        <v>0</v>
      </c>
      <c r="CL451" s="52">
        <v>0</v>
      </c>
      <c r="CM451" s="52">
        <v>0</v>
      </c>
      <c r="CN451" s="52">
        <v>0</v>
      </c>
      <c r="CO451" s="52">
        <v>0</v>
      </c>
      <c r="CP451" s="52">
        <v>0</v>
      </c>
      <c r="CQ451" s="52">
        <v>0</v>
      </c>
      <c r="CR451" s="52">
        <v>0</v>
      </c>
      <c r="CS451" s="52">
        <v>0</v>
      </c>
      <c r="CT451" s="52">
        <v>0</v>
      </c>
      <c r="CU451" s="52">
        <v>0</v>
      </c>
      <c r="CV451" s="52">
        <v>0</v>
      </c>
      <c r="CW451" s="52">
        <v>0</v>
      </c>
      <c r="CX451" s="52">
        <v>0</v>
      </c>
      <c r="CY451" s="52">
        <v>0</v>
      </c>
      <c r="CZ451" s="52">
        <v>0</v>
      </c>
      <c r="DA451" s="52">
        <v>0</v>
      </c>
      <c r="DB451" s="52">
        <v>0</v>
      </c>
      <c r="DC451" s="52">
        <v>0</v>
      </c>
      <c r="DD451" s="52">
        <v>0</v>
      </c>
      <c r="DE451" s="52">
        <v>0</v>
      </c>
      <c r="DF451" s="52">
        <v>0</v>
      </c>
      <c r="DG451" s="52">
        <v>0</v>
      </c>
      <c r="DH451" s="52">
        <v>0</v>
      </c>
      <c r="DI451" s="52">
        <v>0</v>
      </c>
      <c r="DJ451" s="52">
        <v>0</v>
      </c>
      <c r="DK451" s="52">
        <v>0</v>
      </c>
      <c r="DL451" s="52">
        <v>0</v>
      </c>
      <c r="DM451" s="52">
        <v>0</v>
      </c>
      <c r="DN451" s="52">
        <v>0</v>
      </c>
      <c r="DO451" s="52">
        <v>0</v>
      </c>
      <c r="DP451" s="52">
        <v>0</v>
      </c>
      <c r="DQ451" s="52">
        <v>0</v>
      </c>
      <c r="DR451" s="52">
        <v>0</v>
      </c>
      <c r="DS451" s="52">
        <v>0</v>
      </c>
      <c r="DT451" s="52">
        <v>0</v>
      </c>
      <c r="DU451" s="52">
        <v>0</v>
      </c>
      <c r="DV451" s="52">
        <v>0</v>
      </c>
      <c r="DW451" s="52">
        <v>0</v>
      </c>
      <c r="DX451" s="52">
        <v>0</v>
      </c>
      <c r="DY451" s="52">
        <v>0</v>
      </c>
      <c r="DZ451" s="52">
        <v>0</v>
      </c>
      <c r="EA451" s="52">
        <v>0</v>
      </c>
      <c r="EB451" s="52">
        <v>0</v>
      </c>
      <c r="EC451" s="52">
        <v>0</v>
      </c>
      <c r="ED451" s="52">
        <v>0</v>
      </c>
      <c r="EE451" s="52">
        <v>0</v>
      </c>
      <c r="EF451" s="52">
        <v>0</v>
      </c>
      <c r="EG451" s="52">
        <v>0</v>
      </c>
      <c r="EH451" s="52">
        <v>0</v>
      </c>
      <c r="EI451" s="52">
        <v>0</v>
      </c>
      <c r="EJ451" s="52">
        <v>0</v>
      </c>
      <c r="EK451" s="52">
        <v>0</v>
      </c>
      <c r="EL451" s="52">
        <v>0</v>
      </c>
      <c r="EM451" s="52">
        <v>0</v>
      </c>
      <c r="EN451" s="52">
        <v>0</v>
      </c>
      <c r="EO451" s="52">
        <v>0</v>
      </c>
      <c r="EP451" s="52">
        <v>0</v>
      </c>
      <c r="EQ451" s="52">
        <v>0</v>
      </c>
      <c r="ER451" s="52">
        <v>0</v>
      </c>
      <c r="ES451" s="52">
        <v>0</v>
      </c>
      <c r="ET451" s="52">
        <v>0</v>
      </c>
      <c r="EU451" s="52">
        <v>0</v>
      </c>
      <c r="EV451" s="52">
        <v>0</v>
      </c>
      <c r="EW451" s="52">
        <v>73.19444</v>
      </c>
      <c r="EX451" s="52">
        <v>71.25</v>
      </c>
      <c r="EY451" s="52">
        <v>69.509259999999998</v>
      </c>
      <c r="EZ451" s="52">
        <v>68.398150000000001</v>
      </c>
      <c r="FA451" s="52">
        <v>67.472219999999993</v>
      </c>
      <c r="FB451" s="52">
        <v>66.361109999999996</v>
      </c>
      <c r="FC451" s="52">
        <v>65.490740000000002</v>
      </c>
      <c r="FD451" s="52">
        <v>66.666659999999993</v>
      </c>
      <c r="FE451" s="52">
        <v>69.592590000000001</v>
      </c>
      <c r="FF451" s="52">
        <v>73.166659999999993</v>
      </c>
      <c r="FG451" s="52">
        <v>77.546300000000002</v>
      </c>
      <c r="FH451" s="52">
        <v>81.509259999999998</v>
      </c>
      <c r="FI451" s="52">
        <v>84.740740000000002</v>
      </c>
      <c r="FJ451" s="52">
        <v>87.101849999999999</v>
      </c>
      <c r="FK451" s="52">
        <v>89.046300000000002</v>
      </c>
      <c r="FL451" s="52">
        <v>90.240740000000002</v>
      </c>
      <c r="FM451" s="52">
        <v>91.009259999999998</v>
      </c>
      <c r="FN451" s="52">
        <v>90.046300000000002</v>
      </c>
      <c r="FO451" s="52">
        <v>87.277780000000007</v>
      </c>
      <c r="FP451" s="52">
        <v>83.75</v>
      </c>
      <c r="FQ451" s="52">
        <v>80.314809999999994</v>
      </c>
      <c r="FR451" s="52">
        <v>78.157409999999999</v>
      </c>
      <c r="FS451" s="52">
        <v>76.638890000000004</v>
      </c>
      <c r="FT451" s="52">
        <v>74.925929999999994</v>
      </c>
      <c r="FU451" s="52">
        <v>2</v>
      </c>
      <c r="FV451" s="52">
        <v>0.6075199</v>
      </c>
      <c r="FW451" s="52">
        <v>0.52900829999999999</v>
      </c>
      <c r="FX451" s="52">
        <v>0</v>
      </c>
    </row>
    <row r="452" spans="1:180" x14ac:dyDescent="0.3">
      <c r="A452" t="s">
        <v>174</v>
      </c>
      <c r="B452" t="s">
        <v>250</v>
      </c>
      <c r="C452" t="s">
        <v>0</v>
      </c>
      <c r="D452" t="s">
        <v>224</v>
      </c>
      <c r="E452" t="s">
        <v>190</v>
      </c>
      <c r="F452" t="s">
        <v>228</v>
      </c>
      <c r="G452" t="s">
        <v>239</v>
      </c>
      <c r="H452" s="52">
        <v>1</v>
      </c>
      <c r="I452" s="52">
        <v>0</v>
      </c>
      <c r="J452" s="52">
        <v>0</v>
      </c>
      <c r="K452" s="52">
        <v>0</v>
      </c>
      <c r="L452" s="52">
        <v>0</v>
      </c>
      <c r="M452" s="52">
        <v>0</v>
      </c>
      <c r="N452" s="52">
        <v>0</v>
      </c>
      <c r="O452" s="52">
        <v>0</v>
      </c>
      <c r="P452" s="52">
        <v>0</v>
      </c>
      <c r="Q452" s="52">
        <v>0</v>
      </c>
      <c r="R452" s="52">
        <v>0</v>
      </c>
      <c r="S452" s="52">
        <v>0</v>
      </c>
      <c r="T452" s="52">
        <v>0</v>
      </c>
      <c r="U452" s="52">
        <v>0</v>
      </c>
      <c r="V452" s="52">
        <v>0</v>
      </c>
      <c r="W452" s="52">
        <v>0</v>
      </c>
      <c r="X452" s="52">
        <v>0</v>
      </c>
      <c r="Y452" s="52">
        <v>0</v>
      </c>
      <c r="Z452" s="52">
        <v>0</v>
      </c>
      <c r="AA452" s="52">
        <v>0</v>
      </c>
      <c r="AB452" s="52">
        <v>0</v>
      </c>
      <c r="AC452" s="52">
        <v>0</v>
      </c>
      <c r="AD452" s="52">
        <v>0</v>
      </c>
      <c r="AE452" s="52">
        <v>0</v>
      </c>
      <c r="AF452" s="52">
        <v>0</v>
      </c>
      <c r="AG452" s="52">
        <v>0</v>
      </c>
      <c r="AH452" s="52">
        <v>0</v>
      </c>
      <c r="AI452" s="52">
        <v>0</v>
      </c>
      <c r="AJ452" s="52">
        <v>0</v>
      </c>
      <c r="AK452" s="52">
        <v>0</v>
      </c>
      <c r="AL452" s="52">
        <v>0</v>
      </c>
      <c r="AM452" s="52">
        <v>0</v>
      </c>
      <c r="AN452" s="52">
        <v>0</v>
      </c>
      <c r="AO452" s="52">
        <v>0</v>
      </c>
      <c r="AP452" s="52">
        <v>0</v>
      </c>
      <c r="AQ452" s="52">
        <v>0</v>
      </c>
      <c r="AR452" s="52">
        <v>0</v>
      </c>
      <c r="AS452" s="52">
        <v>0</v>
      </c>
      <c r="AT452" s="52">
        <v>0</v>
      </c>
      <c r="AU452" s="52">
        <v>0</v>
      </c>
      <c r="AV452" s="52">
        <v>0</v>
      </c>
      <c r="AW452" s="52">
        <v>0</v>
      </c>
      <c r="AX452" s="52">
        <v>0</v>
      </c>
      <c r="AY452" s="52">
        <v>0</v>
      </c>
      <c r="AZ452" s="52">
        <v>0</v>
      </c>
      <c r="BA452" s="52">
        <v>0</v>
      </c>
      <c r="BB452" s="52">
        <v>0</v>
      </c>
      <c r="BC452" s="52">
        <v>0</v>
      </c>
      <c r="BD452" s="52">
        <v>0</v>
      </c>
      <c r="BE452" s="52">
        <v>0</v>
      </c>
      <c r="BF452" s="52">
        <v>0</v>
      </c>
      <c r="BG452" s="52">
        <v>0</v>
      </c>
      <c r="BH452" s="52">
        <v>0</v>
      </c>
      <c r="BI452" s="52">
        <v>0</v>
      </c>
      <c r="BJ452" s="52">
        <v>0</v>
      </c>
      <c r="BK452" s="52">
        <v>0</v>
      </c>
      <c r="BL452" s="52">
        <v>0</v>
      </c>
      <c r="BM452" s="52">
        <v>0</v>
      </c>
      <c r="BN452" s="52">
        <v>0</v>
      </c>
      <c r="BO452" s="52">
        <v>0</v>
      </c>
      <c r="BP452" s="52">
        <v>0</v>
      </c>
      <c r="BQ452" s="52">
        <v>0</v>
      </c>
      <c r="BR452" s="52">
        <v>0</v>
      </c>
      <c r="BS452" s="52">
        <v>0</v>
      </c>
      <c r="BT452" s="52">
        <v>0</v>
      </c>
      <c r="BU452" s="52">
        <v>0</v>
      </c>
      <c r="BV452" s="52">
        <v>0</v>
      </c>
      <c r="BW452" s="52">
        <v>0</v>
      </c>
      <c r="BX452" s="52">
        <v>0</v>
      </c>
      <c r="BY452" s="52">
        <v>0</v>
      </c>
      <c r="BZ452" s="52">
        <v>0</v>
      </c>
      <c r="CA452" s="52">
        <v>0</v>
      </c>
      <c r="CB452" s="52">
        <v>0</v>
      </c>
      <c r="CC452" s="52">
        <v>0</v>
      </c>
      <c r="CD452" s="52">
        <v>0</v>
      </c>
      <c r="CE452" s="52">
        <v>0</v>
      </c>
      <c r="CF452" s="52">
        <v>0</v>
      </c>
      <c r="CG452" s="52">
        <v>0</v>
      </c>
      <c r="CH452" s="52">
        <v>0</v>
      </c>
      <c r="CI452" s="52">
        <v>0</v>
      </c>
      <c r="CJ452" s="52">
        <v>0</v>
      </c>
      <c r="CK452" s="52">
        <v>0</v>
      </c>
      <c r="CL452" s="52">
        <v>0</v>
      </c>
      <c r="CM452" s="52">
        <v>0</v>
      </c>
      <c r="CN452" s="52">
        <v>0</v>
      </c>
      <c r="CO452" s="52">
        <v>0</v>
      </c>
      <c r="CP452" s="52">
        <v>0</v>
      </c>
      <c r="CQ452" s="52">
        <v>0</v>
      </c>
      <c r="CR452" s="52">
        <v>0</v>
      </c>
      <c r="CS452" s="52">
        <v>0</v>
      </c>
      <c r="CT452" s="52">
        <v>0</v>
      </c>
      <c r="CU452" s="52">
        <v>0</v>
      </c>
      <c r="CV452" s="52">
        <v>0</v>
      </c>
      <c r="CW452" s="52">
        <v>0</v>
      </c>
      <c r="CX452" s="52">
        <v>0</v>
      </c>
      <c r="CY452" s="52">
        <v>0</v>
      </c>
      <c r="CZ452" s="52">
        <v>0</v>
      </c>
      <c r="DA452" s="52">
        <v>0</v>
      </c>
      <c r="DB452" s="52">
        <v>0</v>
      </c>
      <c r="DC452" s="52">
        <v>0</v>
      </c>
      <c r="DD452" s="52">
        <v>0</v>
      </c>
      <c r="DE452" s="52">
        <v>0</v>
      </c>
      <c r="DF452" s="52">
        <v>0</v>
      </c>
      <c r="DG452" s="52">
        <v>0</v>
      </c>
      <c r="DH452" s="52">
        <v>0</v>
      </c>
      <c r="DI452" s="52">
        <v>0</v>
      </c>
      <c r="DJ452" s="52">
        <v>0</v>
      </c>
      <c r="DK452" s="52">
        <v>0</v>
      </c>
      <c r="DL452" s="52">
        <v>0</v>
      </c>
      <c r="DM452" s="52">
        <v>0</v>
      </c>
      <c r="DN452" s="52">
        <v>0</v>
      </c>
      <c r="DO452" s="52">
        <v>0</v>
      </c>
      <c r="DP452" s="52">
        <v>0</v>
      </c>
      <c r="DQ452" s="52">
        <v>0</v>
      </c>
      <c r="DR452" s="52">
        <v>0</v>
      </c>
      <c r="DS452" s="52">
        <v>0</v>
      </c>
      <c r="DT452" s="52">
        <v>0</v>
      </c>
      <c r="DU452" s="52">
        <v>0</v>
      </c>
      <c r="DV452" s="52">
        <v>0</v>
      </c>
      <c r="DW452" s="52">
        <v>0</v>
      </c>
      <c r="DX452" s="52">
        <v>0</v>
      </c>
      <c r="DY452" s="52">
        <v>0</v>
      </c>
      <c r="DZ452" s="52">
        <v>0</v>
      </c>
      <c r="EA452" s="52">
        <v>0</v>
      </c>
      <c r="EB452" s="52">
        <v>0</v>
      </c>
      <c r="EC452" s="52">
        <v>0</v>
      </c>
      <c r="ED452" s="52">
        <v>0</v>
      </c>
      <c r="EE452" s="52">
        <v>0</v>
      </c>
      <c r="EF452" s="52">
        <v>0</v>
      </c>
      <c r="EG452" s="52">
        <v>0</v>
      </c>
      <c r="EH452" s="52">
        <v>0</v>
      </c>
      <c r="EI452" s="52">
        <v>0</v>
      </c>
      <c r="EJ452" s="52">
        <v>0</v>
      </c>
      <c r="EK452" s="52">
        <v>0</v>
      </c>
      <c r="EL452" s="52">
        <v>0</v>
      </c>
      <c r="EM452" s="52">
        <v>0</v>
      </c>
      <c r="EN452" s="52">
        <v>0</v>
      </c>
      <c r="EO452" s="52">
        <v>0</v>
      </c>
      <c r="EP452" s="52">
        <v>0</v>
      </c>
      <c r="EQ452" s="52">
        <v>0</v>
      </c>
      <c r="ER452" s="52">
        <v>0</v>
      </c>
      <c r="ES452" s="52">
        <v>0</v>
      </c>
      <c r="ET452" s="52">
        <v>0</v>
      </c>
      <c r="EU452" s="52">
        <v>0</v>
      </c>
      <c r="EV452" s="52">
        <v>0</v>
      </c>
      <c r="EW452" s="52">
        <v>69.190479999999994</v>
      </c>
      <c r="EX452" s="52">
        <v>67.722219999999993</v>
      </c>
      <c r="EY452" s="52">
        <v>66.134919999999994</v>
      </c>
      <c r="EZ452" s="52">
        <v>64.571430000000007</v>
      </c>
      <c r="FA452" s="52">
        <v>63.595239999999997</v>
      </c>
      <c r="FB452" s="52">
        <v>62.48413</v>
      </c>
      <c r="FC452" s="52">
        <v>61.611109999999996</v>
      </c>
      <c r="FD452" s="52">
        <v>62.626980000000003</v>
      </c>
      <c r="FE452" s="52">
        <v>66.492069999999998</v>
      </c>
      <c r="FF452" s="52">
        <v>70.789680000000004</v>
      </c>
      <c r="FG452" s="52">
        <v>75.265879999999996</v>
      </c>
      <c r="FH452" s="52">
        <v>79.218249999999998</v>
      </c>
      <c r="FI452" s="52">
        <v>82.623019999999997</v>
      </c>
      <c r="FJ452" s="52">
        <v>85.575389999999999</v>
      </c>
      <c r="FK452" s="52">
        <v>87.45635</v>
      </c>
      <c r="FL452" s="52">
        <v>88.273809999999997</v>
      </c>
      <c r="FM452" s="52">
        <v>88.222219999999993</v>
      </c>
      <c r="FN452" s="52">
        <v>86.611109999999996</v>
      </c>
      <c r="FO452" s="52">
        <v>83.353170000000006</v>
      </c>
      <c r="FP452" s="52">
        <v>79.253969999999995</v>
      </c>
      <c r="FQ452" s="52">
        <v>76.507930000000002</v>
      </c>
      <c r="FR452" s="52">
        <v>74.170630000000003</v>
      </c>
      <c r="FS452" s="52">
        <v>72.186509999999998</v>
      </c>
      <c r="FT452" s="52">
        <v>70.638890000000004</v>
      </c>
      <c r="FU452" s="52">
        <v>2</v>
      </c>
      <c r="FV452" s="52">
        <v>0.35639199999999999</v>
      </c>
      <c r="FW452" s="52">
        <v>0.29049999999999998</v>
      </c>
      <c r="FX452" s="52">
        <v>0</v>
      </c>
    </row>
    <row r="453" spans="1:180" x14ac:dyDescent="0.3">
      <c r="A453" t="s">
        <v>174</v>
      </c>
      <c r="B453" t="s">
        <v>250</v>
      </c>
      <c r="C453" t="s">
        <v>0</v>
      </c>
      <c r="D453" t="s">
        <v>224</v>
      </c>
      <c r="E453" t="s">
        <v>189</v>
      </c>
      <c r="F453" t="s">
        <v>228</v>
      </c>
      <c r="G453" t="s">
        <v>239</v>
      </c>
      <c r="H453" s="52">
        <v>1</v>
      </c>
      <c r="I453" s="52">
        <v>0</v>
      </c>
      <c r="J453" s="52">
        <v>0</v>
      </c>
      <c r="K453" s="52">
        <v>0</v>
      </c>
      <c r="L453" s="52">
        <v>0</v>
      </c>
      <c r="M453" s="52">
        <v>0</v>
      </c>
      <c r="N453" s="52">
        <v>0</v>
      </c>
      <c r="O453" s="52">
        <v>0</v>
      </c>
      <c r="P453" s="52">
        <v>0</v>
      </c>
      <c r="Q453" s="52">
        <v>0</v>
      </c>
      <c r="R453" s="52">
        <v>0</v>
      </c>
      <c r="S453" s="52">
        <v>0</v>
      </c>
      <c r="T453" s="52">
        <v>0</v>
      </c>
      <c r="U453" s="52">
        <v>0</v>
      </c>
      <c r="V453" s="52">
        <v>0</v>
      </c>
      <c r="W453" s="52">
        <v>0</v>
      </c>
      <c r="X453" s="52">
        <v>0</v>
      </c>
      <c r="Y453" s="52">
        <v>0</v>
      </c>
      <c r="Z453" s="52">
        <v>0</v>
      </c>
      <c r="AA453" s="52">
        <v>0</v>
      </c>
      <c r="AB453" s="52">
        <v>0</v>
      </c>
      <c r="AC453" s="52">
        <v>0</v>
      </c>
      <c r="AD453" s="52">
        <v>0</v>
      </c>
      <c r="AE453" s="52">
        <v>0</v>
      </c>
      <c r="AF453" s="52">
        <v>0</v>
      </c>
      <c r="AG453" s="52">
        <v>0</v>
      </c>
      <c r="AH453" s="52">
        <v>0</v>
      </c>
      <c r="AI453" s="52">
        <v>0</v>
      </c>
      <c r="AJ453" s="52">
        <v>0</v>
      </c>
      <c r="AK453" s="52">
        <v>0</v>
      </c>
      <c r="AL453" s="52">
        <v>0</v>
      </c>
      <c r="AM453" s="52">
        <v>0</v>
      </c>
      <c r="AN453" s="52">
        <v>0</v>
      </c>
      <c r="AO453" s="52">
        <v>0</v>
      </c>
      <c r="AP453" s="52">
        <v>0</v>
      </c>
      <c r="AQ453" s="52">
        <v>0</v>
      </c>
      <c r="AR453" s="52">
        <v>0</v>
      </c>
      <c r="AS453" s="52">
        <v>0</v>
      </c>
      <c r="AT453" s="52">
        <v>0</v>
      </c>
      <c r="AU453" s="52">
        <v>0</v>
      </c>
      <c r="AV453" s="52">
        <v>0</v>
      </c>
      <c r="AW453" s="52">
        <v>0</v>
      </c>
      <c r="AX453" s="52">
        <v>0</v>
      </c>
      <c r="AY453" s="52">
        <v>0</v>
      </c>
      <c r="AZ453" s="52">
        <v>0</v>
      </c>
      <c r="BA453" s="52">
        <v>0</v>
      </c>
      <c r="BB453" s="52">
        <v>0</v>
      </c>
      <c r="BC453" s="52">
        <v>0</v>
      </c>
      <c r="BD453" s="52">
        <v>0</v>
      </c>
      <c r="BE453" s="52">
        <v>0</v>
      </c>
      <c r="BF453" s="52">
        <v>0</v>
      </c>
      <c r="BG453" s="52">
        <v>0</v>
      </c>
      <c r="BH453" s="52">
        <v>0</v>
      </c>
      <c r="BI453" s="52">
        <v>0</v>
      </c>
      <c r="BJ453" s="52">
        <v>0</v>
      </c>
      <c r="BK453" s="52">
        <v>0</v>
      </c>
      <c r="BL453" s="52">
        <v>0</v>
      </c>
      <c r="BM453" s="52">
        <v>0</v>
      </c>
      <c r="BN453" s="52">
        <v>0</v>
      </c>
      <c r="BO453" s="52">
        <v>0</v>
      </c>
      <c r="BP453" s="52">
        <v>0</v>
      </c>
      <c r="BQ453" s="52">
        <v>0</v>
      </c>
      <c r="BR453" s="52">
        <v>0</v>
      </c>
      <c r="BS453" s="52">
        <v>0</v>
      </c>
      <c r="BT453" s="52">
        <v>0</v>
      </c>
      <c r="BU453" s="52">
        <v>0</v>
      </c>
      <c r="BV453" s="52">
        <v>0</v>
      </c>
      <c r="BW453" s="52">
        <v>0</v>
      </c>
      <c r="BX453" s="52">
        <v>0</v>
      </c>
      <c r="BY453" s="52">
        <v>0</v>
      </c>
      <c r="BZ453" s="52">
        <v>0</v>
      </c>
      <c r="CA453" s="52">
        <v>0</v>
      </c>
      <c r="CB453" s="52">
        <v>0</v>
      </c>
      <c r="CC453" s="52">
        <v>0</v>
      </c>
      <c r="CD453" s="52">
        <v>0</v>
      </c>
      <c r="CE453" s="52">
        <v>0</v>
      </c>
      <c r="CF453" s="52">
        <v>0</v>
      </c>
      <c r="CG453" s="52">
        <v>0</v>
      </c>
      <c r="CH453" s="52">
        <v>0</v>
      </c>
      <c r="CI453" s="52">
        <v>0</v>
      </c>
      <c r="CJ453" s="52">
        <v>0</v>
      </c>
      <c r="CK453" s="52">
        <v>0</v>
      </c>
      <c r="CL453" s="52">
        <v>0</v>
      </c>
      <c r="CM453" s="52">
        <v>0</v>
      </c>
      <c r="CN453" s="52">
        <v>0</v>
      </c>
      <c r="CO453" s="52">
        <v>0</v>
      </c>
      <c r="CP453" s="52">
        <v>0</v>
      </c>
      <c r="CQ453" s="52">
        <v>0</v>
      </c>
      <c r="CR453" s="52">
        <v>0</v>
      </c>
      <c r="CS453" s="52">
        <v>0</v>
      </c>
      <c r="CT453" s="52">
        <v>0</v>
      </c>
      <c r="CU453" s="52">
        <v>0</v>
      </c>
      <c r="CV453" s="52">
        <v>0</v>
      </c>
      <c r="CW453" s="52">
        <v>0</v>
      </c>
      <c r="CX453" s="52">
        <v>0</v>
      </c>
      <c r="CY453" s="52">
        <v>0</v>
      </c>
      <c r="CZ453" s="52">
        <v>0</v>
      </c>
      <c r="DA453" s="52">
        <v>0</v>
      </c>
      <c r="DB453" s="52">
        <v>0</v>
      </c>
      <c r="DC453" s="52">
        <v>0</v>
      </c>
      <c r="DD453" s="52">
        <v>0</v>
      </c>
      <c r="DE453" s="52">
        <v>0</v>
      </c>
      <c r="DF453" s="52">
        <v>0</v>
      </c>
      <c r="DG453" s="52">
        <v>0</v>
      </c>
      <c r="DH453" s="52">
        <v>0</v>
      </c>
      <c r="DI453" s="52">
        <v>0</v>
      </c>
      <c r="DJ453" s="52">
        <v>0</v>
      </c>
      <c r="DK453" s="52">
        <v>0</v>
      </c>
      <c r="DL453" s="52">
        <v>0</v>
      </c>
      <c r="DM453" s="52">
        <v>0</v>
      </c>
      <c r="DN453" s="52">
        <v>0</v>
      </c>
      <c r="DO453" s="52">
        <v>0</v>
      </c>
      <c r="DP453" s="52">
        <v>0</v>
      </c>
      <c r="DQ453" s="52">
        <v>0</v>
      </c>
      <c r="DR453" s="52">
        <v>0</v>
      </c>
      <c r="DS453" s="52">
        <v>0</v>
      </c>
      <c r="DT453" s="52">
        <v>0</v>
      </c>
      <c r="DU453" s="52">
        <v>0</v>
      </c>
      <c r="DV453" s="52">
        <v>0</v>
      </c>
      <c r="DW453" s="52">
        <v>0</v>
      </c>
      <c r="DX453" s="52">
        <v>0</v>
      </c>
      <c r="DY453" s="52">
        <v>0</v>
      </c>
      <c r="DZ453" s="52">
        <v>0</v>
      </c>
      <c r="EA453" s="52">
        <v>0</v>
      </c>
      <c r="EB453" s="52">
        <v>0</v>
      </c>
      <c r="EC453" s="52">
        <v>0</v>
      </c>
      <c r="ED453" s="52">
        <v>0</v>
      </c>
      <c r="EE453" s="52">
        <v>0</v>
      </c>
      <c r="EF453" s="52">
        <v>0</v>
      </c>
      <c r="EG453" s="52">
        <v>0</v>
      </c>
      <c r="EH453" s="52">
        <v>0</v>
      </c>
      <c r="EI453" s="52">
        <v>0</v>
      </c>
      <c r="EJ453" s="52">
        <v>0</v>
      </c>
      <c r="EK453" s="52">
        <v>0</v>
      </c>
      <c r="EL453" s="52">
        <v>0</v>
      </c>
      <c r="EM453" s="52">
        <v>0</v>
      </c>
      <c r="EN453" s="52">
        <v>0</v>
      </c>
      <c r="EO453" s="52">
        <v>0</v>
      </c>
      <c r="EP453" s="52">
        <v>0</v>
      </c>
      <c r="EQ453" s="52">
        <v>0</v>
      </c>
      <c r="ER453" s="52">
        <v>0</v>
      </c>
      <c r="ES453" s="52">
        <v>0</v>
      </c>
      <c r="ET453" s="52">
        <v>0</v>
      </c>
      <c r="EU453" s="52">
        <v>0</v>
      </c>
      <c r="EV453" s="52">
        <v>0</v>
      </c>
      <c r="EW453" s="52">
        <v>72.583340000000007</v>
      </c>
      <c r="EX453" s="52">
        <v>70.848489999999998</v>
      </c>
      <c r="EY453" s="52">
        <v>69.473489999999998</v>
      </c>
      <c r="EZ453" s="52">
        <v>67.803030000000007</v>
      </c>
      <c r="FA453" s="52">
        <v>66.507580000000004</v>
      </c>
      <c r="FB453" s="52">
        <v>65.545460000000006</v>
      </c>
      <c r="FC453" s="52">
        <v>64.946969999999993</v>
      </c>
      <c r="FD453" s="52">
        <v>66.234849999999994</v>
      </c>
      <c r="FE453" s="52">
        <v>69.295460000000006</v>
      </c>
      <c r="FF453" s="52">
        <v>72.946969999999993</v>
      </c>
      <c r="FG453" s="52">
        <v>77.018940000000001</v>
      </c>
      <c r="FH453" s="52">
        <v>80.829539999999994</v>
      </c>
      <c r="FI453" s="52">
        <v>84.071969999999993</v>
      </c>
      <c r="FJ453" s="52">
        <v>86.878780000000006</v>
      </c>
      <c r="FK453" s="52">
        <v>88.810609999999997</v>
      </c>
      <c r="FL453" s="52">
        <v>89.965909999999994</v>
      </c>
      <c r="FM453" s="52">
        <v>90.284090000000006</v>
      </c>
      <c r="FN453" s="52">
        <v>89.496219999999994</v>
      </c>
      <c r="FO453" s="52">
        <v>87.053030000000007</v>
      </c>
      <c r="FP453" s="52">
        <v>83.227270000000004</v>
      </c>
      <c r="FQ453" s="52">
        <v>79.738640000000004</v>
      </c>
      <c r="FR453" s="52">
        <v>77.575760000000002</v>
      </c>
      <c r="FS453" s="52">
        <v>75.931820000000002</v>
      </c>
      <c r="FT453" s="52">
        <v>74.170460000000006</v>
      </c>
      <c r="FU453" s="52">
        <v>2</v>
      </c>
      <c r="FV453" s="52">
        <v>0.6075199</v>
      </c>
      <c r="FW453" s="52">
        <v>0.52900829999999999</v>
      </c>
      <c r="FX453" s="52">
        <v>0</v>
      </c>
    </row>
    <row r="454" spans="1:180" x14ac:dyDescent="0.3">
      <c r="A454" t="s">
        <v>174</v>
      </c>
      <c r="B454" t="s">
        <v>250</v>
      </c>
      <c r="C454" t="s">
        <v>0</v>
      </c>
      <c r="D454" t="s">
        <v>224</v>
      </c>
      <c r="E454" t="s">
        <v>188</v>
      </c>
      <c r="F454" t="s">
        <v>228</v>
      </c>
      <c r="G454" t="s">
        <v>239</v>
      </c>
      <c r="H454" s="52">
        <v>1</v>
      </c>
      <c r="I454" s="52">
        <v>0</v>
      </c>
      <c r="J454" s="52">
        <v>0</v>
      </c>
      <c r="K454" s="52">
        <v>0</v>
      </c>
      <c r="L454" s="52">
        <v>0</v>
      </c>
      <c r="M454" s="52">
        <v>0</v>
      </c>
      <c r="N454" s="52">
        <v>0</v>
      </c>
      <c r="O454" s="52">
        <v>0</v>
      </c>
      <c r="P454" s="52">
        <v>0</v>
      </c>
      <c r="Q454" s="52">
        <v>0</v>
      </c>
      <c r="R454" s="52">
        <v>0</v>
      </c>
      <c r="S454" s="52">
        <v>0</v>
      </c>
      <c r="T454" s="52">
        <v>0</v>
      </c>
      <c r="U454" s="52">
        <v>0</v>
      </c>
      <c r="V454" s="52">
        <v>0</v>
      </c>
      <c r="W454" s="52">
        <v>0</v>
      </c>
      <c r="X454" s="52">
        <v>0</v>
      </c>
      <c r="Y454" s="52">
        <v>0</v>
      </c>
      <c r="Z454" s="52">
        <v>0</v>
      </c>
      <c r="AA454" s="52">
        <v>0</v>
      </c>
      <c r="AB454" s="52">
        <v>0</v>
      </c>
      <c r="AC454" s="52">
        <v>0</v>
      </c>
      <c r="AD454" s="52">
        <v>0</v>
      </c>
      <c r="AE454" s="52">
        <v>0</v>
      </c>
      <c r="AF454" s="52">
        <v>0</v>
      </c>
      <c r="AG454" s="52">
        <v>0</v>
      </c>
      <c r="AH454" s="52">
        <v>0</v>
      </c>
      <c r="AI454" s="52">
        <v>0</v>
      </c>
      <c r="AJ454" s="52">
        <v>0</v>
      </c>
      <c r="AK454" s="52">
        <v>0</v>
      </c>
      <c r="AL454" s="52">
        <v>0</v>
      </c>
      <c r="AM454" s="52">
        <v>0</v>
      </c>
      <c r="AN454" s="52">
        <v>0</v>
      </c>
      <c r="AO454" s="52">
        <v>0</v>
      </c>
      <c r="AP454" s="52">
        <v>0</v>
      </c>
      <c r="AQ454" s="52">
        <v>0</v>
      </c>
      <c r="AR454" s="52">
        <v>0</v>
      </c>
      <c r="AS454" s="52">
        <v>0</v>
      </c>
      <c r="AT454" s="52">
        <v>0</v>
      </c>
      <c r="AU454" s="52">
        <v>0</v>
      </c>
      <c r="AV454" s="52">
        <v>0</v>
      </c>
      <c r="AW454" s="52">
        <v>0</v>
      </c>
      <c r="AX454" s="52">
        <v>0</v>
      </c>
      <c r="AY454" s="52">
        <v>0</v>
      </c>
      <c r="AZ454" s="52">
        <v>0</v>
      </c>
      <c r="BA454" s="52">
        <v>0</v>
      </c>
      <c r="BB454" s="52">
        <v>0</v>
      </c>
      <c r="BC454" s="52">
        <v>0</v>
      </c>
      <c r="BD454" s="52">
        <v>0</v>
      </c>
      <c r="BE454" s="52">
        <v>0</v>
      </c>
      <c r="BF454" s="52">
        <v>0</v>
      </c>
      <c r="BG454" s="52">
        <v>0</v>
      </c>
      <c r="BH454" s="52">
        <v>0</v>
      </c>
      <c r="BI454" s="52">
        <v>0</v>
      </c>
      <c r="BJ454" s="52">
        <v>0</v>
      </c>
      <c r="BK454" s="52">
        <v>0</v>
      </c>
      <c r="BL454" s="52">
        <v>0</v>
      </c>
      <c r="BM454" s="52">
        <v>0</v>
      </c>
      <c r="BN454" s="52">
        <v>0</v>
      </c>
      <c r="BO454" s="52">
        <v>0</v>
      </c>
      <c r="BP454" s="52">
        <v>0</v>
      </c>
      <c r="BQ454" s="52">
        <v>0</v>
      </c>
      <c r="BR454" s="52">
        <v>0</v>
      </c>
      <c r="BS454" s="52">
        <v>0</v>
      </c>
      <c r="BT454" s="52">
        <v>0</v>
      </c>
      <c r="BU454" s="52">
        <v>0</v>
      </c>
      <c r="BV454" s="52">
        <v>0</v>
      </c>
      <c r="BW454" s="52">
        <v>0</v>
      </c>
      <c r="BX454" s="52">
        <v>0</v>
      </c>
      <c r="BY454" s="52">
        <v>0</v>
      </c>
      <c r="BZ454" s="52">
        <v>0</v>
      </c>
      <c r="CA454" s="52">
        <v>0</v>
      </c>
      <c r="CB454" s="52">
        <v>0</v>
      </c>
      <c r="CC454" s="52">
        <v>0</v>
      </c>
      <c r="CD454" s="52">
        <v>0</v>
      </c>
      <c r="CE454" s="52">
        <v>0</v>
      </c>
      <c r="CF454" s="52">
        <v>0</v>
      </c>
      <c r="CG454" s="52">
        <v>0</v>
      </c>
      <c r="CH454" s="52">
        <v>0</v>
      </c>
      <c r="CI454" s="52">
        <v>0</v>
      </c>
      <c r="CJ454" s="52">
        <v>0</v>
      </c>
      <c r="CK454" s="52">
        <v>0</v>
      </c>
      <c r="CL454" s="52">
        <v>0</v>
      </c>
      <c r="CM454" s="52">
        <v>0</v>
      </c>
      <c r="CN454" s="52">
        <v>0</v>
      </c>
      <c r="CO454" s="52">
        <v>0</v>
      </c>
      <c r="CP454" s="52">
        <v>0</v>
      </c>
      <c r="CQ454" s="52">
        <v>0</v>
      </c>
      <c r="CR454" s="52">
        <v>0</v>
      </c>
      <c r="CS454" s="52">
        <v>0</v>
      </c>
      <c r="CT454" s="52">
        <v>0</v>
      </c>
      <c r="CU454" s="52">
        <v>0</v>
      </c>
      <c r="CV454" s="52">
        <v>0</v>
      </c>
      <c r="CW454" s="52">
        <v>0</v>
      </c>
      <c r="CX454" s="52">
        <v>0</v>
      </c>
      <c r="CY454" s="52">
        <v>0</v>
      </c>
      <c r="CZ454" s="52">
        <v>0</v>
      </c>
      <c r="DA454" s="52">
        <v>0</v>
      </c>
      <c r="DB454" s="52">
        <v>0</v>
      </c>
      <c r="DC454" s="52">
        <v>0</v>
      </c>
      <c r="DD454" s="52">
        <v>0</v>
      </c>
      <c r="DE454" s="52">
        <v>0</v>
      </c>
      <c r="DF454" s="52">
        <v>0</v>
      </c>
      <c r="DG454" s="52">
        <v>0</v>
      </c>
      <c r="DH454" s="52">
        <v>0</v>
      </c>
      <c r="DI454" s="52">
        <v>0</v>
      </c>
      <c r="DJ454" s="52">
        <v>0</v>
      </c>
      <c r="DK454" s="52">
        <v>0</v>
      </c>
      <c r="DL454" s="52">
        <v>0</v>
      </c>
      <c r="DM454" s="52">
        <v>0</v>
      </c>
      <c r="DN454" s="52">
        <v>0</v>
      </c>
      <c r="DO454" s="52">
        <v>0</v>
      </c>
      <c r="DP454" s="52">
        <v>0</v>
      </c>
      <c r="DQ454" s="52">
        <v>0</v>
      </c>
      <c r="DR454" s="52">
        <v>0</v>
      </c>
      <c r="DS454" s="52">
        <v>0</v>
      </c>
      <c r="DT454" s="52">
        <v>0</v>
      </c>
      <c r="DU454" s="52">
        <v>0</v>
      </c>
      <c r="DV454" s="52">
        <v>0</v>
      </c>
      <c r="DW454" s="52">
        <v>0</v>
      </c>
      <c r="DX454" s="52">
        <v>0</v>
      </c>
      <c r="DY454" s="52">
        <v>0</v>
      </c>
      <c r="DZ454" s="52">
        <v>0</v>
      </c>
      <c r="EA454" s="52">
        <v>0</v>
      </c>
      <c r="EB454" s="52">
        <v>0</v>
      </c>
      <c r="EC454" s="52">
        <v>0</v>
      </c>
      <c r="ED454" s="52">
        <v>0</v>
      </c>
      <c r="EE454" s="52">
        <v>0</v>
      </c>
      <c r="EF454" s="52">
        <v>0</v>
      </c>
      <c r="EG454" s="52">
        <v>0</v>
      </c>
      <c r="EH454" s="52">
        <v>0</v>
      </c>
      <c r="EI454" s="52">
        <v>0</v>
      </c>
      <c r="EJ454" s="52">
        <v>0</v>
      </c>
      <c r="EK454" s="52">
        <v>0</v>
      </c>
      <c r="EL454" s="52">
        <v>0</v>
      </c>
      <c r="EM454" s="52">
        <v>0</v>
      </c>
      <c r="EN454" s="52">
        <v>0</v>
      </c>
      <c r="EO454" s="52">
        <v>0</v>
      </c>
      <c r="EP454" s="52">
        <v>0</v>
      </c>
      <c r="EQ454" s="52">
        <v>0</v>
      </c>
      <c r="ER454" s="52">
        <v>0</v>
      </c>
      <c r="ES454" s="52">
        <v>0</v>
      </c>
      <c r="ET454" s="52">
        <v>0</v>
      </c>
      <c r="EU454" s="52">
        <v>0</v>
      </c>
      <c r="EV454" s="52">
        <v>0</v>
      </c>
      <c r="EW454" s="52">
        <v>74.924610000000001</v>
      </c>
      <c r="EX454" s="52">
        <v>72.54365</v>
      </c>
      <c r="EY454" s="52">
        <v>70.702380000000005</v>
      </c>
      <c r="EZ454" s="52">
        <v>68.932540000000003</v>
      </c>
      <c r="FA454" s="52">
        <v>67.837299999999999</v>
      </c>
      <c r="FB454" s="52">
        <v>66.833340000000007</v>
      </c>
      <c r="FC454" s="52">
        <v>66.559520000000006</v>
      </c>
      <c r="FD454" s="52">
        <v>68.234120000000004</v>
      </c>
      <c r="FE454" s="52">
        <v>71.285709999999995</v>
      </c>
      <c r="FF454" s="52">
        <v>74.361109999999996</v>
      </c>
      <c r="FG454" s="52">
        <v>78.190479999999994</v>
      </c>
      <c r="FH454" s="52">
        <v>82.007930000000002</v>
      </c>
      <c r="FI454" s="52">
        <v>85.460319999999996</v>
      </c>
      <c r="FJ454" s="52">
        <v>88.285709999999995</v>
      </c>
      <c r="FK454" s="52">
        <v>90.440479999999994</v>
      </c>
      <c r="FL454" s="52">
        <v>91.563490000000002</v>
      </c>
      <c r="FM454" s="52">
        <v>92.214290000000005</v>
      </c>
      <c r="FN454" s="52">
        <v>91.904759999999996</v>
      </c>
      <c r="FO454" s="52">
        <v>90.166659999999993</v>
      </c>
      <c r="FP454" s="52">
        <v>87.448409999999996</v>
      </c>
      <c r="FQ454" s="52">
        <v>83.730159999999998</v>
      </c>
      <c r="FR454" s="52">
        <v>81.126980000000003</v>
      </c>
      <c r="FS454" s="52">
        <v>79.20635</v>
      </c>
      <c r="FT454" s="52">
        <v>77.253969999999995</v>
      </c>
      <c r="FU454" s="52">
        <v>2</v>
      </c>
      <c r="FV454" s="52">
        <v>1.286211</v>
      </c>
      <c r="FW454" s="52">
        <v>1.082946</v>
      </c>
      <c r="FX454" s="52">
        <v>0</v>
      </c>
    </row>
    <row r="455" spans="1:180" x14ac:dyDescent="0.3">
      <c r="A455" t="s">
        <v>174</v>
      </c>
      <c r="B455" t="s">
        <v>250</v>
      </c>
      <c r="C455" t="s">
        <v>0</v>
      </c>
      <c r="D455" t="s">
        <v>244</v>
      </c>
      <c r="E455" t="s">
        <v>188</v>
      </c>
      <c r="F455" t="s">
        <v>228</v>
      </c>
      <c r="G455" t="s">
        <v>239</v>
      </c>
      <c r="H455" s="52">
        <v>1</v>
      </c>
      <c r="I455" s="52">
        <v>0</v>
      </c>
      <c r="J455" s="52">
        <v>0</v>
      </c>
      <c r="K455" s="52">
        <v>0</v>
      </c>
      <c r="L455" s="52">
        <v>0</v>
      </c>
      <c r="M455" s="52">
        <v>0</v>
      </c>
      <c r="N455" s="52">
        <v>0</v>
      </c>
      <c r="O455" s="52">
        <v>0</v>
      </c>
      <c r="P455" s="52">
        <v>0</v>
      </c>
      <c r="Q455" s="52">
        <v>0</v>
      </c>
      <c r="R455" s="52">
        <v>0</v>
      </c>
      <c r="S455" s="52">
        <v>0</v>
      </c>
      <c r="T455" s="52">
        <v>0</v>
      </c>
      <c r="U455" s="52">
        <v>0</v>
      </c>
      <c r="V455" s="52">
        <v>0</v>
      </c>
      <c r="W455" s="52">
        <v>0</v>
      </c>
      <c r="X455" s="52">
        <v>0</v>
      </c>
      <c r="Y455" s="52">
        <v>0</v>
      </c>
      <c r="Z455" s="52">
        <v>0</v>
      </c>
      <c r="AA455" s="52">
        <v>0</v>
      </c>
      <c r="AB455" s="52">
        <v>0</v>
      </c>
      <c r="AC455" s="52">
        <v>0</v>
      </c>
      <c r="AD455" s="52">
        <v>0</v>
      </c>
      <c r="AE455" s="52">
        <v>0</v>
      </c>
      <c r="AF455" s="52">
        <v>0</v>
      </c>
      <c r="AG455" s="52">
        <v>0</v>
      </c>
      <c r="AH455" s="52">
        <v>0</v>
      </c>
      <c r="AI455" s="52">
        <v>0</v>
      </c>
      <c r="AJ455" s="52">
        <v>0</v>
      </c>
      <c r="AK455" s="52">
        <v>0</v>
      </c>
      <c r="AL455" s="52">
        <v>0</v>
      </c>
      <c r="AM455" s="52">
        <v>0</v>
      </c>
      <c r="AN455" s="52">
        <v>0</v>
      </c>
      <c r="AO455" s="52">
        <v>0</v>
      </c>
      <c r="AP455" s="52">
        <v>0</v>
      </c>
      <c r="AQ455" s="52">
        <v>0</v>
      </c>
      <c r="AR455" s="52">
        <v>0</v>
      </c>
      <c r="AS455" s="52">
        <v>0</v>
      </c>
      <c r="AT455" s="52">
        <v>0</v>
      </c>
      <c r="AU455" s="52">
        <v>0</v>
      </c>
      <c r="AV455" s="52">
        <v>0</v>
      </c>
      <c r="AW455" s="52">
        <v>0</v>
      </c>
      <c r="AX455" s="52">
        <v>0</v>
      </c>
      <c r="AY455" s="52">
        <v>0</v>
      </c>
      <c r="AZ455" s="52">
        <v>0</v>
      </c>
      <c r="BA455" s="52">
        <v>0</v>
      </c>
      <c r="BB455" s="52">
        <v>0</v>
      </c>
      <c r="BC455" s="52">
        <v>0</v>
      </c>
      <c r="BD455" s="52">
        <v>0</v>
      </c>
      <c r="BE455" s="52">
        <v>0</v>
      </c>
      <c r="BF455" s="52">
        <v>0</v>
      </c>
      <c r="BG455" s="52">
        <v>0</v>
      </c>
      <c r="BH455" s="52">
        <v>0</v>
      </c>
      <c r="BI455" s="52">
        <v>0</v>
      </c>
      <c r="BJ455" s="52">
        <v>0</v>
      </c>
      <c r="BK455" s="52">
        <v>0</v>
      </c>
      <c r="BL455" s="52">
        <v>0</v>
      </c>
      <c r="BM455" s="52">
        <v>0</v>
      </c>
      <c r="BN455" s="52">
        <v>0</v>
      </c>
      <c r="BO455" s="52">
        <v>0</v>
      </c>
      <c r="BP455" s="52">
        <v>0</v>
      </c>
      <c r="BQ455" s="52">
        <v>0</v>
      </c>
      <c r="BR455" s="52">
        <v>0</v>
      </c>
      <c r="BS455" s="52">
        <v>0</v>
      </c>
      <c r="BT455" s="52">
        <v>0</v>
      </c>
      <c r="BU455" s="52">
        <v>0</v>
      </c>
      <c r="BV455" s="52">
        <v>0</v>
      </c>
      <c r="BW455" s="52">
        <v>0</v>
      </c>
      <c r="BX455" s="52">
        <v>0</v>
      </c>
      <c r="BY455" s="52">
        <v>0</v>
      </c>
      <c r="BZ455" s="52">
        <v>0</v>
      </c>
      <c r="CA455" s="52">
        <v>0</v>
      </c>
      <c r="CB455" s="52">
        <v>0</v>
      </c>
      <c r="CC455" s="52">
        <v>0</v>
      </c>
      <c r="CD455" s="52">
        <v>0</v>
      </c>
      <c r="CE455" s="52">
        <v>0</v>
      </c>
      <c r="CF455" s="52">
        <v>0</v>
      </c>
      <c r="CG455" s="52">
        <v>0</v>
      </c>
      <c r="CH455" s="52">
        <v>0</v>
      </c>
      <c r="CI455" s="52">
        <v>0</v>
      </c>
      <c r="CJ455" s="52">
        <v>0</v>
      </c>
      <c r="CK455" s="52">
        <v>0</v>
      </c>
      <c r="CL455" s="52">
        <v>0</v>
      </c>
      <c r="CM455" s="52">
        <v>0</v>
      </c>
      <c r="CN455" s="52">
        <v>0</v>
      </c>
      <c r="CO455" s="52">
        <v>0</v>
      </c>
      <c r="CP455" s="52">
        <v>0</v>
      </c>
      <c r="CQ455" s="52">
        <v>0</v>
      </c>
      <c r="CR455" s="52">
        <v>0</v>
      </c>
      <c r="CS455" s="52">
        <v>0</v>
      </c>
      <c r="CT455" s="52">
        <v>0</v>
      </c>
      <c r="CU455" s="52">
        <v>0</v>
      </c>
      <c r="CV455" s="52">
        <v>0</v>
      </c>
      <c r="CW455" s="52">
        <v>0</v>
      </c>
      <c r="CX455" s="52">
        <v>0</v>
      </c>
      <c r="CY455" s="52">
        <v>0</v>
      </c>
      <c r="CZ455" s="52">
        <v>0</v>
      </c>
      <c r="DA455" s="52">
        <v>0</v>
      </c>
      <c r="DB455" s="52">
        <v>0</v>
      </c>
      <c r="DC455" s="52">
        <v>0</v>
      </c>
      <c r="DD455" s="52">
        <v>0</v>
      </c>
      <c r="DE455" s="52">
        <v>0</v>
      </c>
      <c r="DF455" s="52">
        <v>0</v>
      </c>
      <c r="DG455" s="52">
        <v>0</v>
      </c>
      <c r="DH455" s="52">
        <v>0</v>
      </c>
      <c r="DI455" s="52">
        <v>0</v>
      </c>
      <c r="DJ455" s="52">
        <v>0</v>
      </c>
      <c r="DK455" s="52">
        <v>0</v>
      </c>
      <c r="DL455" s="52">
        <v>0</v>
      </c>
      <c r="DM455" s="52">
        <v>0</v>
      </c>
      <c r="DN455" s="52">
        <v>0</v>
      </c>
      <c r="DO455" s="52">
        <v>0</v>
      </c>
      <c r="DP455" s="52">
        <v>0</v>
      </c>
      <c r="DQ455" s="52">
        <v>0</v>
      </c>
      <c r="DR455" s="52">
        <v>0</v>
      </c>
      <c r="DS455" s="52">
        <v>0</v>
      </c>
      <c r="DT455" s="52">
        <v>0</v>
      </c>
      <c r="DU455" s="52">
        <v>0</v>
      </c>
      <c r="DV455" s="52">
        <v>0</v>
      </c>
      <c r="DW455" s="52">
        <v>0</v>
      </c>
      <c r="DX455" s="52">
        <v>0</v>
      </c>
      <c r="DY455" s="52">
        <v>0</v>
      </c>
      <c r="DZ455" s="52">
        <v>0</v>
      </c>
      <c r="EA455" s="52">
        <v>0</v>
      </c>
      <c r="EB455" s="52">
        <v>0</v>
      </c>
      <c r="EC455" s="52">
        <v>0</v>
      </c>
      <c r="ED455" s="52">
        <v>0</v>
      </c>
      <c r="EE455" s="52">
        <v>0</v>
      </c>
      <c r="EF455" s="52">
        <v>0</v>
      </c>
      <c r="EG455" s="52">
        <v>0</v>
      </c>
      <c r="EH455" s="52">
        <v>0</v>
      </c>
      <c r="EI455" s="52">
        <v>0</v>
      </c>
      <c r="EJ455" s="52">
        <v>0</v>
      </c>
      <c r="EK455" s="52">
        <v>0</v>
      </c>
      <c r="EL455" s="52">
        <v>0</v>
      </c>
      <c r="EM455" s="52">
        <v>0</v>
      </c>
      <c r="EN455" s="52">
        <v>0</v>
      </c>
      <c r="EO455" s="52">
        <v>0</v>
      </c>
      <c r="EP455" s="52">
        <v>0</v>
      </c>
      <c r="EQ455" s="52">
        <v>0</v>
      </c>
      <c r="ER455" s="52">
        <v>0</v>
      </c>
      <c r="ES455" s="52">
        <v>0</v>
      </c>
      <c r="ET455" s="52">
        <v>0</v>
      </c>
      <c r="EU455" s="52">
        <v>0</v>
      </c>
      <c r="EV455" s="52">
        <v>0</v>
      </c>
      <c r="EW455" s="52">
        <v>78.091669999999993</v>
      </c>
      <c r="EX455" s="52">
        <v>75.55</v>
      </c>
      <c r="EY455" s="52">
        <v>73.008330000000001</v>
      </c>
      <c r="EZ455" s="52">
        <v>71.716669999999993</v>
      </c>
      <c r="FA455" s="52">
        <v>70.308329999999998</v>
      </c>
      <c r="FB455" s="52">
        <v>68.816670000000002</v>
      </c>
      <c r="FC455" s="52">
        <v>68.525000000000006</v>
      </c>
      <c r="FD455" s="52">
        <v>70.075000000000003</v>
      </c>
      <c r="FE455" s="52">
        <v>73.208340000000007</v>
      </c>
      <c r="FF455" s="52">
        <v>76.616669999999999</v>
      </c>
      <c r="FG455" s="52">
        <v>80.116669999999999</v>
      </c>
      <c r="FH455" s="52">
        <v>84</v>
      </c>
      <c r="FI455" s="52">
        <v>87.333340000000007</v>
      </c>
      <c r="FJ455" s="52">
        <v>90.216669999999993</v>
      </c>
      <c r="FK455" s="52">
        <v>92.25</v>
      </c>
      <c r="FL455" s="52">
        <v>93.691670000000002</v>
      </c>
      <c r="FM455" s="52">
        <v>94.575000000000003</v>
      </c>
      <c r="FN455" s="52">
        <v>94.333340000000007</v>
      </c>
      <c r="FO455" s="52">
        <v>92.25</v>
      </c>
      <c r="FP455" s="52">
        <v>89.166659999999993</v>
      </c>
      <c r="FQ455" s="52">
        <v>85.674999999999997</v>
      </c>
      <c r="FR455" s="52">
        <v>83.441670000000002</v>
      </c>
      <c r="FS455" s="52">
        <v>81.916659999999993</v>
      </c>
      <c r="FT455" s="52">
        <v>79.583340000000007</v>
      </c>
      <c r="FU455" s="52">
        <v>2</v>
      </c>
      <c r="FV455" s="52">
        <v>1.286211</v>
      </c>
      <c r="FW455" s="52">
        <v>1.082946</v>
      </c>
      <c r="FX455" s="52">
        <v>0</v>
      </c>
    </row>
    <row r="456" spans="1:180" x14ac:dyDescent="0.3">
      <c r="A456" t="s">
        <v>174</v>
      </c>
      <c r="B456" t="s">
        <v>250</v>
      </c>
      <c r="C456" t="s">
        <v>0</v>
      </c>
      <c r="D456" t="s">
        <v>244</v>
      </c>
      <c r="E456" t="s">
        <v>187</v>
      </c>
      <c r="F456" t="s">
        <v>228</v>
      </c>
      <c r="G456" t="s">
        <v>239</v>
      </c>
      <c r="H456" s="52">
        <v>1</v>
      </c>
      <c r="I456" s="52">
        <v>0</v>
      </c>
      <c r="J456" s="52">
        <v>0</v>
      </c>
      <c r="K456" s="52">
        <v>0</v>
      </c>
      <c r="L456" s="52">
        <v>0</v>
      </c>
      <c r="M456" s="52">
        <v>0</v>
      </c>
      <c r="N456" s="52">
        <v>0</v>
      </c>
      <c r="O456" s="52">
        <v>0</v>
      </c>
      <c r="P456" s="52">
        <v>0</v>
      </c>
      <c r="Q456" s="52">
        <v>0</v>
      </c>
      <c r="R456" s="52">
        <v>0</v>
      </c>
      <c r="S456" s="52">
        <v>0</v>
      </c>
      <c r="T456" s="52">
        <v>0</v>
      </c>
      <c r="U456" s="52">
        <v>0</v>
      </c>
      <c r="V456" s="52">
        <v>0</v>
      </c>
      <c r="W456" s="52">
        <v>0</v>
      </c>
      <c r="X456" s="52">
        <v>0</v>
      </c>
      <c r="Y456" s="52">
        <v>0</v>
      </c>
      <c r="Z456" s="52">
        <v>0</v>
      </c>
      <c r="AA456" s="52">
        <v>0</v>
      </c>
      <c r="AB456" s="52">
        <v>0</v>
      </c>
      <c r="AC456" s="52">
        <v>0</v>
      </c>
      <c r="AD456" s="52">
        <v>0</v>
      </c>
      <c r="AE456" s="52">
        <v>0</v>
      </c>
      <c r="AF456" s="52">
        <v>0</v>
      </c>
      <c r="AG456" s="52">
        <v>0</v>
      </c>
      <c r="AH456" s="52">
        <v>0</v>
      </c>
      <c r="AI456" s="52">
        <v>0</v>
      </c>
      <c r="AJ456" s="52">
        <v>0</v>
      </c>
      <c r="AK456" s="52">
        <v>0</v>
      </c>
      <c r="AL456" s="52">
        <v>0</v>
      </c>
      <c r="AM456" s="52">
        <v>0</v>
      </c>
      <c r="AN456" s="52">
        <v>0</v>
      </c>
      <c r="AO456" s="52">
        <v>0</v>
      </c>
      <c r="AP456" s="52">
        <v>0</v>
      </c>
      <c r="AQ456" s="52">
        <v>0</v>
      </c>
      <c r="AR456" s="52">
        <v>0</v>
      </c>
      <c r="AS456" s="52">
        <v>0</v>
      </c>
      <c r="AT456" s="52">
        <v>0</v>
      </c>
      <c r="AU456" s="52">
        <v>0</v>
      </c>
      <c r="AV456" s="52">
        <v>0</v>
      </c>
      <c r="AW456" s="52">
        <v>0</v>
      </c>
      <c r="AX456" s="52">
        <v>0</v>
      </c>
      <c r="AY456" s="52">
        <v>0</v>
      </c>
      <c r="AZ456" s="52">
        <v>0</v>
      </c>
      <c r="BA456" s="52">
        <v>0</v>
      </c>
      <c r="BB456" s="52">
        <v>0</v>
      </c>
      <c r="BC456" s="52">
        <v>0</v>
      </c>
      <c r="BD456" s="52">
        <v>0</v>
      </c>
      <c r="BE456" s="52">
        <v>0</v>
      </c>
      <c r="BF456" s="52">
        <v>0</v>
      </c>
      <c r="BG456" s="52">
        <v>0</v>
      </c>
      <c r="BH456" s="52">
        <v>0</v>
      </c>
      <c r="BI456" s="52">
        <v>0</v>
      </c>
      <c r="BJ456" s="52">
        <v>0</v>
      </c>
      <c r="BK456" s="52">
        <v>0</v>
      </c>
      <c r="BL456" s="52">
        <v>0</v>
      </c>
      <c r="BM456" s="52">
        <v>0</v>
      </c>
      <c r="BN456" s="52">
        <v>0</v>
      </c>
      <c r="BO456" s="52">
        <v>0</v>
      </c>
      <c r="BP456" s="52">
        <v>0</v>
      </c>
      <c r="BQ456" s="52">
        <v>0</v>
      </c>
      <c r="BR456" s="52">
        <v>0</v>
      </c>
      <c r="BS456" s="52">
        <v>0</v>
      </c>
      <c r="BT456" s="52">
        <v>0</v>
      </c>
      <c r="BU456" s="52">
        <v>0</v>
      </c>
      <c r="BV456" s="52">
        <v>0</v>
      </c>
      <c r="BW456" s="52">
        <v>0</v>
      </c>
      <c r="BX456" s="52">
        <v>0</v>
      </c>
      <c r="BY456" s="52">
        <v>0</v>
      </c>
      <c r="BZ456" s="52">
        <v>0</v>
      </c>
      <c r="CA456" s="52">
        <v>0</v>
      </c>
      <c r="CB456" s="52">
        <v>0</v>
      </c>
      <c r="CC456" s="52">
        <v>0</v>
      </c>
      <c r="CD456" s="52">
        <v>0</v>
      </c>
      <c r="CE456" s="52">
        <v>0</v>
      </c>
      <c r="CF456" s="52">
        <v>0</v>
      </c>
      <c r="CG456" s="52">
        <v>0</v>
      </c>
      <c r="CH456" s="52">
        <v>0</v>
      </c>
      <c r="CI456" s="52">
        <v>0</v>
      </c>
      <c r="CJ456" s="52">
        <v>0</v>
      </c>
      <c r="CK456" s="52">
        <v>0</v>
      </c>
      <c r="CL456" s="52">
        <v>0</v>
      </c>
      <c r="CM456" s="52">
        <v>0</v>
      </c>
      <c r="CN456" s="52">
        <v>0</v>
      </c>
      <c r="CO456" s="52">
        <v>0</v>
      </c>
      <c r="CP456" s="52">
        <v>0</v>
      </c>
      <c r="CQ456" s="52">
        <v>0</v>
      </c>
      <c r="CR456" s="52">
        <v>0</v>
      </c>
      <c r="CS456" s="52">
        <v>0</v>
      </c>
      <c r="CT456" s="52">
        <v>0</v>
      </c>
      <c r="CU456" s="52">
        <v>0</v>
      </c>
      <c r="CV456" s="52">
        <v>0</v>
      </c>
      <c r="CW456" s="52">
        <v>0</v>
      </c>
      <c r="CX456" s="52">
        <v>0</v>
      </c>
      <c r="CY456" s="52">
        <v>0</v>
      </c>
      <c r="CZ456" s="52">
        <v>0</v>
      </c>
      <c r="DA456" s="52">
        <v>0</v>
      </c>
      <c r="DB456" s="52">
        <v>0</v>
      </c>
      <c r="DC456" s="52">
        <v>0</v>
      </c>
      <c r="DD456" s="52">
        <v>0</v>
      </c>
      <c r="DE456" s="52">
        <v>0</v>
      </c>
      <c r="DF456" s="52">
        <v>0</v>
      </c>
      <c r="DG456" s="52">
        <v>0</v>
      </c>
      <c r="DH456" s="52">
        <v>0</v>
      </c>
      <c r="DI456" s="52">
        <v>0</v>
      </c>
      <c r="DJ456" s="52">
        <v>0</v>
      </c>
      <c r="DK456" s="52">
        <v>0</v>
      </c>
      <c r="DL456" s="52">
        <v>0</v>
      </c>
      <c r="DM456" s="52">
        <v>0</v>
      </c>
      <c r="DN456" s="52">
        <v>0</v>
      </c>
      <c r="DO456" s="52">
        <v>0</v>
      </c>
      <c r="DP456" s="52">
        <v>0</v>
      </c>
      <c r="DQ456" s="52">
        <v>0</v>
      </c>
      <c r="DR456" s="52">
        <v>0</v>
      </c>
      <c r="DS456" s="52">
        <v>0</v>
      </c>
      <c r="DT456" s="52">
        <v>0</v>
      </c>
      <c r="DU456" s="52">
        <v>0</v>
      </c>
      <c r="DV456" s="52">
        <v>0</v>
      </c>
      <c r="DW456" s="52">
        <v>0</v>
      </c>
      <c r="DX456" s="52">
        <v>0</v>
      </c>
      <c r="DY456" s="52">
        <v>0</v>
      </c>
      <c r="DZ456" s="52">
        <v>0</v>
      </c>
      <c r="EA456" s="52">
        <v>0</v>
      </c>
      <c r="EB456" s="52">
        <v>0</v>
      </c>
      <c r="EC456" s="52">
        <v>0</v>
      </c>
      <c r="ED456" s="52">
        <v>0</v>
      </c>
      <c r="EE456" s="52">
        <v>0</v>
      </c>
      <c r="EF456" s="52">
        <v>0</v>
      </c>
      <c r="EG456" s="52">
        <v>0</v>
      </c>
      <c r="EH456" s="52">
        <v>0</v>
      </c>
      <c r="EI456" s="52">
        <v>0</v>
      </c>
      <c r="EJ456" s="52">
        <v>0</v>
      </c>
      <c r="EK456" s="52">
        <v>0</v>
      </c>
      <c r="EL456" s="52">
        <v>0</v>
      </c>
      <c r="EM456" s="52">
        <v>0</v>
      </c>
      <c r="EN456" s="52">
        <v>0</v>
      </c>
      <c r="EO456" s="52">
        <v>0</v>
      </c>
      <c r="EP456" s="52">
        <v>0</v>
      </c>
      <c r="EQ456" s="52">
        <v>0</v>
      </c>
      <c r="ER456" s="52">
        <v>0</v>
      </c>
      <c r="ES456" s="52">
        <v>0</v>
      </c>
      <c r="ET456" s="52">
        <v>0</v>
      </c>
      <c r="EU456" s="52">
        <v>0</v>
      </c>
      <c r="EV456" s="52">
        <v>0</v>
      </c>
      <c r="EW456" s="52">
        <v>74.447909999999993</v>
      </c>
      <c r="EX456" s="52">
        <v>72.395840000000007</v>
      </c>
      <c r="EY456" s="52">
        <v>70.34375</v>
      </c>
      <c r="EZ456" s="52">
        <v>68.604159999999993</v>
      </c>
      <c r="FA456" s="52">
        <v>67.28125</v>
      </c>
      <c r="FB456" s="52">
        <v>66.3125</v>
      </c>
      <c r="FC456" s="52">
        <v>66.5625</v>
      </c>
      <c r="FD456" s="52">
        <v>68.78125</v>
      </c>
      <c r="FE456" s="52">
        <v>72.072909999999993</v>
      </c>
      <c r="FF456" s="52">
        <v>75.416659999999993</v>
      </c>
      <c r="FG456" s="52">
        <v>78.59375</v>
      </c>
      <c r="FH456" s="52">
        <v>81.854159999999993</v>
      </c>
      <c r="FI456" s="52">
        <v>84.833340000000007</v>
      </c>
      <c r="FJ456" s="52">
        <v>87.291659999999993</v>
      </c>
      <c r="FK456" s="52">
        <v>89.25</v>
      </c>
      <c r="FL456" s="52">
        <v>90.270840000000007</v>
      </c>
      <c r="FM456" s="52">
        <v>91.1875</v>
      </c>
      <c r="FN456" s="52">
        <v>90.989590000000007</v>
      </c>
      <c r="FO456" s="52">
        <v>89.59375</v>
      </c>
      <c r="FP456" s="52">
        <v>86.96875</v>
      </c>
      <c r="FQ456" s="52">
        <v>82.552090000000007</v>
      </c>
      <c r="FR456" s="52">
        <v>79.958340000000007</v>
      </c>
      <c r="FS456" s="52">
        <v>77.989590000000007</v>
      </c>
      <c r="FT456" s="52">
        <v>76.3125</v>
      </c>
      <c r="FU456" s="52">
        <v>2</v>
      </c>
      <c r="FV456" s="52">
        <v>1.1117520000000001</v>
      </c>
      <c r="FW456" s="52">
        <v>0.84286000000000005</v>
      </c>
      <c r="FX456" s="52">
        <v>0</v>
      </c>
    </row>
    <row r="457" spans="1:180" x14ac:dyDescent="0.3">
      <c r="A457" t="s">
        <v>174</v>
      </c>
      <c r="B457" t="s">
        <v>250</v>
      </c>
      <c r="C457" t="s">
        <v>0</v>
      </c>
      <c r="D457" t="s">
        <v>244</v>
      </c>
      <c r="E457" t="s">
        <v>190</v>
      </c>
      <c r="F457" t="s">
        <v>228</v>
      </c>
      <c r="G457" t="s">
        <v>239</v>
      </c>
      <c r="H457" s="52">
        <v>1</v>
      </c>
      <c r="I457" s="52">
        <v>0</v>
      </c>
      <c r="J457" s="52">
        <v>0</v>
      </c>
      <c r="K457" s="52">
        <v>0</v>
      </c>
      <c r="L457" s="52">
        <v>0</v>
      </c>
      <c r="M457" s="52">
        <v>0</v>
      </c>
      <c r="N457" s="52">
        <v>0</v>
      </c>
      <c r="O457" s="52">
        <v>0</v>
      </c>
      <c r="P457" s="52">
        <v>0</v>
      </c>
      <c r="Q457" s="52">
        <v>0</v>
      </c>
      <c r="R457" s="52">
        <v>0</v>
      </c>
      <c r="S457" s="52">
        <v>0</v>
      </c>
      <c r="T457" s="52">
        <v>0</v>
      </c>
      <c r="U457" s="52">
        <v>0</v>
      </c>
      <c r="V457" s="52">
        <v>0</v>
      </c>
      <c r="W457" s="52">
        <v>0</v>
      </c>
      <c r="X457" s="52">
        <v>0</v>
      </c>
      <c r="Y457" s="52">
        <v>0</v>
      </c>
      <c r="Z457" s="52">
        <v>0</v>
      </c>
      <c r="AA457" s="52">
        <v>0</v>
      </c>
      <c r="AB457" s="52">
        <v>0</v>
      </c>
      <c r="AC457" s="52">
        <v>0</v>
      </c>
      <c r="AD457" s="52">
        <v>0</v>
      </c>
      <c r="AE457" s="52">
        <v>0</v>
      </c>
      <c r="AF457" s="52">
        <v>0</v>
      </c>
      <c r="AG457" s="52">
        <v>0</v>
      </c>
      <c r="AH457" s="52">
        <v>0</v>
      </c>
      <c r="AI457" s="52">
        <v>0</v>
      </c>
      <c r="AJ457" s="52">
        <v>0</v>
      </c>
      <c r="AK457" s="52">
        <v>0</v>
      </c>
      <c r="AL457" s="52">
        <v>0</v>
      </c>
      <c r="AM457" s="52">
        <v>0</v>
      </c>
      <c r="AN457" s="52">
        <v>0</v>
      </c>
      <c r="AO457" s="52">
        <v>0</v>
      </c>
      <c r="AP457" s="52">
        <v>0</v>
      </c>
      <c r="AQ457" s="52">
        <v>0</v>
      </c>
      <c r="AR457" s="52">
        <v>0</v>
      </c>
      <c r="AS457" s="52">
        <v>0</v>
      </c>
      <c r="AT457" s="52">
        <v>0</v>
      </c>
      <c r="AU457" s="52">
        <v>0</v>
      </c>
      <c r="AV457" s="52">
        <v>0</v>
      </c>
      <c r="AW457" s="52">
        <v>0</v>
      </c>
      <c r="AX457" s="52">
        <v>0</v>
      </c>
      <c r="AY457" s="52">
        <v>0</v>
      </c>
      <c r="AZ457" s="52">
        <v>0</v>
      </c>
      <c r="BA457" s="52">
        <v>0</v>
      </c>
      <c r="BB457" s="52">
        <v>0</v>
      </c>
      <c r="BC457" s="52">
        <v>0</v>
      </c>
      <c r="BD457" s="52">
        <v>0</v>
      </c>
      <c r="BE457" s="52">
        <v>0</v>
      </c>
      <c r="BF457" s="52">
        <v>0</v>
      </c>
      <c r="BG457" s="52">
        <v>0</v>
      </c>
      <c r="BH457" s="52">
        <v>0</v>
      </c>
      <c r="BI457" s="52">
        <v>0</v>
      </c>
      <c r="BJ457" s="52">
        <v>0</v>
      </c>
      <c r="BK457" s="52">
        <v>0</v>
      </c>
      <c r="BL457" s="52">
        <v>0</v>
      </c>
      <c r="BM457" s="52">
        <v>0</v>
      </c>
      <c r="BN457" s="52">
        <v>0</v>
      </c>
      <c r="BO457" s="52">
        <v>0</v>
      </c>
      <c r="BP457" s="52">
        <v>0</v>
      </c>
      <c r="BQ457" s="52">
        <v>0</v>
      </c>
      <c r="BR457" s="52">
        <v>0</v>
      </c>
      <c r="BS457" s="52">
        <v>0</v>
      </c>
      <c r="BT457" s="52">
        <v>0</v>
      </c>
      <c r="BU457" s="52">
        <v>0</v>
      </c>
      <c r="BV457" s="52">
        <v>0</v>
      </c>
      <c r="BW457" s="52">
        <v>0</v>
      </c>
      <c r="BX457" s="52">
        <v>0</v>
      </c>
      <c r="BY457" s="52">
        <v>0</v>
      </c>
      <c r="BZ457" s="52">
        <v>0</v>
      </c>
      <c r="CA457" s="52">
        <v>0</v>
      </c>
      <c r="CB457" s="52">
        <v>0</v>
      </c>
      <c r="CC457" s="52">
        <v>0</v>
      </c>
      <c r="CD457" s="52">
        <v>0</v>
      </c>
      <c r="CE457" s="52">
        <v>0</v>
      </c>
      <c r="CF457" s="52">
        <v>0</v>
      </c>
      <c r="CG457" s="52">
        <v>0</v>
      </c>
      <c r="CH457" s="52">
        <v>0</v>
      </c>
      <c r="CI457" s="52">
        <v>0</v>
      </c>
      <c r="CJ457" s="52">
        <v>0</v>
      </c>
      <c r="CK457" s="52">
        <v>0</v>
      </c>
      <c r="CL457" s="52">
        <v>0</v>
      </c>
      <c r="CM457" s="52">
        <v>0</v>
      </c>
      <c r="CN457" s="52">
        <v>0</v>
      </c>
      <c r="CO457" s="52">
        <v>0</v>
      </c>
      <c r="CP457" s="52">
        <v>0</v>
      </c>
      <c r="CQ457" s="52">
        <v>0</v>
      </c>
      <c r="CR457" s="52">
        <v>0</v>
      </c>
      <c r="CS457" s="52">
        <v>0</v>
      </c>
      <c r="CT457" s="52">
        <v>0</v>
      </c>
      <c r="CU457" s="52">
        <v>0</v>
      </c>
      <c r="CV457" s="52">
        <v>0</v>
      </c>
      <c r="CW457" s="52">
        <v>0</v>
      </c>
      <c r="CX457" s="52">
        <v>0</v>
      </c>
      <c r="CY457" s="52">
        <v>0</v>
      </c>
      <c r="CZ457" s="52">
        <v>0</v>
      </c>
      <c r="DA457" s="52">
        <v>0</v>
      </c>
      <c r="DB457" s="52">
        <v>0</v>
      </c>
      <c r="DC457" s="52">
        <v>0</v>
      </c>
      <c r="DD457" s="52">
        <v>0</v>
      </c>
      <c r="DE457" s="52">
        <v>0</v>
      </c>
      <c r="DF457" s="52">
        <v>0</v>
      </c>
      <c r="DG457" s="52">
        <v>0</v>
      </c>
      <c r="DH457" s="52">
        <v>0</v>
      </c>
      <c r="DI457" s="52">
        <v>0</v>
      </c>
      <c r="DJ457" s="52">
        <v>0</v>
      </c>
      <c r="DK457" s="52">
        <v>0</v>
      </c>
      <c r="DL457" s="52">
        <v>0</v>
      </c>
      <c r="DM457" s="52">
        <v>0</v>
      </c>
      <c r="DN457" s="52">
        <v>0</v>
      </c>
      <c r="DO457" s="52">
        <v>0</v>
      </c>
      <c r="DP457" s="52">
        <v>0</v>
      </c>
      <c r="DQ457" s="52">
        <v>0</v>
      </c>
      <c r="DR457" s="52">
        <v>0</v>
      </c>
      <c r="DS457" s="52">
        <v>0</v>
      </c>
      <c r="DT457" s="52">
        <v>0</v>
      </c>
      <c r="DU457" s="52">
        <v>0</v>
      </c>
      <c r="DV457" s="52">
        <v>0</v>
      </c>
      <c r="DW457" s="52">
        <v>0</v>
      </c>
      <c r="DX457" s="52">
        <v>0</v>
      </c>
      <c r="DY457" s="52">
        <v>0</v>
      </c>
      <c r="DZ457" s="52">
        <v>0</v>
      </c>
      <c r="EA457" s="52">
        <v>0</v>
      </c>
      <c r="EB457" s="52">
        <v>0</v>
      </c>
      <c r="EC457" s="52">
        <v>0</v>
      </c>
      <c r="ED457" s="52">
        <v>0</v>
      </c>
      <c r="EE457" s="52">
        <v>0</v>
      </c>
      <c r="EF457" s="52">
        <v>0</v>
      </c>
      <c r="EG457" s="52">
        <v>0</v>
      </c>
      <c r="EH457" s="52">
        <v>0</v>
      </c>
      <c r="EI457" s="52">
        <v>0</v>
      </c>
      <c r="EJ457" s="52">
        <v>0</v>
      </c>
      <c r="EK457" s="52">
        <v>0</v>
      </c>
      <c r="EL457" s="52">
        <v>0</v>
      </c>
      <c r="EM457" s="52">
        <v>0</v>
      </c>
      <c r="EN457" s="52">
        <v>0</v>
      </c>
      <c r="EO457" s="52">
        <v>0</v>
      </c>
      <c r="EP457" s="52">
        <v>0</v>
      </c>
      <c r="EQ457" s="52">
        <v>0</v>
      </c>
      <c r="ER457" s="52">
        <v>0</v>
      </c>
      <c r="ES457" s="52">
        <v>0</v>
      </c>
      <c r="ET457" s="52">
        <v>0</v>
      </c>
      <c r="EU457" s="52">
        <v>0</v>
      </c>
      <c r="EV457" s="52">
        <v>0</v>
      </c>
      <c r="EW457" s="52">
        <v>69.435190000000006</v>
      </c>
      <c r="EX457" s="52">
        <v>67.925929999999994</v>
      </c>
      <c r="EY457" s="52">
        <v>66.175929999999994</v>
      </c>
      <c r="EZ457" s="52">
        <v>64.388890000000004</v>
      </c>
      <c r="FA457" s="52">
        <v>63.157409999999999</v>
      </c>
      <c r="FB457" s="52">
        <v>61.916670000000003</v>
      </c>
      <c r="FC457" s="52">
        <v>61.185180000000003</v>
      </c>
      <c r="FD457" s="52">
        <v>62.240740000000002</v>
      </c>
      <c r="FE457" s="52">
        <v>66.166659999999993</v>
      </c>
      <c r="FF457" s="52">
        <v>69.990740000000002</v>
      </c>
      <c r="FG457" s="52">
        <v>74.648150000000001</v>
      </c>
      <c r="FH457" s="52">
        <v>78.370369999999994</v>
      </c>
      <c r="FI457" s="52">
        <v>82</v>
      </c>
      <c r="FJ457" s="52">
        <v>84.629630000000006</v>
      </c>
      <c r="FK457" s="52">
        <v>86.222219999999993</v>
      </c>
      <c r="FL457" s="52">
        <v>86.962959999999995</v>
      </c>
      <c r="FM457" s="52">
        <v>87.009259999999998</v>
      </c>
      <c r="FN457" s="52">
        <v>85.5</v>
      </c>
      <c r="FO457" s="52">
        <v>82.120369999999994</v>
      </c>
      <c r="FP457" s="52">
        <v>77.851849999999999</v>
      </c>
      <c r="FQ457" s="52">
        <v>75.30556</v>
      </c>
      <c r="FR457" s="52">
        <v>73.481480000000005</v>
      </c>
      <c r="FS457" s="52">
        <v>71.861109999999996</v>
      </c>
      <c r="FT457" s="52">
        <v>70.592590000000001</v>
      </c>
      <c r="FU457" s="52">
        <v>2</v>
      </c>
      <c r="FV457" s="52">
        <v>0.35639199999999999</v>
      </c>
      <c r="FW457" s="52">
        <v>0.29049999999999998</v>
      </c>
      <c r="FX457" s="52">
        <v>0</v>
      </c>
    </row>
    <row r="458" spans="1:180" x14ac:dyDescent="0.3">
      <c r="A458" t="s">
        <v>174</v>
      </c>
      <c r="B458" t="s">
        <v>250</v>
      </c>
      <c r="C458" t="s">
        <v>0</v>
      </c>
      <c r="D458" t="s">
        <v>224</v>
      </c>
      <c r="E458" t="s">
        <v>187</v>
      </c>
      <c r="F458" t="s">
        <v>228</v>
      </c>
      <c r="G458" t="s">
        <v>239</v>
      </c>
      <c r="H458" s="52">
        <v>1</v>
      </c>
      <c r="I458" s="52">
        <v>0</v>
      </c>
      <c r="J458" s="52">
        <v>0</v>
      </c>
      <c r="K458" s="52">
        <v>0</v>
      </c>
      <c r="L458" s="52">
        <v>0</v>
      </c>
      <c r="M458" s="52">
        <v>0</v>
      </c>
      <c r="N458" s="52">
        <v>0</v>
      </c>
      <c r="O458" s="52">
        <v>0</v>
      </c>
      <c r="P458" s="52">
        <v>0</v>
      </c>
      <c r="Q458" s="52">
        <v>0</v>
      </c>
      <c r="R458" s="52">
        <v>0</v>
      </c>
      <c r="S458" s="52">
        <v>0</v>
      </c>
      <c r="T458" s="52">
        <v>0</v>
      </c>
      <c r="U458" s="52">
        <v>0</v>
      </c>
      <c r="V458" s="52">
        <v>0</v>
      </c>
      <c r="W458" s="52">
        <v>0</v>
      </c>
      <c r="X458" s="52">
        <v>0</v>
      </c>
      <c r="Y458" s="52">
        <v>0</v>
      </c>
      <c r="Z458" s="52">
        <v>0</v>
      </c>
      <c r="AA458" s="52">
        <v>0</v>
      </c>
      <c r="AB458" s="52">
        <v>0</v>
      </c>
      <c r="AC458" s="52">
        <v>0</v>
      </c>
      <c r="AD458" s="52">
        <v>0</v>
      </c>
      <c r="AE458" s="52">
        <v>0</v>
      </c>
      <c r="AF458" s="52">
        <v>0</v>
      </c>
      <c r="AG458" s="52">
        <v>0</v>
      </c>
      <c r="AH458" s="52">
        <v>0</v>
      </c>
      <c r="AI458" s="52">
        <v>0</v>
      </c>
      <c r="AJ458" s="52">
        <v>0</v>
      </c>
      <c r="AK458" s="52">
        <v>0</v>
      </c>
      <c r="AL458" s="52">
        <v>0</v>
      </c>
      <c r="AM458" s="52">
        <v>0</v>
      </c>
      <c r="AN458" s="52">
        <v>0</v>
      </c>
      <c r="AO458" s="52">
        <v>0</v>
      </c>
      <c r="AP458" s="52">
        <v>0</v>
      </c>
      <c r="AQ458" s="52">
        <v>0</v>
      </c>
      <c r="AR458" s="52">
        <v>0</v>
      </c>
      <c r="AS458" s="52">
        <v>0</v>
      </c>
      <c r="AT458" s="52">
        <v>0</v>
      </c>
      <c r="AU458" s="52">
        <v>0</v>
      </c>
      <c r="AV458" s="52">
        <v>0</v>
      </c>
      <c r="AW458" s="52">
        <v>0</v>
      </c>
      <c r="AX458" s="52">
        <v>0</v>
      </c>
      <c r="AY458" s="52">
        <v>0</v>
      </c>
      <c r="AZ458" s="52">
        <v>0</v>
      </c>
      <c r="BA458" s="52">
        <v>0</v>
      </c>
      <c r="BB458" s="52">
        <v>0</v>
      </c>
      <c r="BC458" s="52">
        <v>0</v>
      </c>
      <c r="BD458" s="52">
        <v>0</v>
      </c>
      <c r="BE458" s="52">
        <v>0</v>
      </c>
      <c r="BF458" s="52">
        <v>0</v>
      </c>
      <c r="BG458" s="52">
        <v>0</v>
      </c>
      <c r="BH458" s="52">
        <v>0</v>
      </c>
      <c r="BI458" s="52">
        <v>0</v>
      </c>
      <c r="BJ458" s="52">
        <v>0</v>
      </c>
      <c r="BK458" s="52">
        <v>0</v>
      </c>
      <c r="BL458" s="52">
        <v>0</v>
      </c>
      <c r="BM458" s="52">
        <v>0</v>
      </c>
      <c r="BN458" s="52">
        <v>0</v>
      </c>
      <c r="BO458" s="52">
        <v>0</v>
      </c>
      <c r="BP458" s="52">
        <v>0</v>
      </c>
      <c r="BQ458" s="52">
        <v>0</v>
      </c>
      <c r="BR458" s="52">
        <v>0</v>
      </c>
      <c r="BS458" s="52">
        <v>0</v>
      </c>
      <c r="BT458" s="52">
        <v>0</v>
      </c>
      <c r="BU458" s="52">
        <v>0</v>
      </c>
      <c r="BV458" s="52">
        <v>0</v>
      </c>
      <c r="BW458" s="52">
        <v>0</v>
      </c>
      <c r="BX458" s="52">
        <v>0</v>
      </c>
      <c r="BY458" s="52">
        <v>0</v>
      </c>
      <c r="BZ458" s="52">
        <v>0</v>
      </c>
      <c r="CA458" s="52">
        <v>0</v>
      </c>
      <c r="CB458" s="52">
        <v>0</v>
      </c>
      <c r="CC458" s="52">
        <v>0</v>
      </c>
      <c r="CD458" s="52">
        <v>0</v>
      </c>
      <c r="CE458" s="52">
        <v>0</v>
      </c>
      <c r="CF458" s="52">
        <v>0</v>
      </c>
      <c r="CG458" s="52">
        <v>0</v>
      </c>
      <c r="CH458" s="52">
        <v>0</v>
      </c>
      <c r="CI458" s="52">
        <v>0</v>
      </c>
      <c r="CJ458" s="52">
        <v>0</v>
      </c>
      <c r="CK458" s="52">
        <v>0</v>
      </c>
      <c r="CL458" s="52">
        <v>0</v>
      </c>
      <c r="CM458" s="52">
        <v>0</v>
      </c>
      <c r="CN458" s="52">
        <v>0</v>
      </c>
      <c r="CO458" s="52">
        <v>0</v>
      </c>
      <c r="CP458" s="52">
        <v>0</v>
      </c>
      <c r="CQ458" s="52">
        <v>0</v>
      </c>
      <c r="CR458" s="52">
        <v>0</v>
      </c>
      <c r="CS458" s="52">
        <v>0</v>
      </c>
      <c r="CT458" s="52">
        <v>0</v>
      </c>
      <c r="CU458" s="52">
        <v>0</v>
      </c>
      <c r="CV458" s="52">
        <v>0</v>
      </c>
      <c r="CW458" s="52">
        <v>0</v>
      </c>
      <c r="CX458" s="52">
        <v>0</v>
      </c>
      <c r="CY458" s="52">
        <v>0</v>
      </c>
      <c r="CZ458" s="52">
        <v>0</v>
      </c>
      <c r="DA458" s="52">
        <v>0</v>
      </c>
      <c r="DB458" s="52">
        <v>0</v>
      </c>
      <c r="DC458" s="52">
        <v>0</v>
      </c>
      <c r="DD458" s="52">
        <v>0</v>
      </c>
      <c r="DE458" s="52">
        <v>0</v>
      </c>
      <c r="DF458" s="52">
        <v>0</v>
      </c>
      <c r="DG458" s="52">
        <v>0</v>
      </c>
      <c r="DH458" s="52">
        <v>0</v>
      </c>
      <c r="DI458" s="52">
        <v>0</v>
      </c>
      <c r="DJ458" s="52">
        <v>0</v>
      </c>
      <c r="DK458" s="52">
        <v>0</v>
      </c>
      <c r="DL458" s="52">
        <v>0</v>
      </c>
      <c r="DM458" s="52">
        <v>0</v>
      </c>
      <c r="DN458" s="52">
        <v>0</v>
      </c>
      <c r="DO458" s="52">
        <v>0</v>
      </c>
      <c r="DP458" s="52">
        <v>0</v>
      </c>
      <c r="DQ458" s="52">
        <v>0</v>
      </c>
      <c r="DR458" s="52">
        <v>0</v>
      </c>
      <c r="DS458" s="52">
        <v>0</v>
      </c>
      <c r="DT458" s="52">
        <v>0</v>
      </c>
      <c r="DU458" s="52">
        <v>0</v>
      </c>
      <c r="DV458" s="52">
        <v>0</v>
      </c>
      <c r="DW458" s="52">
        <v>0</v>
      </c>
      <c r="DX458" s="52">
        <v>0</v>
      </c>
      <c r="DY458" s="52">
        <v>0</v>
      </c>
      <c r="DZ458" s="52">
        <v>0</v>
      </c>
      <c r="EA458" s="52">
        <v>0</v>
      </c>
      <c r="EB458" s="52">
        <v>0</v>
      </c>
      <c r="EC458" s="52">
        <v>0</v>
      </c>
      <c r="ED458" s="52">
        <v>0</v>
      </c>
      <c r="EE458" s="52">
        <v>0</v>
      </c>
      <c r="EF458" s="52">
        <v>0</v>
      </c>
      <c r="EG458" s="52">
        <v>0</v>
      </c>
      <c r="EH458" s="52">
        <v>0</v>
      </c>
      <c r="EI458" s="52">
        <v>0</v>
      </c>
      <c r="EJ458" s="52">
        <v>0</v>
      </c>
      <c r="EK458" s="52">
        <v>0</v>
      </c>
      <c r="EL458" s="52">
        <v>0</v>
      </c>
      <c r="EM458" s="52">
        <v>0</v>
      </c>
      <c r="EN458" s="52">
        <v>0</v>
      </c>
      <c r="EO458" s="52">
        <v>0</v>
      </c>
      <c r="EP458" s="52">
        <v>0</v>
      </c>
      <c r="EQ458" s="52">
        <v>0</v>
      </c>
      <c r="ER458" s="52">
        <v>0</v>
      </c>
      <c r="ES458" s="52">
        <v>0</v>
      </c>
      <c r="ET458" s="52">
        <v>0</v>
      </c>
      <c r="EU458" s="52">
        <v>0</v>
      </c>
      <c r="EV458" s="52">
        <v>0</v>
      </c>
      <c r="EW458" s="52">
        <v>70.848489999999998</v>
      </c>
      <c r="EX458" s="52">
        <v>68.901510000000002</v>
      </c>
      <c r="EY458" s="52">
        <v>67.109849999999994</v>
      </c>
      <c r="EZ458" s="52">
        <v>65.700760000000002</v>
      </c>
      <c r="FA458" s="52">
        <v>64.553030000000007</v>
      </c>
      <c r="FB458" s="52">
        <v>63.401519999999998</v>
      </c>
      <c r="FC458" s="52">
        <v>63.564390000000003</v>
      </c>
      <c r="FD458" s="52">
        <v>65.715909999999994</v>
      </c>
      <c r="FE458" s="52">
        <v>68.943179999999998</v>
      </c>
      <c r="FF458" s="52">
        <v>72.412880000000001</v>
      </c>
      <c r="FG458" s="52">
        <v>75.856059999999999</v>
      </c>
      <c r="FH458" s="52">
        <v>79.041659999999993</v>
      </c>
      <c r="FI458" s="52">
        <v>81.916659999999993</v>
      </c>
      <c r="FJ458" s="52">
        <v>84.204539999999994</v>
      </c>
      <c r="FK458" s="52">
        <v>86.151510000000002</v>
      </c>
      <c r="FL458" s="52">
        <v>87.268940000000001</v>
      </c>
      <c r="FM458" s="52">
        <v>87.852270000000004</v>
      </c>
      <c r="FN458" s="52">
        <v>87.401510000000002</v>
      </c>
      <c r="FO458" s="52">
        <v>85.628780000000006</v>
      </c>
      <c r="FP458" s="52">
        <v>82.594700000000003</v>
      </c>
      <c r="FQ458" s="52">
        <v>78.731059999999999</v>
      </c>
      <c r="FR458" s="52">
        <v>75.984849999999994</v>
      </c>
      <c r="FS458" s="52">
        <v>74.200760000000002</v>
      </c>
      <c r="FT458" s="52">
        <v>72.617419999999996</v>
      </c>
      <c r="FU458" s="52">
        <v>2</v>
      </c>
      <c r="FV458" s="52">
        <v>1.1117520000000001</v>
      </c>
      <c r="FW458" s="52">
        <v>0.84286000000000005</v>
      </c>
      <c r="FX458" s="52">
        <v>0</v>
      </c>
    </row>
    <row r="459" spans="1:180" x14ac:dyDescent="0.3">
      <c r="A459" t="s">
        <v>174</v>
      </c>
      <c r="B459" t="s">
        <v>250</v>
      </c>
      <c r="C459" t="s">
        <v>0</v>
      </c>
      <c r="D459" t="s">
        <v>244</v>
      </c>
      <c r="E459" t="s">
        <v>190</v>
      </c>
      <c r="F459" t="s">
        <v>230</v>
      </c>
      <c r="G459" t="s">
        <v>239</v>
      </c>
      <c r="H459" s="52">
        <v>25</v>
      </c>
      <c r="I459" s="52">
        <v>0</v>
      </c>
      <c r="J459" s="52">
        <v>0</v>
      </c>
      <c r="K459" s="52">
        <v>0</v>
      </c>
      <c r="L459" s="52">
        <v>0</v>
      </c>
      <c r="M459" s="52">
        <v>0</v>
      </c>
      <c r="N459" s="52">
        <v>0</v>
      </c>
      <c r="O459" s="52">
        <v>0</v>
      </c>
      <c r="P459" s="52">
        <v>0</v>
      </c>
      <c r="Q459" s="52">
        <v>0</v>
      </c>
      <c r="R459" s="52">
        <v>0</v>
      </c>
      <c r="S459" s="52">
        <v>0</v>
      </c>
      <c r="T459" s="52">
        <v>0</v>
      </c>
      <c r="U459" s="52">
        <v>0</v>
      </c>
      <c r="V459" s="52">
        <v>0</v>
      </c>
      <c r="W459" s="52">
        <v>0</v>
      </c>
      <c r="X459" s="52">
        <v>0</v>
      </c>
      <c r="Y459" s="52">
        <v>0</v>
      </c>
      <c r="Z459" s="52">
        <v>0</v>
      </c>
      <c r="AA459" s="52">
        <v>0</v>
      </c>
      <c r="AB459" s="52">
        <v>0</v>
      </c>
      <c r="AC459" s="52">
        <v>0</v>
      </c>
      <c r="AD459" s="52">
        <v>0</v>
      </c>
      <c r="AE459" s="52">
        <v>0</v>
      </c>
      <c r="AF459" s="52">
        <v>0</v>
      </c>
      <c r="AG459" s="52">
        <v>0</v>
      </c>
      <c r="AH459" s="52">
        <v>0</v>
      </c>
      <c r="AI459" s="52">
        <v>0</v>
      </c>
      <c r="AJ459" s="52">
        <v>0</v>
      </c>
      <c r="AK459" s="52">
        <v>0</v>
      </c>
      <c r="AL459" s="52">
        <v>0</v>
      </c>
      <c r="AM459" s="52">
        <v>0</v>
      </c>
      <c r="AN459" s="52">
        <v>0</v>
      </c>
      <c r="AO459" s="52">
        <v>0</v>
      </c>
      <c r="AP459" s="52">
        <v>0</v>
      </c>
      <c r="AQ459" s="52">
        <v>0</v>
      </c>
      <c r="AR459" s="52">
        <v>0</v>
      </c>
      <c r="AS459" s="52">
        <v>0</v>
      </c>
      <c r="AT459" s="52">
        <v>0</v>
      </c>
      <c r="AU459" s="52">
        <v>0</v>
      </c>
      <c r="AV459" s="52">
        <v>0</v>
      </c>
      <c r="AW459" s="52">
        <v>0</v>
      </c>
      <c r="AX459" s="52">
        <v>0</v>
      </c>
      <c r="AY459" s="52">
        <v>0</v>
      </c>
      <c r="AZ459" s="52">
        <v>0</v>
      </c>
      <c r="BA459" s="52">
        <v>0</v>
      </c>
      <c r="BB459" s="52">
        <v>0</v>
      </c>
      <c r="BC459" s="52">
        <v>0</v>
      </c>
      <c r="BD459" s="52">
        <v>0</v>
      </c>
      <c r="BE459" s="52">
        <v>0</v>
      </c>
      <c r="BF459" s="52">
        <v>0</v>
      </c>
      <c r="BG459" s="52">
        <v>0</v>
      </c>
      <c r="BH459" s="52">
        <v>0</v>
      </c>
      <c r="BI459" s="52">
        <v>0</v>
      </c>
      <c r="BJ459" s="52">
        <v>0</v>
      </c>
      <c r="BK459" s="52">
        <v>0</v>
      </c>
      <c r="BL459" s="52">
        <v>0</v>
      </c>
      <c r="BM459" s="52">
        <v>0</v>
      </c>
      <c r="BN459" s="52">
        <v>0</v>
      </c>
      <c r="BO459" s="52">
        <v>0</v>
      </c>
      <c r="BP459" s="52">
        <v>0</v>
      </c>
      <c r="BQ459" s="52">
        <v>0</v>
      </c>
      <c r="BR459" s="52">
        <v>0</v>
      </c>
      <c r="BS459" s="52">
        <v>0</v>
      </c>
      <c r="BT459" s="52">
        <v>0</v>
      </c>
      <c r="BU459" s="52">
        <v>0</v>
      </c>
      <c r="BV459" s="52">
        <v>0</v>
      </c>
      <c r="BW459" s="52">
        <v>0</v>
      </c>
      <c r="BX459" s="52">
        <v>0</v>
      </c>
      <c r="BY459" s="52">
        <v>0</v>
      </c>
      <c r="BZ459" s="52">
        <v>0</v>
      </c>
      <c r="CA459" s="52">
        <v>0</v>
      </c>
      <c r="CB459" s="52">
        <v>0</v>
      </c>
      <c r="CC459" s="52">
        <v>0</v>
      </c>
      <c r="CD459" s="52">
        <v>0</v>
      </c>
      <c r="CE459" s="52">
        <v>0</v>
      </c>
      <c r="CF459" s="52">
        <v>0</v>
      </c>
      <c r="CG459" s="52">
        <v>0</v>
      </c>
      <c r="CH459" s="52">
        <v>0</v>
      </c>
      <c r="CI459" s="52">
        <v>0</v>
      </c>
      <c r="CJ459" s="52">
        <v>0</v>
      </c>
      <c r="CK459" s="52">
        <v>0</v>
      </c>
      <c r="CL459" s="52">
        <v>0</v>
      </c>
      <c r="CM459" s="52">
        <v>0</v>
      </c>
      <c r="CN459" s="52">
        <v>0</v>
      </c>
      <c r="CO459" s="52">
        <v>0</v>
      </c>
      <c r="CP459" s="52">
        <v>0</v>
      </c>
      <c r="CQ459" s="52">
        <v>0</v>
      </c>
      <c r="CR459" s="52">
        <v>0</v>
      </c>
      <c r="CS459" s="52">
        <v>0</v>
      </c>
      <c r="CT459" s="52">
        <v>0</v>
      </c>
      <c r="CU459" s="52">
        <v>0</v>
      </c>
      <c r="CV459" s="52">
        <v>0</v>
      </c>
      <c r="CW459" s="52">
        <v>0</v>
      </c>
      <c r="CX459" s="52">
        <v>0</v>
      </c>
      <c r="CY459" s="52">
        <v>0</v>
      </c>
      <c r="CZ459" s="52">
        <v>0</v>
      </c>
      <c r="DA459" s="52">
        <v>0</v>
      </c>
      <c r="DB459" s="52">
        <v>0</v>
      </c>
      <c r="DC459" s="52">
        <v>0</v>
      </c>
      <c r="DD459" s="52">
        <v>0</v>
      </c>
      <c r="DE459" s="52">
        <v>0</v>
      </c>
      <c r="DF459" s="52">
        <v>0</v>
      </c>
      <c r="DG459" s="52">
        <v>0</v>
      </c>
      <c r="DH459" s="52">
        <v>0</v>
      </c>
      <c r="DI459" s="52">
        <v>0</v>
      </c>
      <c r="DJ459" s="52">
        <v>0</v>
      </c>
      <c r="DK459" s="52">
        <v>0</v>
      </c>
      <c r="DL459" s="52">
        <v>0</v>
      </c>
      <c r="DM459" s="52">
        <v>0</v>
      </c>
      <c r="DN459" s="52">
        <v>0</v>
      </c>
      <c r="DO459" s="52">
        <v>0</v>
      </c>
      <c r="DP459" s="52">
        <v>0</v>
      </c>
      <c r="DQ459" s="52">
        <v>0</v>
      </c>
      <c r="DR459" s="52">
        <v>0</v>
      </c>
      <c r="DS459" s="52">
        <v>0</v>
      </c>
      <c r="DT459" s="52">
        <v>0</v>
      </c>
      <c r="DU459" s="52">
        <v>0</v>
      </c>
      <c r="DV459" s="52">
        <v>0</v>
      </c>
      <c r="DW459" s="52">
        <v>0</v>
      </c>
      <c r="DX459" s="52">
        <v>0</v>
      </c>
      <c r="DY459" s="52">
        <v>0</v>
      </c>
      <c r="DZ459" s="52">
        <v>0</v>
      </c>
      <c r="EA459" s="52">
        <v>0</v>
      </c>
      <c r="EB459" s="52">
        <v>0</v>
      </c>
      <c r="EC459" s="52">
        <v>0</v>
      </c>
      <c r="ED459" s="52">
        <v>0</v>
      </c>
      <c r="EE459" s="52">
        <v>0</v>
      </c>
      <c r="EF459" s="52">
        <v>0</v>
      </c>
      <c r="EG459" s="52">
        <v>0</v>
      </c>
      <c r="EH459" s="52">
        <v>0</v>
      </c>
      <c r="EI459" s="52">
        <v>0</v>
      </c>
      <c r="EJ459" s="52">
        <v>0</v>
      </c>
      <c r="EK459" s="52">
        <v>0</v>
      </c>
      <c r="EL459" s="52">
        <v>0</v>
      </c>
      <c r="EM459" s="52">
        <v>0</v>
      </c>
      <c r="EN459" s="52">
        <v>0</v>
      </c>
      <c r="EO459" s="52">
        <v>0</v>
      </c>
      <c r="EP459" s="52">
        <v>0</v>
      </c>
      <c r="EQ459" s="52">
        <v>0</v>
      </c>
      <c r="ER459" s="52">
        <v>0</v>
      </c>
      <c r="ES459" s="52">
        <v>0</v>
      </c>
      <c r="ET459" s="52">
        <v>0</v>
      </c>
      <c r="EU459" s="52">
        <v>0</v>
      </c>
      <c r="EV459" s="52">
        <v>0</v>
      </c>
      <c r="EW459" s="52">
        <v>69.333340000000007</v>
      </c>
      <c r="EX459" s="52">
        <v>68.222219999999993</v>
      </c>
      <c r="EY459" s="52">
        <v>67.05556</v>
      </c>
      <c r="EZ459" s="52">
        <v>66.111109999999996</v>
      </c>
      <c r="FA459" s="52">
        <v>65.222219999999993</v>
      </c>
      <c r="FB459" s="52">
        <v>64.111109999999996</v>
      </c>
      <c r="FC459" s="52">
        <v>63.27778</v>
      </c>
      <c r="FD459" s="52">
        <v>63.888890000000004</v>
      </c>
      <c r="FE459" s="52">
        <v>66.722219999999993</v>
      </c>
      <c r="FF459" s="52">
        <v>70.388890000000004</v>
      </c>
      <c r="FG459" s="52">
        <v>73.777780000000007</v>
      </c>
      <c r="FH459" s="52">
        <v>77.222219999999993</v>
      </c>
      <c r="FI459" s="52">
        <v>80.94444</v>
      </c>
      <c r="FJ459" s="52">
        <v>84.166659999999993</v>
      </c>
      <c r="FK459" s="52">
        <v>86.55556</v>
      </c>
      <c r="FL459" s="52">
        <v>88</v>
      </c>
      <c r="FM459" s="52">
        <v>88.5</v>
      </c>
      <c r="FN459" s="52">
        <v>87.722219999999993</v>
      </c>
      <c r="FO459" s="52">
        <v>85.611109999999996</v>
      </c>
      <c r="FP459" s="52">
        <v>81.55556</v>
      </c>
      <c r="FQ459" s="52">
        <v>77.666659999999993</v>
      </c>
      <c r="FR459" s="52">
        <v>74.94444</v>
      </c>
      <c r="FS459" s="52">
        <v>73.222219999999993</v>
      </c>
      <c r="FT459" s="52">
        <v>71.55556</v>
      </c>
      <c r="FU459" s="52">
        <v>2</v>
      </c>
      <c r="FV459" s="52">
        <v>2.2145510000000002</v>
      </c>
      <c r="FW459" s="52">
        <v>1.915483</v>
      </c>
      <c r="FX459" s="52">
        <v>0</v>
      </c>
    </row>
    <row r="460" spans="1:180" x14ac:dyDescent="0.3">
      <c r="A460" t="s">
        <v>174</v>
      </c>
      <c r="B460" t="s">
        <v>250</v>
      </c>
      <c r="C460" t="s">
        <v>0</v>
      </c>
      <c r="D460" t="s">
        <v>224</v>
      </c>
      <c r="E460" t="s">
        <v>188</v>
      </c>
      <c r="F460" t="s">
        <v>230</v>
      </c>
      <c r="G460" t="s">
        <v>239</v>
      </c>
      <c r="H460" s="52">
        <v>25</v>
      </c>
      <c r="I460" s="52">
        <v>0</v>
      </c>
      <c r="J460" s="52">
        <v>0</v>
      </c>
      <c r="K460" s="52">
        <v>0</v>
      </c>
      <c r="L460" s="52">
        <v>0</v>
      </c>
      <c r="M460" s="52">
        <v>0</v>
      </c>
      <c r="N460" s="52">
        <v>0</v>
      </c>
      <c r="O460" s="52">
        <v>0</v>
      </c>
      <c r="P460" s="52">
        <v>0</v>
      </c>
      <c r="Q460" s="52">
        <v>0</v>
      </c>
      <c r="R460" s="52">
        <v>0</v>
      </c>
      <c r="S460" s="52">
        <v>0</v>
      </c>
      <c r="T460" s="52">
        <v>0</v>
      </c>
      <c r="U460" s="52">
        <v>0</v>
      </c>
      <c r="V460" s="52">
        <v>0</v>
      </c>
      <c r="W460" s="52">
        <v>0</v>
      </c>
      <c r="X460" s="52">
        <v>0</v>
      </c>
      <c r="Y460" s="52">
        <v>0</v>
      </c>
      <c r="Z460" s="52">
        <v>0</v>
      </c>
      <c r="AA460" s="52">
        <v>0</v>
      </c>
      <c r="AB460" s="52">
        <v>0</v>
      </c>
      <c r="AC460" s="52">
        <v>0</v>
      </c>
      <c r="AD460" s="52">
        <v>0</v>
      </c>
      <c r="AE460" s="52">
        <v>0</v>
      </c>
      <c r="AF460" s="52">
        <v>0</v>
      </c>
      <c r="AG460" s="52">
        <v>0</v>
      </c>
      <c r="AH460" s="52">
        <v>0</v>
      </c>
      <c r="AI460" s="52">
        <v>0</v>
      </c>
      <c r="AJ460" s="52">
        <v>0</v>
      </c>
      <c r="AK460" s="52">
        <v>0</v>
      </c>
      <c r="AL460" s="52">
        <v>0</v>
      </c>
      <c r="AM460" s="52">
        <v>0</v>
      </c>
      <c r="AN460" s="52">
        <v>0</v>
      </c>
      <c r="AO460" s="52">
        <v>0</v>
      </c>
      <c r="AP460" s="52">
        <v>0</v>
      </c>
      <c r="AQ460" s="52">
        <v>0</v>
      </c>
      <c r="AR460" s="52">
        <v>0</v>
      </c>
      <c r="AS460" s="52">
        <v>0</v>
      </c>
      <c r="AT460" s="52">
        <v>0</v>
      </c>
      <c r="AU460" s="52">
        <v>0</v>
      </c>
      <c r="AV460" s="52">
        <v>0</v>
      </c>
      <c r="AW460" s="52">
        <v>0</v>
      </c>
      <c r="AX460" s="52">
        <v>0</v>
      </c>
      <c r="AY460" s="52">
        <v>0</v>
      </c>
      <c r="AZ460" s="52">
        <v>0</v>
      </c>
      <c r="BA460" s="52">
        <v>0</v>
      </c>
      <c r="BB460" s="52">
        <v>0</v>
      </c>
      <c r="BC460" s="52">
        <v>0</v>
      </c>
      <c r="BD460" s="52">
        <v>0</v>
      </c>
      <c r="BE460" s="52">
        <v>0</v>
      </c>
      <c r="BF460" s="52">
        <v>0</v>
      </c>
      <c r="BG460" s="52">
        <v>0</v>
      </c>
      <c r="BH460" s="52">
        <v>0</v>
      </c>
      <c r="BI460" s="52">
        <v>0</v>
      </c>
      <c r="BJ460" s="52">
        <v>0</v>
      </c>
      <c r="BK460" s="52">
        <v>0</v>
      </c>
      <c r="BL460" s="52">
        <v>0</v>
      </c>
      <c r="BM460" s="52">
        <v>0</v>
      </c>
      <c r="BN460" s="52">
        <v>0</v>
      </c>
      <c r="BO460" s="52">
        <v>0</v>
      </c>
      <c r="BP460" s="52">
        <v>0</v>
      </c>
      <c r="BQ460" s="52">
        <v>0</v>
      </c>
      <c r="BR460" s="52">
        <v>0</v>
      </c>
      <c r="BS460" s="52">
        <v>0</v>
      </c>
      <c r="BT460" s="52">
        <v>0</v>
      </c>
      <c r="BU460" s="52">
        <v>0</v>
      </c>
      <c r="BV460" s="52">
        <v>0</v>
      </c>
      <c r="BW460" s="52">
        <v>0</v>
      </c>
      <c r="BX460" s="52">
        <v>0</v>
      </c>
      <c r="BY460" s="52">
        <v>0</v>
      </c>
      <c r="BZ460" s="52">
        <v>0</v>
      </c>
      <c r="CA460" s="52">
        <v>0</v>
      </c>
      <c r="CB460" s="52">
        <v>0</v>
      </c>
      <c r="CC460" s="52">
        <v>0</v>
      </c>
      <c r="CD460" s="52">
        <v>0</v>
      </c>
      <c r="CE460" s="52">
        <v>0</v>
      </c>
      <c r="CF460" s="52">
        <v>0</v>
      </c>
      <c r="CG460" s="52">
        <v>0</v>
      </c>
      <c r="CH460" s="52">
        <v>0</v>
      </c>
      <c r="CI460" s="52">
        <v>0</v>
      </c>
      <c r="CJ460" s="52">
        <v>0</v>
      </c>
      <c r="CK460" s="52">
        <v>0</v>
      </c>
      <c r="CL460" s="52">
        <v>0</v>
      </c>
      <c r="CM460" s="52">
        <v>0</v>
      </c>
      <c r="CN460" s="52">
        <v>0</v>
      </c>
      <c r="CO460" s="52">
        <v>0</v>
      </c>
      <c r="CP460" s="52">
        <v>0</v>
      </c>
      <c r="CQ460" s="52">
        <v>0</v>
      </c>
      <c r="CR460" s="52">
        <v>0</v>
      </c>
      <c r="CS460" s="52">
        <v>0</v>
      </c>
      <c r="CT460" s="52">
        <v>0</v>
      </c>
      <c r="CU460" s="52">
        <v>0</v>
      </c>
      <c r="CV460" s="52">
        <v>0</v>
      </c>
      <c r="CW460" s="52">
        <v>0</v>
      </c>
      <c r="CX460" s="52">
        <v>0</v>
      </c>
      <c r="CY460" s="52">
        <v>0</v>
      </c>
      <c r="CZ460" s="52">
        <v>0</v>
      </c>
      <c r="DA460" s="52">
        <v>0</v>
      </c>
      <c r="DB460" s="52">
        <v>0</v>
      </c>
      <c r="DC460" s="52">
        <v>0</v>
      </c>
      <c r="DD460" s="52">
        <v>0</v>
      </c>
      <c r="DE460" s="52">
        <v>0</v>
      </c>
      <c r="DF460" s="52">
        <v>0</v>
      </c>
      <c r="DG460" s="52">
        <v>0</v>
      </c>
      <c r="DH460" s="52">
        <v>0</v>
      </c>
      <c r="DI460" s="52">
        <v>0</v>
      </c>
      <c r="DJ460" s="52">
        <v>0</v>
      </c>
      <c r="DK460" s="52">
        <v>0</v>
      </c>
      <c r="DL460" s="52">
        <v>0</v>
      </c>
      <c r="DM460" s="52">
        <v>0</v>
      </c>
      <c r="DN460" s="52">
        <v>0</v>
      </c>
      <c r="DO460" s="52">
        <v>0</v>
      </c>
      <c r="DP460" s="52">
        <v>0</v>
      </c>
      <c r="DQ460" s="52">
        <v>0</v>
      </c>
      <c r="DR460" s="52">
        <v>0</v>
      </c>
      <c r="DS460" s="52">
        <v>0</v>
      </c>
      <c r="DT460" s="52">
        <v>0</v>
      </c>
      <c r="DU460" s="52">
        <v>0</v>
      </c>
      <c r="DV460" s="52">
        <v>0</v>
      </c>
      <c r="DW460" s="52">
        <v>0</v>
      </c>
      <c r="DX460" s="52">
        <v>0</v>
      </c>
      <c r="DY460" s="52">
        <v>0</v>
      </c>
      <c r="DZ460" s="52">
        <v>0</v>
      </c>
      <c r="EA460" s="52">
        <v>0</v>
      </c>
      <c r="EB460" s="52">
        <v>0</v>
      </c>
      <c r="EC460" s="52">
        <v>0</v>
      </c>
      <c r="ED460" s="52">
        <v>0</v>
      </c>
      <c r="EE460" s="52">
        <v>0</v>
      </c>
      <c r="EF460" s="52">
        <v>0</v>
      </c>
      <c r="EG460" s="52">
        <v>0</v>
      </c>
      <c r="EH460" s="52">
        <v>0</v>
      </c>
      <c r="EI460" s="52">
        <v>0</v>
      </c>
      <c r="EJ460" s="52">
        <v>0</v>
      </c>
      <c r="EK460" s="52">
        <v>0</v>
      </c>
      <c r="EL460" s="52">
        <v>0</v>
      </c>
      <c r="EM460" s="52">
        <v>0</v>
      </c>
      <c r="EN460" s="52">
        <v>0</v>
      </c>
      <c r="EO460" s="52">
        <v>0</v>
      </c>
      <c r="EP460" s="52">
        <v>0</v>
      </c>
      <c r="EQ460" s="52">
        <v>0</v>
      </c>
      <c r="ER460" s="52">
        <v>0</v>
      </c>
      <c r="ES460" s="52">
        <v>0</v>
      </c>
      <c r="ET460" s="52">
        <v>0</v>
      </c>
      <c r="EU460" s="52">
        <v>0</v>
      </c>
      <c r="EV460" s="52">
        <v>0</v>
      </c>
      <c r="EW460" s="52">
        <v>71.904759999999996</v>
      </c>
      <c r="EX460" s="52">
        <v>70.238100000000003</v>
      </c>
      <c r="EY460" s="52">
        <v>68.833340000000007</v>
      </c>
      <c r="EZ460" s="52">
        <v>67.619050000000001</v>
      </c>
      <c r="FA460" s="52">
        <v>66.476190000000003</v>
      </c>
      <c r="FB460" s="52">
        <v>65.428569999999993</v>
      </c>
      <c r="FC460" s="52">
        <v>65.119050000000001</v>
      </c>
      <c r="FD460" s="52">
        <v>66.666659999999993</v>
      </c>
      <c r="FE460" s="52">
        <v>69.523809999999997</v>
      </c>
      <c r="FF460" s="52">
        <v>72.952380000000005</v>
      </c>
      <c r="FG460" s="52">
        <v>76.738100000000003</v>
      </c>
      <c r="FH460" s="52">
        <v>80.523809999999997</v>
      </c>
      <c r="FI460" s="52">
        <v>84.119050000000001</v>
      </c>
      <c r="FJ460" s="52">
        <v>87.619050000000001</v>
      </c>
      <c r="FK460" s="52">
        <v>90.166659999999993</v>
      </c>
      <c r="FL460" s="52">
        <v>92.214290000000005</v>
      </c>
      <c r="FM460" s="52">
        <v>93.142859999999999</v>
      </c>
      <c r="FN460" s="52">
        <v>92.952380000000005</v>
      </c>
      <c r="FO460" s="52">
        <v>91.285709999999995</v>
      </c>
      <c r="FP460" s="52">
        <v>87.785709999999995</v>
      </c>
      <c r="FQ460" s="52">
        <v>83</v>
      </c>
      <c r="FR460" s="52">
        <v>79.214290000000005</v>
      </c>
      <c r="FS460" s="52">
        <v>76.309520000000006</v>
      </c>
      <c r="FT460" s="52">
        <v>74.285709999999995</v>
      </c>
      <c r="FU460" s="52">
        <v>2</v>
      </c>
      <c r="FV460" s="52">
        <v>2.5123519999999999</v>
      </c>
      <c r="FW460" s="52">
        <v>2.2383320000000002</v>
      </c>
      <c r="FX460" s="52">
        <v>0</v>
      </c>
    </row>
    <row r="461" spans="1:180" x14ac:dyDescent="0.3">
      <c r="A461" t="s">
        <v>174</v>
      </c>
      <c r="B461" t="s">
        <v>250</v>
      </c>
      <c r="C461" t="s">
        <v>0</v>
      </c>
      <c r="D461" t="s">
        <v>244</v>
      </c>
      <c r="E461" t="s">
        <v>189</v>
      </c>
      <c r="F461" t="s">
        <v>230</v>
      </c>
      <c r="G461" t="s">
        <v>239</v>
      </c>
      <c r="H461" s="52">
        <v>25</v>
      </c>
      <c r="I461" s="52">
        <v>0</v>
      </c>
      <c r="J461" s="52">
        <v>0</v>
      </c>
      <c r="K461" s="52">
        <v>0</v>
      </c>
      <c r="L461" s="52">
        <v>0</v>
      </c>
      <c r="M461" s="52">
        <v>0</v>
      </c>
      <c r="N461" s="52">
        <v>0</v>
      </c>
      <c r="O461" s="52">
        <v>0</v>
      </c>
      <c r="P461" s="52">
        <v>0</v>
      </c>
      <c r="Q461" s="52">
        <v>0</v>
      </c>
      <c r="R461" s="52">
        <v>0</v>
      </c>
      <c r="S461" s="52">
        <v>0</v>
      </c>
      <c r="T461" s="52">
        <v>0</v>
      </c>
      <c r="U461" s="52">
        <v>0</v>
      </c>
      <c r="V461" s="52">
        <v>0</v>
      </c>
      <c r="W461" s="52">
        <v>0</v>
      </c>
      <c r="X461" s="52">
        <v>0</v>
      </c>
      <c r="Y461" s="52">
        <v>0</v>
      </c>
      <c r="Z461" s="52">
        <v>0</v>
      </c>
      <c r="AA461" s="52">
        <v>0</v>
      </c>
      <c r="AB461" s="52">
        <v>0</v>
      </c>
      <c r="AC461" s="52">
        <v>0</v>
      </c>
      <c r="AD461" s="52">
        <v>0</v>
      </c>
      <c r="AE461" s="52">
        <v>0</v>
      </c>
      <c r="AF461" s="52">
        <v>0</v>
      </c>
      <c r="AG461" s="52">
        <v>0</v>
      </c>
      <c r="AH461" s="52">
        <v>0</v>
      </c>
      <c r="AI461" s="52">
        <v>0</v>
      </c>
      <c r="AJ461" s="52">
        <v>0</v>
      </c>
      <c r="AK461" s="52">
        <v>0</v>
      </c>
      <c r="AL461" s="52">
        <v>0</v>
      </c>
      <c r="AM461" s="52">
        <v>0</v>
      </c>
      <c r="AN461" s="52">
        <v>0</v>
      </c>
      <c r="AO461" s="52">
        <v>0</v>
      </c>
      <c r="AP461" s="52">
        <v>0</v>
      </c>
      <c r="AQ461" s="52">
        <v>0</v>
      </c>
      <c r="AR461" s="52">
        <v>0</v>
      </c>
      <c r="AS461" s="52">
        <v>0</v>
      </c>
      <c r="AT461" s="52">
        <v>0</v>
      </c>
      <c r="AU461" s="52">
        <v>0</v>
      </c>
      <c r="AV461" s="52">
        <v>0</v>
      </c>
      <c r="AW461" s="52">
        <v>0</v>
      </c>
      <c r="AX461" s="52">
        <v>0</v>
      </c>
      <c r="AY461" s="52">
        <v>0</v>
      </c>
      <c r="AZ461" s="52">
        <v>0</v>
      </c>
      <c r="BA461" s="52">
        <v>0</v>
      </c>
      <c r="BB461" s="52">
        <v>0</v>
      </c>
      <c r="BC461" s="52">
        <v>0</v>
      </c>
      <c r="BD461" s="52">
        <v>0</v>
      </c>
      <c r="BE461" s="52">
        <v>0</v>
      </c>
      <c r="BF461" s="52">
        <v>0</v>
      </c>
      <c r="BG461" s="52">
        <v>0</v>
      </c>
      <c r="BH461" s="52">
        <v>0</v>
      </c>
      <c r="BI461" s="52">
        <v>0</v>
      </c>
      <c r="BJ461" s="52">
        <v>0</v>
      </c>
      <c r="BK461" s="52">
        <v>0</v>
      </c>
      <c r="BL461" s="52">
        <v>0</v>
      </c>
      <c r="BM461" s="52">
        <v>0</v>
      </c>
      <c r="BN461" s="52">
        <v>0</v>
      </c>
      <c r="BO461" s="52">
        <v>0</v>
      </c>
      <c r="BP461" s="52">
        <v>0</v>
      </c>
      <c r="BQ461" s="52">
        <v>0</v>
      </c>
      <c r="BR461" s="52">
        <v>0</v>
      </c>
      <c r="BS461" s="52">
        <v>0</v>
      </c>
      <c r="BT461" s="52">
        <v>0</v>
      </c>
      <c r="BU461" s="52">
        <v>0</v>
      </c>
      <c r="BV461" s="52">
        <v>0</v>
      </c>
      <c r="BW461" s="52">
        <v>0</v>
      </c>
      <c r="BX461" s="52">
        <v>0</v>
      </c>
      <c r="BY461" s="52">
        <v>0</v>
      </c>
      <c r="BZ461" s="52">
        <v>0</v>
      </c>
      <c r="CA461" s="52">
        <v>0</v>
      </c>
      <c r="CB461" s="52">
        <v>0</v>
      </c>
      <c r="CC461" s="52">
        <v>0</v>
      </c>
      <c r="CD461" s="52">
        <v>0</v>
      </c>
      <c r="CE461" s="52">
        <v>0</v>
      </c>
      <c r="CF461" s="52">
        <v>0</v>
      </c>
      <c r="CG461" s="52">
        <v>0</v>
      </c>
      <c r="CH461" s="52">
        <v>0</v>
      </c>
      <c r="CI461" s="52">
        <v>0</v>
      </c>
      <c r="CJ461" s="52">
        <v>0</v>
      </c>
      <c r="CK461" s="52">
        <v>0</v>
      </c>
      <c r="CL461" s="52">
        <v>0</v>
      </c>
      <c r="CM461" s="52">
        <v>0</v>
      </c>
      <c r="CN461" s="52">
        <v>0</v>
      </c>
      <c r="CO461" s="52">
        <v>0</v>
      </c>
      <c r="CP461" s="52">
        <v>0</v>
      </c>
      <c r="CQ461" s="52">
        <v>0</v>
      </c>
      <c r="CR461" s="52">
        <v>0</v>
      </c>
      <c r="CS461" s="52">
        <v>0</v>
      </c>
      <c r="CT461" s="52">
        <v>0</v>
      </c>
      <c r="CU461" s="52">
        <v>0</v>
      </c>
      <c r="CV461" s="52">
        <v>0</v>
      </c>
      <c r="CW461" s="52">
        <v>0</v>
      </c>
      <c r="CX461" s="52">
        <v>0</v>
      </c>
      <c r="CY461" s="52">
        <v>0</v>
      </c>
      <c r="CZ461" s="52">
        <v>0</v>
      </c>
      <c r="DA461" s="52">
        <v>0</v>
      </c>
      <c r="DB461" s="52">
        <v>0</v>
      </c>
      <c r="DC461" s="52">
        <v>0</v>
      </c>
      <c r="DD461" s="52">
        <v>0</v>
      </c>
      <c r="DE461" s="52">
        <v>0</v>
      </c>
      <c r="DF461" s="52">
        <v>0</v>
      </c>
      <c r="DG461" s="52">
        <v>0</v>
      </c>
      <c r="DH461" s="52">
        <v>0</v>
      </c>
      <c r="DI461" s="52">
        <v>0</v>
      </c>
      <c r="DJ461" s="52">
        <v>0</v>
      </c>
      <c r="DK461" s="52">
        <v>0</v>
      </c>
      <c r="DL461" s="52">
        <v>0</v>
      </c>
      <c r="DM461" s="52">
        <v>0</v>
      </c>
      <c r="DN461" s="52">
        <v>0</v>
      </c>
      <c r="DO461" s="52">
        <v>0</v>
      </c>
      <c r="DP461" s="52">
        <v>0</v>
      </c>
      <c r="DQ461" s="52">
        <v>0</v>
      </c>
      <c r="DR461" s="52">
        <v>0</v>
      </c>
      <c r="DS461" s="52">
        <v>0</v>
      </c>
      <c r="DT461" s="52">
        <v>0</v>
      </c>
      <c r="DU461" s="52">
        <v>0</v>
      </c>
      <c r="DV461" s="52">
        <v>0</v>
      </c>
      <c r="DW461" s="52">
        <v>0</v>
      </c>
      <c r="DX461" s="52">
        <v>0</v>
      </c>
      <c r="DY461" s="52">
        <v>0</v>
      </c>
      <c r="DZ461" s="52">
        <v>0</v>
      </c>
      <c r="EA461" s="52">
        <v>0</v>
      </c>
      <c r="EB461" s="52">
        <v>0</v>
      </c>
      <c r="EC461" s="52">
        <v>0</v>
      </c>
      <c r="ED461" s="52">
        <v>0</v>
      </c>
      <c r="EE461" s="52">
        <v>0</v>
      </c>
      <c r="EF461" s="52">
        <v>0</v>
      </c>
      <c r="EG461" s="52">
        <v>0</v>
      </c>
      <c r="EH461" s="52">
        <v>0</v>
      </c>
      <c r="EI461" s="52">
        <v>0</v>
      </c>
      <c r="EJ461" s="52">
        <v>0</v>
      </c>
      <c r="EK461" s="52">
        <v>0</v>
      </c>
      <c r="EL461" s="52">
        <v>0</v>
      </c>
      <c r="EM461" s="52">
        <v>0</v>
      </c>
      <c r="EN461" s="52">
        <v>0</v>
      </c>
      <c r="EO461" s="52">
        <v>0</v>
      </c>
      <c r="EP461" s="52">
        <v>0</v>
      </c>
      <c r="EQ461" s="52">
        <v>0</v>
      </c>
      <c r="ER461" s="52">
        <v>0</v>
      </c>
      <c r="ES461" s="52">
        <v>0</v>
      </c>
      <c r="ET461" s="52">
        <v>0</v>
      </c>
      <c r="EU461" s="52">
        <v>0</v>
      </c>
      <c r="EV461" s="52">
        <v>0</v>
      </c>
      <c r="EW461" s="52">
        <v>73.388890000000004</v>
      </c>
      <c r="EX461" s="52">
        <v>71.722219999999993</v>
      </c>
      <c r="EY461" s="52">
        <v>70.166659999999993</v>
      </c>
      <c r="EZ461" s="52">
        <v>68.722219999999993</v>
      </c>
      <c r="FA461" s="52">
        <v>67.94444</v>
      </c>
      <c r="FB461" s="52">
        <v>67.05556</v>
      </c>
      <c r="FC461" s="52">
        <v>66.333340000000007</v>
      </c>
      <c r="FD461" s="52">
        <v>66.722219999999993</v>
      </c>
      <c r="FE461" s="52">
        <v>69.388890000000004</v>
      </c>
      <c r="FF461" s="52">
        <v>72.777780000000007</v>
      </c>
      <c r="FG461" s="52">
        <v>76.722219999999993</v>
      </c>
      <c r="FH461" s="52">
        <v>80.5</v>
      </c>
      <c r="FI461" s="52">
        <v>84.111109999999996</v>
      </c>
      <c r="FJ461" s="52">
        <v>87.111109999999996</v>
      </c>
      <c r="FK461" s="52">
        <v>89.611109999999996</v>
      </c>
      <c r="FL461" s="52">
        <v>91.777780000000007</v>
      </c>
      <c r="FM461" s="52">
        <v>92.333340000000007</v>
      </c>
      <c r="FN461" s="52">
        <v>91.166659999999993</v>
      </c>
      <c r="FO461" s="52">
        <v>89.5</v>
      </c>
      <c r="FP461" s="52">
        <v>85.833340000000007</v>
      </c>
      <c r="FQ461" s="52">
        <v>81.55556</v>
      </c>
      <c r="FR461" s="52">
        <v>78.05556</v>
      </c>
      <c r="FS461" s="52">
        <v>75.666659999999993</v>
      </c>
      <c r="FT461" s="52">
        <v>74</v>
      </c>
      <c r="FU461" s="52">
        <v>2</v>
      </c>
      <c r="FV461" s="52">
        <v>2.5556429999999999</v>
      </c>
      <c r="FW461" s="52">
        <v>2.1579100000000002</v>
      </c>
      <c r="FX461" s="52">
        <v>0</v>
      </c>
    </row>
    <row r="462" spans="1:180" x14ac:dyDescent="0.3">
      <c r="A462" t="s">
        <v>174</v>
      </c>
      <c r="B462" t="s">
        <v>250</v>
      </c>
      <c r="C462" t="s">
        <v>0</v>
      </c>
      <c r="D462" t="s">
        <v>224</v>
      </c>
      <c r="E462" t="s">
        <v>189</v>
      </c>
      <c r="F462" t="s">
        <v>230</v>
      </c>
      <c r="G462" t="s">
        <v>239</v>
      </c>
      <c r="H462" s="52">
        <v>25</v>
      </c>
      <c r="I462" s="52">
        <v>0</v>
      </c>
      <c r="J462" s="52">
        <v>0</v>
      </c>
      <c r="K462" s="52">
        <v>0</v>
      </c>
      <c r="L462" s="52">
        <v>0</v>
      </c>
      <c r="M462" s="52">
        <v>0</v>
      </c>
      <c r="N462" s="52">
        <v>0</v>
      </c>
      <c r="O462" s="52">
        <v>0</v>
      </c>
      <c r="P462" s="52">
        <v>0</v>
      </c>
      <c r="Q462" s="52">
        <v>0</v>
      </c>
      <c r="R462" s="52">
        <v>0</v>
      </c>
      <c r="S462" s="52">
        <v>0</v>
      </c>
      <c r="T462" s="52">
        <v>0</v>
      </c>
      <c r="U462" s="52">
        <v>0</v>
      </c>
      <c r="V462" s="52">
        <v>0</v>
      </c>
      <c r="W462" s="52">
        <v>0</v>
      </c>
      <c r="X462" s="52">
        <v>0</v>
      </c>
      <c r="Y462" s="52">
        <v>0</v>
      </c>
      <c r="Z462" s="52">
        <v>0</v>
      </c>
      <c r="AA462" s="52">
        <v>0</v>
      </c>
      <c r="AB462" s="52">
        <v>0</v>
      </c>
      <c r="AC462" s="52">
        <v>0</v>
      </c>
      <c r="AD462" s="52">
        <v>0</v>
      </c>
      <c r="AE462" s="52">
        <v>0</v>
      </c>
      <c r="AF462" s="52">
        <v>0</v>
      </c>
      <c r="AG462" s="52">
        <v>0</v>
      </c>
      <c r="AH462" s="52">
        <v>0</v>
      </c>
      <c r="AI462" s="52">
        <v>0</v>
      </c>
      <c r="AJ462" s="52">
        <v>0</v>
      </c>
      <c r="AK462" s="52">
        <v>0</v>
      </c>
      <c r="AL462" s="52">
        <v>0</v>
      </c>
      <c r="AM462" s="52">
        <v>0</v>
      </c>
      <c r="AN462" s="52">
        <v>0</v>
      </c>
      <c r="AO462" s="52">
        <v>0</v>
      </c>
      <c r="AP462" s="52">
        <v>0</v>
      </c>
      <c r="AQ462" s="52">
        <v>0</v>
      </c>
      <c r="AR462" s="52">
        <v>0</v>
      </c>
      <c r="AS462" s="52">
        <v>0</v>
      </c>
      <c r="AT462" s="52">
        <v>0</v>
      </c>
      <c r="AU462" s="52">
        <v>0</v>
      </c>
      <c r="AV462" s="52">
        <v>0</v>
      </c>
      <c r="AW462" s="52">
        <v>0</v>
      </c>
      <c r="AX462" s="52">
        <v>0</v>
      </c>
      <c r="AY462" s="52">
        <v>0</v>
      </c>
      <c r="AZ462" s="52">
        <v>0</v>
      </c>
      <c r="BA462" s="52">
        <v>0</v>
      </c>
      <c r="BB462" s="52">
        <v>0</v>
      </c>
      <c r="BC462" s="52">
        <v>0</v>
      </c>
      <c r="BD462" s="52">
        <v>0</v>
      </c>
      <c r="BE462" s="52">
        <v>0</v>
      </c>
      <c r="BF462" s="52">
        <v>0</v>
      </c>
      <c r="BG462" s="52">
        <v>0</v>
      </c>
      <c r="BH462" s="52">
        <v>0</v>
      </c>
      <c r="BI462" s="52">
        <v>0</v>
      </c>
      <c r="BJ462" s="52">
        <v>0</v>
      </c>
      <c r="BK462" s="52">
        <v>0</v>
      </c>
      <c r="BL462" s="52">
        <v>0</v>
      </c>
      <c r="BM462" s="52">
        <v>0</v>
      </c>
      <c r="BN462" s="52">
        <v>0</v>
      </c>
      <c r="BO462" s="52">
        <v>0</v>
      </c>
      <c r="BP462" s="52">
        <v>0</v>
      </c>
      <c r="BQ462" s="52">
        <v>0</v>
      </c>
      <c r="BR462" s="52">
        <v>0</v>
      </c>
      <c r="BS462" s="52">
        <v>0</v>
      </c>
      <c r="BT462" s="52">
        <v>0</v>
      </c>
      <c r="BU462" s="52">
        <v>0</v>
      </c>
      <c r="BV462" s="52">
        <v>0</v>
      </c>
      <c r="BW462" s="52">
        <v>0</v>
      </c>
      <c r="BX462" s="52">
        <v>0</v>
      </c>
      <c r="BY462" s="52">
        <v>0</v>
      </c>
      <c r="BZ462" s="52">
        <v>0</v>
      </c>
      <c r="CA462" s="52">
        <v>0</v>
      </c>
      <c r="CB462" s="52">
        <v>0</v>
      </c>
      <c r="CC462" s="52">
        <v>0</v>
      </c>
      <c r="CD462" s="52">
        <v>0</v>
      </c>
      <c r="CE462" s="52">
        <v>0</v>
      </c>
      <c r="CF462" s="52">
        <v>0</v>
      </c>
      <c r="CG462" s="52">
        <v>0</v>
      </c>
      <c r="CH462" s="52">
        <v>0</v>
      </c>
      <c r="CI462" s="52">
        <v>0</v>
      </c>
      <c r="CJ462" s="52">
        <v>0</v>
      </c>
      <c r="CK462" s="52">
        <v>0</v>
      </c>
      <c r="CL462" s="52">
        <v>0</v>
      </c>
      <c r="CM462" s="52">
        <v>0</v>
      </c>
      <c r="CN462" s="52">
        <v>0</v>
      </c>
      <c r="CO462" s="52">
        <v>0</v>
      </c>
      <c r="CP462" s="52">
        <v>0</v>
      </c>
      <c r="CQ462" s="52">
        <v>0</v>
      </c>
      <c r="CR462" s="52">
        <v>0</v>
      </c>
      <c r="CS462" s="52">
        <v>0</v>
      </c>
      <c r="CT462" s="52">
        <v>0</v>
      </c>
      <c r="CU462" s="52">
        <v>0</v>
      </c>
      <c r="CV462" s="52">
        <v>0</v>
      </c>
      <c r="CW462" s="52">
        <v>0</v>
      </c>
      <c r="CX462" s="52">
        <v>0</v>
      </c>
      <c r="CY462" s="52">
        <v>0</v>
      </c>
      <c r="CZ462" s="52">
        <v>0</v>
      </c>
      <c r="DA462" s="52">
        <v>0</v>
      </c>
      <c r="DB462" s="52">
        <v>0</v>
      </c>
      <c r="DC462" s="52">
        <v>0</v>
      </c>
      <c r="DD462" s="52">
        <v>0</v>
      </c>
      <c r="DE462" s="52">
        <v>0</v>
      </c>
      <c r="DF462" s="52">
        <v>0</v>
      </c>
      <c r="DG462" s="52">
        <v>0</v>
      </c>
      <c r="DH462" s="52">
        <v>0</v>
      </c>
      <c r="DI462" s="52">
        <v>0</v>
      </c>
      <c r="DJ462" s="52">
        <v>0</v>
      </c>
      <c r="DK462" s="52">
        <v>0</v>
      </c>
      <c r="DL462" s="52">
        <v>0</v>
      </c>
      <c r="DM462" s="52">
        <v>0</v>
      </c>
      <c r="DN462" s="52">
        <v>0</v>
      </c>
      <c r="DO462" s="52">
        <v>0</v>
      </c>
      <c r="DP462" s="52">
        <v>0</v>
      </c>
      <c r="DQ462" s="52">
        <v>0</v>
      </c>
      <c r="DR462" s="52">
        <v>0</v>
      </c>
      <c r="DS462" s="52">
        <v>0</v>
      </c>
      <c r="DT462" s="52">
        <v>0</v>
      </c>
      <c r="DU462" s="52">
        <v>0</v>
      </c>
      <c r="DV462" s="52">
        <v>0</v>
      </c>
      <c r="DW462" s="52">
        <v>0</v>
      </c>
      <c r="DX462" s="52">
        <v>0</v>
      </c>
      <c r="DY462" s="52">
        <v>0</v>
      </c>
      <c r="DZ462" s="52">
        <v>0</v>
      </c>
      <c r="EA462" s="52">
        <v>0</v>
      </c>
      <c r="EB462" s="52">
        <v>0</v>
      </c>
      <c r="EC462" s="52">
        <v>0</v>
      </c>
      <c r="ED462" s="52">
        <v>0</v>
      </c>
      <c r="EE462" s="52">
        <v>0</v>
      </c>
      <c r="EF462" s="52">
        <v>0</v>
      </c>
      <c r="EG462" s="52">
        <v>0</v>
      </c>
      <c r="EH462" s="52">
        <v>0</v>
      </c>
      <c r="EI462" s="52">
        <v>0</v>
      </c>
      <c r="EJ462" s="52">
        <v>0</v>
      </c>
      <c r="EK462" s="52">
        <v>0</v>
      </c>
      <c r="EL462" s="52">
        <v>0</v>
      </c>
      <c r="EM462" s="52">
        <v>0</v>
      </c>
      <c r="EN462" s="52">
        <v>0</v>
      </c>
      <c r="EO462" s="52">
        <v>0</v>
      </c>
      <c r="EP462" s="52">
        <v>0</v>
      </c>
      <c r="EQ462" s="52">
        <v>0</v>
      </c>
      <c r="ER462" s="52">
        <v>0</v>
      </c>
      <c r="ES462" s="52">
        <v>0</v>
      </c>
      <c r="ET462" s="52">
        <v>0</v>
      </c>
      <c r="EU462" s="52">
        <v>0</v>
      </c>
      <c r="EV462" s="52">
        <v>0</v>
      </c>
      <c r="EW462" s="52">
        <v>71.113640000000004</v>
      </c>
      <c r="EX462" s="52">
        <v>69.681820000000002</v>
      </c>
      <c r="EY462" s="52">
        <v>68.590909999999994</v>
      </c>
      <c r="EZ462" s="52">
        <v>67.386359999999996</v>
      </c>
      <c r="FA462" s="52">
        <v>66.386359999999996</v>
      </c>
      <c r="FB462" s="52">
        <v>65.318179999999998</v>
      </c>
      <c r="FC462" s="52">
        <v>64.409090000000006</v>
      </c>
      <c r="FD462" s="52">
        <v>65.227270000000004</v>
      </c>
      <c r="FE462" s="52">
        <v>67.840909999999994</v>
      </c>
      <c r="FF462" s="52">
        <v>71.227270000000004</v>
      </c>
      <c r="FG462" s="52">
        <v>75.113640000000004</v>
      </c>
      <c r="FH462" s="52">
        <v>78.659090000000006</v>
      </c>
      <c r="FI462" s="52">
        <v>81.886359999999996</v>
      </c>
      <c r="FJ462" s="52">
        <v>85.113640000000004</v>
      </c>
      <c r="FK462" s="52">
        <v>88</v>
      </c>
      <c r="FL462" s="52">
        <v>89.977270000000004</v>
      </c>
      <c r="FM462" s="52">
        <v>90.75</v>
      </c>
      <c r="FN462" s="52">
        <v>90.363640000000004</v>
      </c>
      <c r="FO462" s="52">
        <v>88.295460000000006</v>
      </c>
      <c r="FP462" s="52">
        <v>84.545460000000006</v>
      </c>
      <c r="FQ462" s="52">
        <v>80.340909999999994</v>
      </c>
      <c r="FR462" s="52">
        <v>77.227270000000004</v>
      </c>
      <c r="FS462" s="52">
        <v>75.272729999999996</v>
      </c>
      <c r="FT462" s="52">
        <v>73.25</v>
      </c>
      <c r="FU462" s="52">
        <v>2</v>
      </c>
      <c r="FV462" s="52">
        <v>2.5556429999999999</v>
      </c>
      <c r="FW462" s="52">
        <v>2.1579100000000002</v>
      </c>
      <c r="FX462" s="52">
        <v>0</v>
      </c>
    </row>
    <row r="463" spans="1:180" x14ac:dyDescent="0.3">
      <c r="A463" t="s">
        <v>174</v>
      </c>
      <c r="B463" t="s">
        <v>250</v>
      </c>
      <c r="C463" t="s">
        <v>0</v>
      </c>
      <c r="D463" t="s">
        <v>244</v>
      </c>
      <c r="E463" t="s">
        <v>188</v>
      </c>
      <c r="F463" t="s">
        <v>230</v>
      </c>
      <c r="G463" t="s">
        <v>239</v>
      </c>
      <c r="H463" s="52">
        <v>25</v>
      </c>
      <c r="I463" s="52">
        <v>0</v>
      </c>
      <c r="J463" s="52">
        <v>0</v>
      </c>
      <c r="K463" s="52">
        <v>0</v>
      </c>
      <c r="L463" s="52">
        <v>0</v>
      </c>
      <c r="M463" s="52">
        <v>0</v>
      </c>
      <c r="N463" s="52">
        <v>0</v>
      </c>
      <c r="O463" s="52">
        <v>0</v>
      </c>
      <c r="P463" s="52">
        <v>0</v>
      </c>
      <c r="Q463" s="52">
        <v>0</v>
      </c>
      <c r="R463" s="52">
        <v>0</v>
      </c>
      <c r="S463" s="52">
        <v>0</v>
      </c>
      <c r="T463" s="52">
        <v>0</v>
      </c>
      <c r="U463" s="52">
        <v>0</v>
      </c>
      <c r="V463" s="52">
        <v>0</v>
      </c>
      <c r="W463" s="52">
        <v>0</v>
      </c>
      <c r="X463" s="52">
        <v>0</v>
      </c>
      <c r="Y463" s="52">
        <v>0</v>
      </c>
      <c r="Z463" s="52">
        <v>0</v>
      </c>
      <c r="AA463" s="52">
        <v>0</v>
      </c>
      <c r="AB463" s="52">
        <v>0</v>
      </c>
      <c r="AC463" s="52">
        <v>0</v>
      </c>
      <c r="AD463" s="52">
        <v>0</v>
      </c>
      <c r="AE463" s="52">
        <v>0</v>
      </c>
      <c r="AF463" s="52">
        <v>0</v>
      </c>
      <c r="AG463" s="52">
        <v>0</v>
      </c>
      <c r="AH463" s="52">
        <v>0</v>
      </c>
      <c r="AI463" s="52">
        <v>0</v>
      </c>
      <c r="AJ463" s="52">
        <v>0</v>
      </c>
      <c r="AK463" s="52">
        <v>0</v>
      </c>
      <c r="AL463" s="52">
        <v>0</v>
      </c>
      <c r="AM463" s="52">
        <v>0</v>
      </c>
      <c r="AN463" s="52">
        <v>0</v>
      </c>
      <c r="AO463" s="52">
        <v>0</v>
      </c>
      <c r="AP463" s="52">
        <v>0</v>
      </c>
      <c r="AQ463" s="52">
        <v>0</v>
      </c>
      <c r="AR463" s="52">
        <v>0</v>
      </c>
      <c r="AS463" s="52">
        <v>0</v>
      </c>
      <c r="AT463" s="52">
        <v>0</v>
      </c>
      <c r="AU463" s="52">
        <v>0</v>
      </c>
      <c r="AV463" s="52">
        <v>0</v>
      </c>
      <c r="AW463" s="52">
        <v>0</v>
      </c>
      <c r="AX463" s="52">
        <v>0</v>
      </c>
      <c r="AY463" s="52">
        <v>0</v>
      </c>
      <c r="AZ463" s="52">
        <v>0</v>
      </c>
      <c r="BA463" s="52">
        <v>0</v>
      </c>
      <c r="BB463" s="52">
        <v>0</v>
      </c>
      <c r="BC463" s="52">
        <v>0</v>
      </c>
      <c r="BD463" s="52">
        <v>0</v>
      </c>
      <c r="BE463" s="52">
        <v>0</v>
      </c>
      <c r="BF463" s="52">
        <v>0</v>
      </c>
      <c r="BG463" s="52">
        <v>0</v>
      </c>
      <c r="BH463" s="52">
        <v>0</v>
      </c>
      <c r="BI463" s="52">
        <v>0</v>
      </c>
      <c r="BJ463" s="52">
        <v>0</v>
      </c>
      <c r="BK463" s="52">
        <v>0</v>
      </c>
      <c r="BL463" s="52">
        <v>0</v>
      </c>
      <c r="BM463" s="52">
        <v>0</v>
      </c>
      <c r="BN463" s="52">
        <v>0</v>
      </c>
      <c r="BO463" s="52">
        <v>0</v>
      </c>
      <c r="BP463" s="52">
        <v>0</v>
      </c>
      <c r="BQ463" s="52">
        <v>0</v>
      </c>
      <c r="BR463" s="52">
        <v>0</v>
      </c>
      <c r="BS463" s="52">
        <v>0</v>
      </c>
      <c r="BT463" s="52">
        <v>0</v>
      </c>
      <c r="BU463" s="52">
        <v>0</v>
      </c>
      <c r="BV463" s="52">
        <v>0</v>
      </c>
      <c r="BW463" s="52">
        <v>0</v>
      </c>
      <c r="BX463" s="52">
        <v>0</v>
      </c>
      <c r="BY463" s="52">
        <v>0</v>
      </c>
      <c r="BZ463" s="52">
        <v>0</v>
      </c>
      <c r="CA463" s="52">
        <v>0</v>
      </c>
      <c r="CB463" s="52">
        <v>0</v>
      </c>
      <c r="CC463" s="52">
        <v>0</v>
      </c>
      <c r="CD463" s="52">
        <v>0</v>
      </c>
      <c r="CE463" s="52">
        <v>0</v>
      </c>
      <c r="CF463" s="52">
        <v>0</v>
      </c>
      <c r="CG463" s="52">
        <v>0</v>
      </c>
      <c r="CH463" s="52">
        <v>0</v>
      </c>
      <c r="CI463" s="52">
        <v>0</v>
      </c>
      <c r="CJ463" s="52">
        <v>0</v>
      </c>
      <c r="CK463" s="52">
        <v>0</v>
      </c>
      <c r="CL463" s="52">
        <v>0</v>
      </c>
      <c r="CM463" s="52">
        <v>0</v>
      </c>
      <c r="CN463" s="52">
        <v>0</v>
      </c>
      <c r="CO463" s="52">
        <v>0</v>
      </c>
      <c r="CP463" s="52">
        <v>0</v>
      </c>
      <c r="CQ463" s="52">
        <v>0</v>
      </c>
      <c r="CR463" s="52">
        <v>0</v>
      </c>
      <c r="CS463" s="52">
        <v>0</v>
      </c>
      <c r="CT463" s="52">
        <v>0</v>
      </c>
      <c r="CU463" s="52">
        <v>0</v>
      </c>
      <c r="CV463" s="52">
        <v>0</v>
      </c>
      <c r="CW463" s="52">
        <v>0</v>
      </c>
      <c r="CX463" s="52">
        <v>0</v>
      </c>
      <c r="CY463" s="52">
        <v>0</v>
      </c>
      <c r="CZ463" s="52">
        <v>0</v>
      </c>
      <c r="DA463" s="52">
        <v>0</v>
      </c>
      <c r="DB463" s="52">
        <v>0</v>
      </c>
      <c r="DC463" s="52">
        <v>0</v>
      </c>
      <c r="DD463" s="52">
        <v>0</v>
      </c>
      <c r="DE463" s="52">
        <v>0</v>
      </c>
      <c r="DF463" s="52">
        <v>0</v>
      </c>
      <c r="DG463" s="52">
        <v>0</v>
      </c>
      <c r="DH463" s="52">
        <v>0</v>
      </c>
      <c r="DI463" s="52">
        <v>0</v>
      </c>
      <c r="DJ463" s="52">
        <v>0</v>
      </c>
      <c r="DK463" s="52">
        <v>0</v>
      </c>
      <c r="DL463" s="52">
        <v>0</v>
      </c>
      <c r="DM463" s="52">
        <v>0</v>
      </c>
      <c r="DN463" s="52">
        <v>0</v>
      </c>
      <c r="DO463" s="52">
        <v>0</v>
      </c>
      <c r="DP463" s="52">
        <v>0</v>
      </c>
      <c r="DQ463" s="52">
        <v>0</v>
      </c>
      <c r="DR463" s="52">
        <v>0</v>
      </c>
      <c r="DS463" s="52">
        <v>0</v>
      </c>
      <c r="DT463" s="52">
        <v>0</v>
      </c>
      <c r="DU463" s="52">
        <v>0</v>
      </c>
      <c r="DV463" s="52">
        <v>0</v>
      </c>
      <c r="DW463" s="52">
        <v>0</v>
      </c>
      <c r="DX463" s="52">
        <v>0</v>
      </c>
      <c r="DY463" s="52">
        <v>0</v>
      </c>
      <c r="DZ463" s="52">
        <v>0</v>
      </c>
      <c r="EA463" s="52">
        <v>0</v>
      </c>
      <c r="EB463" s="52">
        <v>0</v>
      </c>
      <c r="EC463" s="52">
        <v>0</v>
      </c>
      <c r="ED463" s="52">
        <v>0</v>
      </c>
      <c r="EE463" s="52">
        <v>0</v>
      </c>
      <c r="EF463" s="52">
        <v>0</v>
      </c>
      <c r="EG463" s="52">
        <v>0</v>
      </c>
      <c r="EH463" s="52">
        <v>0</v>
      </c>
      <c r="EI463" s="52">
        <v>0</v>
      </c>
      <c r="EJ463" s="52">
        <v>0</v>
      </c>
      <c r="EK463" s="52">
        <v>0</v>
      </c>
      <c r="EL463" s="52">
        <v>0</v>
      </c>
      <c r="EM463" s="52">
        <v>0</v>
      </c>
      <c r="EN463" s="52">
        <v>0</v>
      </c>
      <c r="EO463" s="52">
        <v>0</v>
      </c>
      <c r="EP463" s="52">
        <v>0</v>
      </c>
      <c r="EQ463" s="52">
        <v>0</v>
      </c>
      <c r="ER463" s="52">
        <v>0</v>
      </c>
      <c r="ES463" s="52">
        <v>0</v>
      </c>
      <c r="ET463" s="52">
        <v>0</v>
      </c>
      <c r="EU463" s="52">
        <v>0</v>
      </c>
      <c r="EV463" s="52">
        <v>0</v>
      </c>
      <c r="EW463" s="52">
        <v>75.8</v>
      </c>
      <c r="EX463" s="52">
        <v>73.599999999999994</v>
      </c>
      <c r="EY463" s="52">
        <v>71.25</v>
      </c>
      <c r="EZ463" s="52">
        <v>69.2</v>
      </c>
      <c r="FA463" s="52">
        <v>67.95</v>
      </c>
      <c r="FB463" s="52">
        <v>66.650000000000006</v>
      </c>
      <c r="FC463" s="52">
        <v>65.900000000000006</v>
      </c>
      <c r="FD463" s="52">
        <v>67.3</v>
      </c>
      <c r="FE463" s="52">
        <v>70.650000000000006</v>
      </c>
      <c r="FF463" s="52">
        <v>74.3</v>
      </c>
      <c r="FG463" s="52">
        <v>78.349999999999994</v>
      </c>
      <c r="FH463" s="52">
        <v>82.2</v>
      </c>
      <c r="FI463" s="52">
        <v>86.1</v>
      </c>
      <c r="FJ463" s="52">
        <v>89.4</v>
      </c>
      <c r="FK463" s="52">
        <v>92.25</v>
      </c>
      <c r="FL463" s="52">
        <v>93.8</v>
      </c>
      <c r="FM463" s="52">
        <v>94.2</v>
      </c>
      <c r="FN463" s="52">
        <v>93.75</v>
      </c>
      <c r="FO463" s="52">
        <v>91.75</v>
      </c>
      <c r="FP463" s="52">
        <v>88.4</v>
      </c>
      <c r="FQ463" s="52">
        <v>83.95</v>
      </c>
      <c r="FR463" s="52">
        <v>80.150000000000006</v>
      </c>
      <c r="FS463" s="52">
        <v>77.599999999999994</v>
      </c>
      <c r="FT463" s="52">
        <v>75.75</v>
      </c>
      <c r="FU463" s="52">
        <v>2</v>
      </c>
      <c r="FV463" s="52">
        <v>2.5123519999999999</v>
      </c>
      <c r="FW463" s="52">
        <v>2.2383320000000002</v>
      </c>
      <c r="FX463" s="52">
        <v>0</v>
      </c>
    </row>
    <row r="464" spans="1:180" x14ac:dyDescent="0.3">
      <c r="A464" t="s">
        <v>174</v>
      </c>
      <c r="B464" t="s">
        <v>250</v>
      </c>
      <c r="C464" t="s">
        <v>0</v>
      </c>
      <c r="D464" t="s">
        <v>244</v>
      </c>
      <c r="E464" t="s">
        <v>187</v>
      </c>
      <c r="F464" t="s">
        <v>230</v>
      </c>
      <c r="G464" t="s">
        <v>239</v>
      </c>
      <c r="H464" s="52">
        <v>25</v>
      </c>
      <c r="I464" s="52">
        <v>0</v>
      </c>
      <c r="J464" s="52">
        <v>0</v>
      </c>
      <c r="K464" s="52">
        <v>0</v>
      </c>
      <c r="L464" s="52">
        <v>0</v>
      </c>
      <c r="M464" s="52">
        <v>0</v>
      </c>
      <c r="N464" s="52">
        <v>0</v>
      </c>
      <c r="O464" s="52">
        <v>0</v>
      </c>
      <c r="P464" s="52">
        <v>0</v>
      </c>
      <c r="Q464" s="52">
        <v>0</v>
      </c>
      <c r="R464" s="52">
        <v>0</v>
      </c>
      <c r="S464" s="52">
        <v>0</v>
      </c>
      <c r="T464" s="52">
        <v>0</v>
      </c>
      <c r="U464" s="52">
        <v>0</v>
      </c>
      <c r="V464" s="52">
        <v>0</v>
      </c>
      <c r="W464" s="52">
        <v>0</v>
      </c>
      <c r="X464" s="52">
        <v>0</v>
      </c>
      <c r="Y464" s="52">
        <v>0</v>
      </c>
      <c r="Z464" s="52">
        <v>0</v>
      </c>
      <c r="AA464" s="52">
        <v>0</v>
      </c>
      <c r="AB464" s="52">
        <v>0</v>
      </c>
      <c r="AC464" s="52">
        <v>0</v>
      </c>
      <c r="AD464" s="52">
        <v>0</v>
      </c>
      <c r="AE464" s="52">
        <v>0</v>
      </c>
      <c r="AF464" s="52">
        <v>0</v>
      </c>
      <c r="AG464" s="52">
        <v>0</v>
      </c>
      <c r="AH464" s="52">
        <v>0</v>
      </c>
      <c r="AI464" s="52">
        <v>0</v>
      </c>
      <c r="AJ464" s="52">
        <v>0</v>
      </c>
      <c r="AK464" s="52">
        <v>0</v>
      </c>
      <c r="AL464" s="52">
        <v>0</v>
      </c>
      <c r="AM464" s="52">
        <v>0</v>
      </c>
      <c r="AN464" s="52">
        <v>0</v>
      </c>
      <c r="AO464" s="52">
        <v>0</v>
      </c>
      <c r="AP464" s="52">
        <v>0</v>
      </c>
      <c r="AQ464" s="52">
        <v>0</v>
      </c>
      <c r="AR464" s="52">
        <v>0</v>
      </c>
      <c r="AS464" s="52">
        <v>0</v>
      </c>
      <c r="AT464" s="52">
        <v>0</v>
      </c>
      <c r="AU464" s="52">
        <v>0</v>
      </c>
      <c r="AV464" s="52">
        <v>0</v>
      </c>
      <c r="AW464" s="52">
        <v>0</v>
      </c>
      <c r="AX464" s="52">
        <v>0</v>
      </c>
      <c r="AY464" s="52">
        <v>0</v>
      </c>
      <c r="AZ464" s="52">
        <v>0</v>
      </c>
      <c r="BA464" s="52">
        <v>0</v>
      </c>
      <c r="BB464" s="52">
        <v>0</v>
      </c>
      <c r="BC464" s="52">
        <v>0</v>
      </c>
      <c r="BD464" s="52">
        <v>0</v>
      </c>
      <c r="BE464" s="52">
        <v>0</v>
      </c>
      <c r="BF464" s="52">
        <v>0</v>
      </c>
      <c r="BG464" s="52">
        <v>0</v>
      </c>
      <c r="BH464" s="52">
        <v>0</v>
      </c>
      <c r="BI464" s="52">
        <v>0</v>
      </c>
      <c r="BJ464" s="52">
        <v>0</v>
      </c>
      <c r="BK464" s="52">
        <v>0</v>
      </c>
      <c r="BL464" s="52">
        <v>0</v>
      </c>
      <c r="BM464" s="52">
        <v>0</v>
      </c>
      <c r="BN464" s="52">
        <v>0</v>
      </c>
      <c r="BO464" s="52">
        <v>0</v>
      </c>
      <c r="BP464" s="52">
        <v>0</v>
      </c>
      <c r="BQ464" s="52">
        <v>0</v>
      </c>
      <c r="BR464" s="52">
        <v>0</v>
      </c>
      <c r="BS464" s="52">
        <v>0</v>
      </c>
      <c r="BT464" s="52">
        <v>0</v>
      </c>
      <c r="BU464" s="52">
        <v>0</v>
      </c>
      <c r="BV464" s="52">
        <v>0</v>
      </c>
      <c r="BW464" s="52">
        <v>0</v>
      </c>
      <c r="BX464" s="52">
        <v>0</v>
      </c>
      <c r="BY464" s="52">
        <v>0</v>
      </c>
      <c r="BZ464" s="52">
        <v>0</v>
      </c>
      <c r="CA464" s="52">
        <v>0</v>
      </c>
      <c r="CB464" s="52">
        <v>0</v>
      </c>
      <c r="CC464" s="52">
        <v>0</v>
      </c>
      <c r="CD464" s="52">
        <v>0</v>
      </c>
      <c r="CE464" s="52">
        <v>0</v>
      </c>
      <c r="CF464" s="52">
        <v>0</v>
      </c>
      <c r="CG464" s="52">
        <v>0</v>
      </c>
      <c r="CH464" s="52">
        <v>0</v>
      </c>
      <c r="CI464" s="52">
        <v>0</v>
      </c>
      <c r="CJ464" s="52">
        <v>0</v>
      </c>
      <c r="CK464" s="52">
        <v>0</v>
      </c>
      <c r="CL464" s="52">
        <v>0</v>
      </c>
      <c r="CM464" s="52">
        <v>0</v>
      </c>
      <c r="CN464" s="52">
        <v>0</v>
      </c>
      <c r="CO464" s="52">
        <v>0</v>
      </c>
      <c r="CP464" s="52">
        <v>0</v>
      </c>
      <c r="CQ464" s="52">
        <v>0</v>
      </c>
      <c r="CR464" s="52">
        <v>0</v>
      </c>
      <c r="CS464" s="52">
        <v>0</v>
      </c>
      <c r="CT464" s="52">
        <v>0</v>
      </c>
      <c r="CU464" s="52">
        <v>0</v>
      </c>
      <c r="CV464" s="52">
        <v>0</v>
      </c>
      <c r="CW464" s="52">
        <v>0</v>
      </c>
      <c r="CX464" s="52">
        <v>0</v>
      </c>
      <c r="CY464" s="52">
        <v>0</v>
      </c>
      <c r="CZ464" s="52">
        <v>0</v>
      </c>
      <c r="DA464" s="52">
        <v>0</v>
      </c>
      <c r="DB464" s="52">
        <v>0</v>
      </c>
      <c r="DC464" s="52">
        <v>0</v>
      </c>
      <c r="DD464" s="52">
        <v>0</v>
      </c>
      <c r="DE464" s="52">
        <v>0</v>
      </c>
      <c r="DF464" s="52">
        <v>0</v>
      </c>
      <c r="DG464" s="52">
        <v>0</v>
      </c>
      <c r="DH464" s="52">
        <v>0</v>
      </c>
      <c r="DI464" s="52">
        <v>0</v>
      </c>
      <c r="DJ464" s="52">
        <v>0</v>
      </c>
      <c r="DK464" s="52">
        <v>0</v>
      </c>
      <c r="DL464" s="52">
        <v>0</v>
      </c>
      <c r="DM464" s="52">
        <v>0</v>
      </c>
      <c r="DN464" s="52">
        <v>0</v>
      </c>
      <c r="DO464" s="52">
        <v>0</v>
      </c>
      <c r="DP464" s="52">
        <v>0</v>
      </c>
      <c r="DQ464" s="52">
        <v>0</v>
      </c>
      <c r="DR464" s="52">
        <v>0</v>
      </c>
      <c r="DS464" s="52">
        <v>0</v>
      </c>
      <c r="DT464" s="52">
        <v>0</v>
      </c>
      <c r="DU464" s="52">
        <v>0</v>
      </c>
      <c r="DV464" s="52">
        <v>0</v>
      </c>
      <c r="DW464" s="52">
        <v>0</v>
      </c>
      <c r="DX464" s="52">
        <v>0</v>
      </c>
      <c r="DY464" s="52">
        <v>0</v>
      </c>
      <c r="DZ464" s="52">
        <v>0</v>
      </c>
      <c r="EA464" s="52">
        <v>0</v>
      </c>
      <c r="EB464" s="52">
        <v>0</v>
      </c>
      <c r="EC464" s="52">
        <v>0</v>
      </c>
      <c r="ED464" s="52">
        <v>0</v>
      </c>
      <c r="EE464" s="52">
        <v>0</v>
      </c>
      <c r="EF464" s="52">
        <v>0</v>
      </c>
      <c r="EG464" s="52">
        <v>0</v>
      </c>
      <c r="EH464" s="52">
        <v>0</v>
      </c>
      <c r="EI464" s="52">
        <v>0</v>
      </c>
      <c r="EJ464" s="52">
        <v>0</v>
      </c>
      <c r="EK464" s="52">
        <v>0</v>
      </c>
      <c r="EL464" s="52">
        <v>0</v>
      </c>
      <c r="EM464" s="52">
        <v>0</v>
      </c>
      <c r="EN464" s="52">
        <v>0</v>
      </c>
      <c r="EO464" s="52">
        <v>0</v>
      </c>
      <c r="EP464" s="52">
        <v>0</v>
      </c>
      <c r="EQ464" s="52">
        <v>0</v>
      </c>
      <c r="ER464" s="52">
        <v>0</v>
      </c>
      <c r="ES464" s="52">
        <v>0</v>
      </c>
      <c r="ET464" s="52">
        <v>0</v>
      </c>
      <c r="EU464" s="52">
        <v>0</v>
      </c>
      <c r="EV464" s="52">
        <v>0</v>
      </c>
      <c r="EW464" s="52">
        <v>71.3125</v>
      </c>
      <c r="EX464" s="52">
        <v>70.125</v>
      </c>
      <c r="EY464" s="52">
        <v>68.75</v>
      </c>
      <c r="EZ464" s="52">
        <v>67.5</v>
      </c>
      <c r="FA464" s="52">
        <v>66.0625</v>
      </c>
      <c r="FB464" s="52">
        <v>65</v>
      </c>
      <c r="FC464" s="52">
        <v>64.625</v>
      </c>
      <c r="FD464" s="52">
        <v>66.4375</v>
      </c>
      <c r="FE464" s="52">
        <v>69.625</v>
      </c>
      <c r="FF464" s="52">
        <v>73.125</v>
      </c>
      <c r="FG464" s="52">
        <v>76.6875</v>
      </c>
      <c r="FH464" s="52">
        <v>80.5</v>
      </c>
      <c r="FI464" s="52">
        <v>83.75</v>
      </c>
      <c r="FJ464" s="52">
        <v>86.6875</v>
      </c>
      <c r="FK464" s="52">
        <v>89.5</v>
      </c>
      <c r="FL464" s="52">
        <v>91.25</v>
      </c>
      <c r="FM464" s="52">
        <v>91.4375</v>
      </c>
      <c r="FN464" s="52">
        <v>90.375</v>
      </c>
      <c r="FO464" s="52">
        <v>88.1875</v>
      </c>
      <c r="FP464" s="52">
        <v>85.0625</v>
      </c>
      <c r="FQ464" s="52">
        <v>80.3125</v>
      </c>
      <c r="FR464" s="52">
        <v>76.4375</v>
      </c>
      <c r="FS464" s="52">
        <v>73.375</v>
      </c>
      <c r="FT464" s="52">
        <v>71.0625</v>
      </c>
      <c r="FU464" s="52">
        <v>2</v>
      </c>
      <c r="FV464" s="52">
        <v>1.606063</v>
      </c>
      <c r="FW464" s="52">
        <v>1.4188730000000001</v>
      </c>
      <c r="FX464" s="52">
        <v>0</v>
      </c>
    </row>
    <row r="465" spans="1:180" x14ac:dyDescent="0.3">
      <c r="A465" t="s">
        <v>174</v>
      </c>
      <c r="B465" t="s">
        <v>250</v>
      </c>
      <c r="C465" t="s">
        <v>0</v>
      </c>
      <c r="D465" t="s">
        <v>224</v>
      </c>
      <c r="E465" t="s">
        <v>187</v>
      </c>
      <c r="F465" t="s">
        <v>230</v>
      </c>
      <c r="G465" t="s">
        <v>239</v>
      </c>
      <c r="H465" s="52">
        <v>25</v>
      </c>
      <c r="I465" s="52">
        <v>0</v>
      </c>
      <c r="J465" s="52">
        <v>0</v>
      </c>
      <c r="K465" s="52">
        <v>0</v>
      </c>
      <c r="L465" s="52">
        <v>0</v>
      </c>
      <c r="M465" s="52">
        <v>0</v>
      </c>
      <c r="N465" s="52">
        <v>0</v>
      </c>
      <c r="O465" s="52">
        <v>0</v>
      </c>
      <c r="P465" s="52">
        <v>0</v>
      </c>
      <c r="Q465" s="52">
        <v>0</v>
      </c>
      <c r="R465" s="52">
        <v>0</v>
      </c>
      <c r="S465" s="52">
        <v>0</v>
      </c>
      <c r="T465" s="52">
        <v>0</v>
      </c>
      <c r="U465" s="52">
        <v>0</v>
      </c>
      <c r="V465" s="52">
        <v>0</v>
      </c>
      <c r="W465" s="52">
        <v>0</v>
      </c>
      <c r="X465" s="52">
        <v>0</v>
      </c>
      <c r="Y465" s="52">
        <v>0</v>
      </c>
      <c r="Z465" s="52">
        <v>0</v>
      </c>
      <c r="AA465" s="52">
        <v>0</v>
      </c>
      <c r="AB465" s="52">
        <v>0</v>
      </c>
      <c r="AC465" s="52">
        <v>0</v>
      </c>
      <c r="AD465" s="52">
        <v>0</v>
      </c>
      <c r="AE465" s="52">
        <v>0</v>
      </c>
      <c r="AF465" s="52">
        <v>0</v>
      </c>
      <c r="AG465" s="52">
        <v>0</v>
      </c>
      <c r="AH465" s="52">
        <v>0</v>
      </c>
      <c r="AI465" s="52">
        <v>0</v>
      </c>
      <c r="AJ465" s="52">
        <v>0</v>
      </c>
      <c r="AK465" s="52">
        <v>0</v>
      </c>
      <c r="AL465" s="52">
        <v>0</v>
      </c>
      <c r="AM465" s="52">
        <v>0</v>
      </c>
      <c r="AN465" s="52">
        <v>0</v>
      </c>
      <c r="AO465" s="52">
        <v>0</v>
      </c>
      <c r="AP465" s="52">
        <v>0</v>
      </c>
      <c r="AQ465" s="52">
        <v>0</v>
      </c>
      <c r="AR465" s="52">
        <v>0</v>
      </c>
      <c r="AS465" s="52">
        <v>0</v>
      </c>
      <c r="AT465" s="52">
        <v>0</v>
      </c>
      <c r="AU465" s="52">
        <v>0</v>
      </c>
      <c r="AV465" s="52">
        <v>0</v>
      </c>
      <c r="AW465" s="52">
        <v>0</v>
      </c>
      <c r="AX465" s="52">
        <v>0</v>
      </c>
      <c r="AY465" s="52">
        <v>0</v>
      </c>
      <c r="AZ465" s="52">
        <v>0</v>
      </c>
      <c r="BA465" s="52">
        <v>0</v>
      </c>
      <c r="BB465" s="52">
        <v>0</v>
      </c>
      <c r="BC465" s="52">
        <v>0</v>
      </c>
      <c r="BD465" s="52">
        <v>0</v>
      </c>
      <c r="BE465" s="52">
        <v>0</v>
      </c>
      <c r="BF465" s="52">
        <v>0</v>
      </c>
      <c r="BG465" s="52">
        <v>0</v>
      </c>
      <c r="BH465" s="52">
        <v>0</v>
      </c>
      <c r="BI465" s="52">
        <v>0</v>
      </c>
      <c r="BJ465" s="52">
        <v>0</v>
      </c>
      <c r="BK465" s="52">
        <v>0</v>
      </c>
      <c r="BL465" s="52">
        <v>0</v>
      </c>
      <c r="BM465" s="52">
        <v>0</v>
      </c>
      <c r="BN465" s="52">
        <v>0</v>
      </c>
      <c r="BO465" s="52">
        <v>0</v>
      </c>
      <c r="BP465" s="52">
        <v>0</v>
      </c>
      <c r="BQ465" s="52">
        <v>0</v>
      </c>
      <c r="BR465" s="52">
        <v>0</v>
      </c>
      <c r="BS465" s="52">
        <v>0</v>
      </c>
      <c r="BT465" s="52">
        <v>0</v>
      </c>
      <c r="BU465" s="52">
        <v>0</v>
      </c>
      <c r="BV465" s="52">
        <v>0</v>
      </c>
      <c r="BW465" s="52">
        <v>0</v>
      </c>
      <c r="BX465" s="52">
        <v>0</v>
      </c>
      <c r="BY465" s="52">
        <v>0</v>
      </c>
      <c r="BZ465" s="52">
        <v>0</v>
      </c>
      <c r="CA465" s="52">
        <v>0</v>
      </c>
      <c r="CB465" s="52">
        <v>0</v>
      </c>
      <c r="CC465" s="52">
        <v>0</v>
      </c>
      <c r="CD465" s="52">
        <v>0</v>
      </c>
      <c r="CE465" s="52">
        <v>0</v>
      </c>
      <c r="CF465" s="52">
        <v>0</v>
      </c>
      <c r="CG465" s="52">
        <v>0</v>
      </c>
      <c r="CH465" s="52">
        <v>0</v>
      </c>
      <c r="CI465" s="52">
        <v>0</v>
      </c>
      <c r="CJ465" s="52">
        <v>0</v>
      </c>
      <c r="CK465" s="52">
        <v>0</v>
      </c>
      <c r="CL465" s="52">
        <v>0</v>
      </c>
      <c r="CM465" s="52">
        <v>0</v>
      </c>
      <c r="CN465" s="52">
        <v>0</v>
      </c>
      <c r="CO465" s="52">
        <v>0</v>
      </c>
      <c r="CP465" s="52">
        <v>0</v>
      </c>
      <c r="CQ465" s="52">
        <v>0</v>
      </c>
      <c r="CR465" s="52">
        <v>0</v>
      </c>
      <c r="CS465" s="52">
        <v>0</v>
      </c>
      <c r="CT465" s="52">
        <v>0</v>
      </c>
      <c r="CU465" s="52">
        <v>0</v>
      </c>
      <c r="CV465" s="52">
        <v>0</v>
      </c>
      <c r="CW465" s="52">
        <v>0</v>
      </c>
      <c r="CX465" s="52">
        <v>0</v>
      </c>
      <c r="CY465" s="52">
        <v>0</v>
      </c>
      <c r="CZ465" s="52">
        <v>0</v>
      </c>
      <c r="DA465" s="52">
        <v>0</v>
      </c>
      <c r="DB465" s="52">
        <v>0</v>
      </c>
      <c r="DC465" s="52">
        <v>0</v>
      </c>
      <c r="DD465" s="52">
        <v>0</v>
      </c>
      <c r="DE465" s="52">
        <v>0</v>
      </c>
      <c r="DF465" s="52">
        <v>0</v>
      </c>
      <c r="DG465" s="52">
        <v>0</v>
      </c>
      <c r="DH465" s="52">
        <v>0</v>
      </c>
      <c r="DI465" s="52">
        <v>0</v>
      </c>
      <c r="DJ465" s="52">
        <v>0</v>
      </c>
      <c r="DK465" s="52">
        <v>0</v>
      </c>
      <c r="DL465" s="52">
        <v>0</v>
      </c>
      <c r="DM465" s="52">
        <v>0</v>
      </c>
      <c r="DN465" s="52">
        <v>0</v>
      </c>
      <c r="DO465" s="52">
        <v>0</v>
      </c>
      <c r="DP465" s="52">
        <v>0</v>
      </c>
      <c r="DQ465" s="52">
        <v>0</v>
      </c>
      <c r="DR465" s="52">
        <v>0</v>
      </c>
      <c r="DS465" s="52">
        <v>0</v>
      </c>
      <c r="DT465" s="52">
        <v>0</v>
      </c>
      <c r="DU465" s="52">
        <v>0</v>
      </c>
      <c r="DV465" s="52">
        <v>0</v>
      </c>
      <c r="DW465" s="52">
        <v>0</v>
      </c>
      <c r="DX465" s="52">
        <v>0</v>
      </c>
      <c r="DY465" s="52">
        <v>0</v>
      </c>
      <c r="DZ465" s="52">
        <v>0</v>
      </c>
      <c r="EA465" s="52">
        <v>0</v>
      </c>
      <c r="EB465" s="52">
        <v>0</v>
      </c>
      <c r="EC465" s="52">
        <v>0</v>
      </c>
      <c r="ED465" s="52">
        <v>0</v>
      </c>
      <c r="EE465" s="52">
        <v>0</v>
      </c>
      <c r="EF465" s="52">
        <v>0</v>
      </c>
      <c r="EG465" s="52">
        <v>0</v>
      </c>
      <c r="EH465" s="52">
        <v>0</v>
      </c>
      <c r="EI465" s="52">
        <v>0</v>
      </c>
      <c r="EJ465" s="52">
        <v>0</v>
      </c>
      <c r="EK465" s="52">
        <v>0</v>
      </c>
      <c r="EL465" s="52">
        <v>0</v>
      </c>
      <c r="EM465" s="52">
        <v>0</v>
      </c>
      <c r="EN465" s="52">
        <v>0</v>
      </c>
      <c r="EO465" s="52">
        <v>0</v>
      </c>
      <c r="EP465" s="52">
        <v>0</v>
      </c>
      <c r="EQ465" s="52">
        <v>0</v>
      </c>
      <c r="ER465" s="52">
        <v>0</v>
      </c>
      <c r="ES465" s="52">
        <v>0</v>
      </c>
      <c r="ET465" s="52">
        <v>0</v>
      </c>
      <c r="EU465" s="52">
        <v>0</v>
      </c>
      <c r="EV465" s="52">
        <v>0</v>
      </c>
      <c r="EW465" s="52">
        <v>67.636359999999996</v>
      </c>
      <c r="EX465" s="52">
        <v>66.477270000000004</v>
      </c>
      <c r="EY465" s="52">
        <v>65.409090000000006</v>
      </c>
      <c r="EZ465" s="52">
        <v>64.409090000000006</v>
      </c>
      <c r="FA465" s="52">
        <v>63.545459999999999</v>
      </c>
      <c r="FB465" s="52">
        <v>62.659089999999999</v>
      </c>
      <c r="FC465" s="52">
        <v>62.659089999999999</v>
      </c>
      <c r="FD465" s="52">
        <v>64.931820000000002</v>
      </c>
      <c r="FE465" s="52">
        <v>68.022729999999996</v>
      </c>
      <c r="FF465" s="52">
        <v>71.318179999999998</v>
      </c>
      <c r="FG465" s="52">
        <v>74.659090000000006</v>
      </c>
      <c r="FH465" s="52">
        <v>77.818179999999998</v>
      </c>
      <c r="FI465" s="52">
        <v>80.863640000000004</v>
      </c>
      <c r="FJ465" s="52">
        <v>83.659090000000006</v>
      </c>
      <c r="FK465" s="52">
        <v>85.545460000000006</v>
      </c>
      <c r="FL465" s="52">
        <v>86.659090000000006</v>
      </c>
      <c r="FM465" s="52">
        <v>86.863640000000004</v>
      </c>
      <c r="FN465" s="52">
        <v>86.090909999999994</v>
      </c>
      <c r="FO465" s="52">
        <v>84.386359999999996</v>
      </c>
      <c r="FP465" s="52">
        <v>81.159090000000006</v>
      </c>
      <c r="FQ465" s="52">
        <v>76.613640000000004</v>
      </c>
      <c r="FR465" s="52">
        <v>73.340909999999994</v>
      </c>
      <c r="FS465" s="52">
        <v>71.113640000000004</v>
      </c>
      <c r="FT465" s="52">
        <v>69.363640000000004</v>
      </c>
      <c r="FU465" s="52">
        <v>2</v>
      </c>
      <c r="FV465" s="52">
        <v>1.606063</v>
      </c>
      <c r="FW465" s="52">
        <v>1.4188730000000001</v>
      </c>
      <c r="FX465" s="52">
        <v>0</v>
      </c>
    </row>
    <row r="466" spans="1:180" x14ac:dyDescent="0.3">
      <c r="A466" t="s">
        <v>174</v>
      </c>
      <c r="B466" t="s">
        <v>250</v>
      </c>
      <c r="C466" t="s">
        <v>0</v>
      </c>
      <c r="D466" t="s">
        <v>224</v>
      </c>
      <c r="E466" t="s">
        <v>190</v>
      </c>
      <c r="F466" t="s">
        <v>230</v>
      </c>
      <c r="G466" t="s">
        <v>239</v>
      </c>
      <c r="H466" s="52">
        <v>25</v>
      </c>
      <c r="I466" s="52">
        <v>0</v>
      </c>
      <c r="J466" s="52">
        <v>0</v>
      </c>
      <c r="K466" s="52">
        <v>0</v>
      </c>
      <c r="L466" s="52">
        <v>0</v>
      </c>
      <c r="M466" s="52">
        <v>0</v>
      </c>
      <c r="N466" s="52">
        <v>0</v>
      </c>
      <c r="O466" s="52">
        <v>0</v>
      </c>
      <c r="P466" s="52">
        <v>0</v>
      </c>
      <c r="Q466" s="52">
        <v>0</v>
      </c>
      <c r="R466" s="52">
        <v>0</v>
      </c>
      <c r="S466" s="52">
        <v>0</v>
      </c>
      <c r="T466" s="52">
        <v>0</v>
      </c>
      <c r="U466" s="52">
        <v>0</v>
      </c>
      <c r="V466" s="52">
        <v>0</v>
      </c>
      <c r="W466" s="52">
        <v>0</v>
      </c>
      <c r="X466" s="52">
        <v>0</v>
      </c>
      <c r="Y466" s="52">
        <v>0</v>
      </c>
      <c r="Z466" s="52">
        <v>0</v>
      </c>
      <c r="AA466" s="52">
        <v>0</v>
      </c>
      <c r="AB466" s="52">
        <v>0</v>
      </c>
      <c r="AC466" s="52">
        <v>0</v>
      </c>
      <c r="AD466" s="52">
        <v>0</v>
      </c>
      <c r="AE466" s="52">
        <v>0</v>
      </c>
      <c r="AF466" s="52">
        <v>0</v>
      </c>
      <c r="AG466" s="52">
        <v>0</v>
      </c>
      <c r="AH466" s="52">
        <v>0</v>
      </c>
      <c r="AI466" s="52">
        <v>0</v>
      </c>
      <c r="AJ466" s="52">
        <v>0</v>
      </c>
      <c r="AK466" s="52">
        <v>0</v>
      </c>
      <c r="AL466" s="52">
        <v>0</v>
      </c>
      <c r="AM466" s="52">
        <v>0</v>
      </c>
      <c r="AN466" s="52">
        <v>0</v>
      </c>
      <c r="AO466" s="52">
        <v>0</v>
      </c>
      <c r="AP466" s="52">
        <v>0</v>
      </c>
      <c r="AQ466" s="52">
        <v>0</v>
      </c>
      <c r="AR466" s="52">
        <v>0</v>
      </c>
      <c r="AS466" s="52">
        <v>0</v>
      </c>
      <c r="AT466" s="52">
        <v>0</v>
      </c>
      <c r="AU466" s="52">
        <v>0</v>
      </c>
      <c r="AV466" s="52">
        <v>0</v>
      </c>
      <c r="AW466" s="52">
        <v>0</v>
      </c>
      <c r="AX466" s="52">
        <v>0</v>
      </c>
      <c r="AY466" s="52">
        <v>0</v>
      </c>
      <c r="AZ466" s="52">
        <v>0</v>
      </c>
      <c r="BA466" s="52">
        <v>0</v>
      </c>
      <c r="BB466" s="52">
        <v>0</v>
      </c>
      <c r="BC466" s="52">
        <v>0</v>
      </c>
      <c r="BD466" s="52">
        <v>0</v>
      </c>
      <c r="BE466" s="52">
        <v>0</v>
      </c>
      <c r="BF466" s="52">
        <v>0</v>
      </c>
      <c r="BG466" s="52">
        <v>0</v>
      </c>
      <c r="BH466" s="52">
        <v>0</v>
      </c>
      <c r="BI466" s="52">
        <v>0</v>
      </c>
      <c r="BJ466" s="52">
        <v>0</v>
      </c>
      <c r="BK466" s="52">
        <v>0</v>
      </c>
      <c r="BL466" s="52">
        <v>0</v>
      </c>
      <c r="BM466" s="52">
        <v>0</v>
      </c>
      <c r="BN466" s="52">
        <v>0</v>
      </c>
      <c r="BO466" s="52">
        <v>0</v>
      </c>
      <c r="BP466" s="52">
        <v>0</v>
      </c>
      <c r="BQ466" s="52">
        <v>0</v>
      </c>
      <c r="BR466" s="52">
        <v>0</v>
      </c>
      <c r="BS466" s="52">
        <v>0</v>
      </c>
      <c r="BT466" s="52">
        <v>0</v>
      </c>
      <c r="BU466" s="52">
        <v>0</v>
      </c>
      <c r="BV466" s="52">
        <v>0</v>
      </c>
      <c r="BW466" s="52">
        <v>0</v>
      </c>
      <c r="BX466" s="52">
        <v>0</v>
      </c>
      <c r="BY466" s="52">
        <v>0</v>
      </c>
      <c r="BZ466" s="52">
        <v>0</v>
      </c>
      <c r="CA466" s="52">
        <v>0</v>
      </c>
      <c r="CB466" s="52">
        <v>0</v>
      </c>
      <c r="CC466" s="52">
        <v>0</v>
      </c>
      <c r="CD466" s="52">
        <v>0</v>
      </c>
      <c r="CE466" s="52">
        <v>0</v>
      </c>
      <c r="CF466" s="52">
        <v>0</v>
      </c>
      <c r="CG466" s="52">
        <v>0</v>
      </c>
      <c r="CH466" s="52">
        <v>0</v>
      </c>
      <c r="CI466" s="52">
        <v>0</v>
      </c>
      <c r="CJ466" s="52">
        <v>0</v>
      </c>
      <c r="CK466" s="52">
        <v>0</v>
      </c>
      <c r="CL466" s="52">
        <v>0</v>
      </c>
      <c r="CM466" s="52">
        <v>0</v>
      </c>
      <c r="CN466" s="52">
        <v>0</v>
      </c>
      <c r="CO466" s="52">
        <v>0</v>
      </c>
      <c r="CP466" s="52">
        <v>0</v>
      </c>
      <c r="CQ466" s="52">
        <v>0</v>
      </c>
      <c r="CR466" s="52">
        <v>0</v>
      </c>
      <c r="CS466" s="52">
        <v>0</v>
      </c>
      <c r="CT466" s="52">
        <v>0</v>
      </c>
      <c r="CU466" s="52">
        <v>0</v>
      </c>
      <c r="CV466" s="52">
        <v>0</v>
      </c>
      <c r="CW466" s="52">
        <v>0</v>
      </c>
      <c r="CX466" s="52">
        <v>0</v>
      </c>
      <c r="CY466" s="52">
        <v>0</v>
      </c>
      <c r="CZ466" s="52">
        <v>0</v>
      </c>
      <c r="DA466" s="52">
        <v>0</v>
      </c>
      <c r="DB466" s="52">
        <v>0</v>
      </c>
      <c r="DC466" s="52">
        <v>0</v>
      </c>
      <c r="DD466" s="52">
        <v>0</v>
      </c>
      <c r="DE466" s="52">
        <v>0</v>
      </c>
      <c r="DF466" s="52">
        <v>0</v>
      </c>
      <c r="DG466" s="52">
        <v>0</v>
      </c>
      <c r="DH466" s="52">
        <v>0</v>
      </c>
      <c r="DI466" s="52">
        <v>0</v>
      </c>
      <c r="DJ466" s="52">
        <v>0</v>
      </c>
      <c r="DK466" s="52">
        <v>0</v>
      </c>
      <c r="DL466" s="52">
        <v>0</v>
      </c>
      <c r="DM466" s="52">
        <v>0</v>
      </c>
      <c r="DN466" s="52">
        <v>0</v>
      </c>
      <c r="DO466" s="52">
        <v>0</v>
      </c>
      <c r="DP466" s="52">
        <v>0</v>
      </c>
      <c r="DQ466" s="52">
        <v>0</v>
      </c>
      <c r="DR466" s="52">
        <v>0</v>
      </c>
      <c r="DS466" s="52">
        <v>0</v>
      </c>
      <c r="DT466" s="52">
        <v>0</v>
      </c>
      <c r="DU466" s="52">
        <v>0</v>
      </c>
      <c r="DV466" s="52">
        <v>0</v>
      </c>
      <c r="DW466" s="52">
        <v>0</v>
      </c>
      <c r="DX466" s="52">
        <v>0</v>
      </c>
      <c r="DY466" s="52">
        <v>0</v>
      </c>
      <c r="DZ466" s="52">
        <v>0</v>
      </c>
      <c r="EA466" s="52">
        <v>0</v>
      </c>
      <c r="EB466" s="52">
        <v>0</v>
      </c>
      <c r="EC466" s="52">
        <v>0</v>
      </c>
      <c r="ED466" s="52">
        <v>0</v>
      </c>
      <c r="EE466" s="52">
        <v>0</v>
      </c>
      <c r="EF466" s="52">
        <v>0</v>
      </c>
      <c r="EG466" s="52">
        <v>0</v>
      </c>
      <c r="EH466" s="52">
        <v>0</v>
      </c>
      <c r="EI466" s="52">
        <v>0</v>
      </c>
      <c r="EJ466" s="52">
        <v>0</v>
      </c>
      <c r="EK466" s="52">
        <v>0</v>
      </c>
      <c r="EL466" s="52">
        <v>0</v>
      </c>
      <c r="EM466" s="52">
        <v>0</v>
      </c>
      <c r="EN466" s="52">
        <v>0</v>
      </c>
      <c r="EO466" s="52">
        <v>0</v>
      </c>
      <c r="EP466" s="52">
        <v>0</v>
      </c>
      <c r="EQ466" s="52">
        <v>0</v>
      </c>
      <c r="ER466" s="52">
        <v>0</v>
      </c>
      <c r="ES466" s="52">
        <v>0</v>
      </c>
      <c r="ET466" s="52">
        <v>0</v>
      </c>
      <c r="EU466" s="52">
        <v>0</v>
      </c>
      <c r="EV466" s="52">
        <v>0</v>
      </c>
      <c r="EW466" s="52">
        <v>70.142859999999999</v>
      </c>
      <c r="EX466" s="52">
        <v>68.690479999999994</v>
      </c>
      <c r="EY466" s="52">
        <v>67.452380000000005</v>
      </c>
      <c r="EZ466" s="52">
        <v>66.166659999999993</v>
      </c>
      <c r="FA466" s="52">
        <v>65.142859999999999</v>
      </c>
      <c r="FB466" s="52">
        <v>64.380949999999999</v>
      </c>
      <c r="FC466" s="52">
        <v>63.714289999999998</v>
      </c>
      <c r="FD466" s="52">
        <v>63.952379999999998</v>
      </c>
      <c r="FE466" s="52">
        <v>66.833340000000007</v>
      </c>
      <c r="FF466" s="52">
        <v>70.714290000000005</v>
      </c>
      <c r="FG466" s="52">
        <v>74.595240000000004</v>
      </c>
      <c r="FH466" s="52">
        <v>78.166659999999993</v>
      </c>
      <c r="FI466" s="52">
        <v>81.261899999999997</v>
      </c>
      <c r="FJ466" s="52">
        <v>84.119050000000001</v>
      </c>
      <c r="FK466" s="52">
        <v>86.642859999999999</v>
      </c>
      <c r="FL466" s="52">
        <v>88.285709999999995</v>
      </c>
      <c r="FM466" s="52">
        <v>88.738100000000003</v>
      </c>
      <c r="FN466" s="52">
        <v>87.785709999999995</v>
      </c>
      <c r="FO466" s="52">
        <v>85.523809999999997</v>
      </c>
      <c r="FP466" s="52">
        <v>81.190479999999994</v>
      </c>
      <c r="FQ466" s="52">
        <v>76.857140000000001</v>
      </c>
      <c r="FR466" s="52">
        <v>73.833340000000007</v>
      </c>
      <c r="FS466" s="52">
        <v>72.119050000000001</v>
      </c>
      <c r="FT466" s="52">
        <v>70.880949999999999</v>
      </c>
      <c r="FU466" s="52">
        <v>2</v>
      </c>
      <c r="FV466" s="52">
        <v>2.2145510000000002</v>
      </c>
      <c r="FW466" s="52">
        <v>1.915483</v>
      </c>
      <c r="FX466" s="52">
        <v>0</v>
      </c>
    </row>
    <row r="467" spans="1:180" x14ac:dyDescent="0.3">
      <c r="A467" t="s">
        <v>174</v>
      </c>
      <c r="B467" t="s">
        <v>251</v>
      </c>
      <c r="C467" t="s">
        <v>0</v>
      </c>
      <c r="D467" t="s">
        <v>244</v>
      </c>
      <c r="E467" t="s">
        <v>187</v>
      </c>
      <c r="F467" t="s">
        <v>238</v>
      </c>
      <c r="G467" t="s">
        <v>240</v>
      </c>
      <c r="H467" s="52">
        <v>237</v>
      </c>
      <c r="I467" s="52">
        <v>0</v>
      </c>
      <c r="J467" s="52">
        <v>0</v>
      </c>
      <c r="K467" s="52">
        <v>0</v>
      </c>
      <c r="L467" s="52">
        <v>0</v>
      </c>
      <c r="M467" s="52">
        <v>0</v>
      </c>
      <c r="N467" s="52">
        <v>0</v>
      </c>
      <c r="O467" s="52">
        <v>0</v>
      </c>
      <c r="P467" s="52">
        <v>0</v>
      </c>
      <c r="Q467" s="52">
        <v>0</v>
      </c>
      <c r="R467" s="52">
        <v>0</v>
      </c>
      <c r="S467" s="52">
        <v>0</v>
      </c>
      <c r="T467" s="52">
        <v>0</v>
      </c>
      <c r="U467" s="52">
        <v>0</v>
      </c>
      <c r="V467" s="52">
        <v>0</v>
      </c>
      <c r="W467" s="52">
        <v>0</v>
      </c>
      <c r="X467" s="52">
        <v>0</v>
      </c>
      <c r="Y467" s="52">
        <v>0</v>
      </c>
      <c r="Z467" s="52">
        <v>0</v>
      </c>
      <c r="AA467" s="52">
        <v>0</v>
      </c>
      <c r="AB467" s="52">
        <v>0</v>
      </c>
      <c r="AC467" s="52">
        <v>0</v>
      </c>
      <c r="AD467" s="52">
        <v>0</v>
      </c>
      <c r="AE467" s="52">
        <v>0</v>
      </c>
      <c r="AF467" s="52">
        <v>0</v>
      </c>
      <c r="AG467" s="52">
        <v>0</v>
      </c>
      <c r="AH467" s="52">
        <v>0</v>
      </c>
      <c r="AI467" s="52">
        <v>0</v>
      </c>
      <c r="AJ467" s="52">
        <v>0</v>
      </c>
      <c r="AK467" s="52">
        <v>0</v>
      </c>
      <c r="AL467" s="52">
        <v>0</v>
      </c>
      <c r="AM467" s="52">
        <v>0</v>
      </c>
      <c r="AN467" s="52">
        <v>0</v>
      </c>
      <c r="AO467" s="52">
        <v>0</v>
      </c>
      <c r="AP467" s="52">
        <v>0</v>
      </c>
      <c r="AQ467" s="52">
        <v>0</v>
      </c>
      <c r="AR467" s="52">
        <v>0</v>
      </c>
      <c r="AS467" s="52">
        <v>0</v>
      </c>
      <c r="AT467" s="52">
        <v>0</v>
      </c>
      <c r="AU467" s="52">
        <v>0</v>
      </c>
      <c r="AV467" s="52">
        <v>0</v>
      </c>
      <c r="AW467" s="52">
        <v>0</v>
      </c>
      <c r="AX467" s="52">
        <v>0</v>
      </c>
      <c r="AY467" s="52">
        <v>0</v>
      </c>
      <c r="AZ467" s="52">
        <v>0</v>
      </c>
      <c r="BA467" s="52">
        <v>0</v>
      </c>
      <c r="BB467" s="52">
        <v>0</v>
      </c>
      <c r="BC467" s="52">
        <v>0</v>
      </c>
      <c r="BD467" s="52">
        <v>0</v>
      </c>
      <c r="BE467" s="52">
        <v>0</v>
      </c>
      <c r="BF467" s="52">
        <v>0</v>
      </c>
      <c r="BG467" s="52">
        <v>0</v>
      </c>
      <c r="BH467" s="52">
        <v>0</v>
      </c>
      <c r="BI467" s="52">
        <v>0</v>
      </c>
      <c r="BJ467" s="52">
        <v>0</v>
      </c>
      <c r="BK467" s="52">
        <v>0</v>
      </c>
      <c r="BL467" s="52">
        <v>0</v>
      </c>
      <c r="BM467" s="52">
        <v>0</v>
      </c>
      <c r="BN467" s="52">
        <v>0</v>
      </c>
      <c r="BO467" s="52">
        <v>0</v>
      </c>
      <c r="BP467" s="52">
        <v>0</v>
      </c>
      <c r="BQ467" s="52">
        <v>0</v>
      </c>
      <c r="BR467" s="52">
        <v>0</v>
      </c>
      <c r="BS467" s="52">
        <v>0</v>
      </c>
      <c r="BT467" s="52">
        <v>0</v>
      </c>
      <c r="BU467" s="52">
        <v>0</v>
      </c>
      <c r="BV467" s="52">
        <v>0</v>
      </c>
      <c r="BW467" s="52">
        <v>0</v>
      </c>
      <c r="BX467" s="52">
        <v>0</v>
      </c>
      <c r="BY467" s="52">
        <v>0</v>
      </c>
      <c r="BZ467" s="52">
        <v>0</v>
      </c>
      <c r="CA467" s="52">
        <v>0</v>
      </c>
      <c r="CB467" s="52">
        <v>0</v>
      </c>
      <c r="CC467" s="52">
        <v>0</v>
      </c>
      <c r="CD467" s="52">
        <v>0</v>
      </c>
      <c r="CE467" s="52">
        <v>0</v>
      </c>
      <c r="CF467" s="52">
        <v>0</v>
      </c>
      <c r="CG467" s="52">
        <v>0</v>
      </c>
      <c r="CH467" s="52">
        <v>0</v>
      </c>
      <c r="CI467" s="52">
        <v>0</v>
      </c>
      <c r="CJ467" s="52">
        <v>0</v>
      </c>
      <c r="CK467" s="52">
        <v>0</v>
      </c>
      <c r="CL467" s="52">
        <v>0</v>
      </c>
      <c r="CM467" s="52">
        <v>0</v>
      </c>
      <c r="CN467" s="52">
        <v>0</v>
      </c>
      <c r="CO467" s="52">
        <v>0</v>
      </c>
      <c r="CP467" s="52">
        <v>0</v>
      </c>
      <c r="CQ467" s="52">
        <v>0</v>
      </c>
      <c r="CR467" s="52">
        <v>0</v>
      </c>
      <c r="CS467" s="52">
        <v>0</v>
      </c>
      <c r="CT467" s="52">
        <v>0</v>
      </c>
      <c r="CU467" s="52">
        <v>0</v>
      </c>
      <c r="CV467" s="52">
        <v>0</v>
      </c>
      <c r="CW467" s="52">
        <v>0</v>
      </c>
      <c r="CX467" s="52">
        <v>0</v>
      </c>
      <c r="CY467" s="52">
        <v>0</v>
      </c>
      <c r="CZ467" s="52">
        <v>0</v>
      </c>
      <c r="DA467" s="52">
        <v>0</v>
      </c>
      <c r="DB467" s="52">
        <v>0</v>
      </c>
      <c r="DC467" s="52">
        <v>0</v>
      </c>
      <c r="DD467" s="52">
        <v>0</v>
      </c>
      <c r="DE467" s="52">
        <v>0</v>
      </c>
      <c r="DF467" s="52">
        <v>0</v>
      </c>
      <c r="DG467" s="52">
        <v>0</v>
      </c>
      <c r="DH467" s="52">
        <v>0</v>
      </c>
      <c r="DI467" s="52">
        <v>0</v>
      </c>
      <c r="DJ467" s="52">
        <v>0</v>
      </c>
      <c r="DK467" s="52">
        <v>0</v>
      </c>
      <c r="DL467" s="52">
        <v>0</v>
      </c>
      <c r="DM467" s="52">
        <v>0</v>
      </c>
      <c r="DN467" s="52">
        <v>0</v>
      </c>
      <c r="DO467" s="52">
        <v>0</v>
      </c>
      <c r="DP467" s="52">
        <v>0</v>
      </c>
      <c r="DQ467" s="52">
        <v>0</v>
      </c>
      <c r="DR467" s="52">
        <v>0</v>
      </c>
      <c r="DS467" s="52">
        <v>0</v>
      </c>
      <c r="DT467" s="52">
        <v>0</v>
      </c>
      <c r="DU467" s="52">
        <v>0</v>
      </c>
      <c r="DV467" s="52">
        <v>0</v>
      </c>
      <c r="DW467" s="52">
        <v>0</v>
      </c>
      <c r="DX467" s="52">
        <v>0</v>
      </c>
      <c r="DY467" s="52">
        <v>0</v>
      </c>
      <c r="DZ467" s="52">
        <v>0</v>
      </c>
      <c r="EA467" s="52">
        <v>0</v>
      </c>
      <c r="EB467" s="52">
        <v>0</v>
      </c>
      <c r="EC467" s="52">
        <v>0</v>
      </c>
      <c r="ED467" s="52">
        <v>0</v>
      </c>
      <c r="EE467" s="52">
        <v>0</v>
      </c>
      <c r="EF467" s="52">
        <v>0</v>
      </c>
      <c r="EG467" s="52">
        <v>0</v>
      </c>
      <c r="EH467" s="52">
        <v>0</v>
      </c>
      <c r="EI467" s="52">
        <v>0</v>
      </c>
      <c r="EJ467" s="52">
        <v>0</v>
      </c>
      <c r="EK467" s="52">
        <v>0</v>
      </c>
      <c r="EL467" s="52">
        <v>0</v>
      </c>
      <c r="EM467" s="52">
        <v>0</v>
      </c>
      <c r="EN467" s="52">
        <v>0</v>
      </c>
      <c r="EO467" s="52">
        <v>0</v>
      </c>
      <c r="EP467" s="52">
        <v>0</v>
      </c>
      <c r="EQ467" s="52">
        <v>0</v>
      </c>
      <c r="ER467" s="52">
        <v>0</v>
      </c>
      <c r="ES467" s="52">
        <v>0</v>
      </c>
      <c r="ET467" s="52">
        <v>0</v>
      </c>
      <c r="EU467" s="52">
        <v>0</v>
      </c>
      <c r="EV467" s="52">
        <v>0</v>
      </c>
      <c r="EW467" s="52">
        <v>81.503559999999993</v>
      </c>
      <c r="EX467" s="52">
        <v>79.178709999999995</v>
      </c>
      <c r="EY467" s="52">
        <v>76.800849999999997</v>
      </c>
      <c r="EZ467" s="52">
        <v>74.605819999999994</v>
      </c>
      <c r="FA467" s="52">
        <v>72.976730000000003</v>
      </c>
      <c r="FB467" s="52">
        <v>71.925989999999999</v>
      </c>
      <c r="FC467" s="52">
        <v>2.0317100000000001E-2</v>
      </c>
      <c r="FD467" s="52">
        <v>79.881969999999995</v>
      </c>
      <c r="FE467" s="52">
        <v>76.109219999999993</v>
      </c>
      <c r="FF467" s="52">
        <v>77.434809999999999</v>
      </c>
      <c r="FG467" s="52">
        <v>79.623509999999996</v>
      </c>
      <c r="FH467" s="52">
        <v>82.453149999999994</v>
      </c>
      <c r="FI467" s="52">
        <v>86.254620000000003</v>
      </c>
      <c r="FJ467" s="52">
        <v>79.869739999999993</v>
      </c>
      <c r="FK467" s="52">
        <v>92.562719999999999</v>
      </c>
      <c r="FL467" s="52">
        <v>95.132310000000004</v>
      </c>
      <c r="FM467" s="52">
        <v>97.067520000000002</v>
      </c>
      <c r="FN467" s="52">
        <v>97.415940000000006</v>
      </c>
      <c r="FO467" s="52">
        <v>96.387479999999996</v>
      </c>
      <c r="FP467" s="52">
        <v>94.664670000000001</v>
      </c>
      <c r="FQ467" s="52">
        <v>90.726680000000002</v>
      </c>
      <c r="FR467" s="52">
        <v>87.831630000000004</v>
      </c>
      <c r="FS467" s="52">
        <v>85.231059999999999</v>
      </c>
      <c r="FT467" s="52">
        <v>82.898610000000005</v>
      </c>
      <c r="FU467" s="52">
        <v>10</v>
      </c>
      <c r="FV467" s="52">
        <v>200.19239999999999</v>
      </c>
      <c r="FW467" s="52">
        <v>70.984499999999997</v>
      </c>
      <c r="FX467" s="52">
        <v>0</v>
      </c>
    </row>
    <row r="468" spans="1:180" x14ac:dyDescent="0.3">
      <c r="A468" t="s">
        <v>174</v>
      </c>
      <c r="B468" t="s">
        <v>251</v>
      </c>
      <c r="C468" t="s">
        <v>0</v>
      </c>
      <c r="D468" t="s">
        <v>224</v>
      </c>
      <c r="E468" t="s">
        <v>188</v>
      </c>
      <c r="F468" t="s">
        <v>238</v>
      </c>
      <c r="G468" t="s">
        <v>240</v>
      </c>
      <c r="H468" s="52">
        <v>237</v>
      </c>
      <c r="I468" s="52">
        <v>0</v>
      </c>
      <c r="J468" s="52">
        <v>0</v>
      </c>
      <c r="K468" s="52">
        <v>0</v>
      </c>
      <c r="L468" s="52">
        <v>0</v>
      </c>
      <c r="M468" s="52">
        <v>0</v>
      </c>
      <c r="N468" s="52">
        <v>0</v>
      </c>
      <c r="O468" s="52">
        <v>0</v>
      </c>
      <c r="P468" s="52">
        <v>0</v>
      </c>
      <c r="Q468" s="52">
        <v>0</v>
      </c>
      <c r="R468" s="52">
        <v>0</v>
      </c>
      <c r="S468" s="52">
        <v>0</v>
      </c>
      <c r="T468" s="52">
        <v>0</v>
      </c>
      <c r="U468" s="52">
        <v>0</v>
      </c>
      <c r="V468" s="52">
        <v>0</v>
      </c>
      <c r="W468" s="52">
        <v>0</v>
      </c>
      <c r="X468" s="52">
        <v>0</v>
      </c>
      <c r="Y468" s="52">
        <v>0</v>
      </c>
      <c r="Z468" s="52">
        <v>0</v>
      </c>
      <c r="AA468" s="52">
        <v>0</v>
      </c>
      <c r="AB468" s="52">
        <v>0</v>
      </c>
      <c r="AC468" s="52">
        <v>0</v>
      </c>
      <c r="AD468" s="52">
        <v>0</v>
      </c>
      <c r="AE468" s="52">
        <v>0</v>
      </c>
      <c r="AF468" s="52">
        <v>0</v>
      </c>
      <c r="AG468" s="52">
        <v>0</v>
      </c>
      <c r="AH468" s="52">
        <v>0</v>
      </c>
      <c r="AI468" s="52">
        <v>0</v>
      </c>
      <c r="AJ468" s="52">
        <v>0</v>
      </c>
      <c r="AK468" s="52">
        <v>0</v>
      </c>
      <c r="AL468" s="52">
        <v>0</v>
      </c>
      <c r="AM468" s="52">
        <v>0</v>
      </c>
      <c r="AN468" s="52">
        <v>0</v>
      </c>
      <c r="AO468" s="52">
        <v>0</v>
      </c>
      <c r="AP468" s="52">
        <v>0</v>
      </c>
      <c r="AQ468" s="52">
        <v>0</v>
      </c>
      <c r="AR468" s="52">
        <v>0</v>
      </c>
      <c r="AS468" s="52">
        <v>0</v>
      </c>
      <c r="AT468" s="52">
        <v>0</v>
      </c>
      <c r="AU468" s="52">
        <v>0</v>
      </c>
      <c r="AV468" s="52">
        <v>0</v>
      </c>
      <c r="AW468" s="52">
        <v>0</v>
      </c>
      <c r="AX468" s="52">
        <v>0</v>
      </c>
      <c r="AY468" s="52">
        <v>0</v>
      </c>
      <c r="AZ468" s="52">
        <v>0</v>
      </c>
      <c r="BA468" s="52">
        <v>0</v>
      </c>
      <c r="BB468" s="52">
        <v>0</v>
      </c>
      <c r="BC468" s="52">
        <v>0</v>
      </c>
      <c r="BD468" s="52">
        <v>0</v>
      </c>
      <c r="BE468" s="52">
        <v>0</v>
      </c>
      <c r="BF468" s="52">
        <v>0</v>
      </c>
      <c r="BG468" s="52">
        <v>0</v>
      </c>
      <c r="BH468" s="52">
        <v>0</v>
      </c>
      <c r="BI468" s="52">
        <v>0</v>
      </c>
      <c r="BJ468" s="52">
        <v>0</v>
      </c>
      <c r="BK468" s="52">
        <v>0</v>
      </c>
      <c r="BL468" s="52">
        <v>0</v>
      </c>
      <c r="BM468" s="52">
        <v>0</v>
      </c>
      <c r="BN468" s="52">
        <v>0</v>
      </c>
      <c r="BO468" s="52">
        <v>0</v>
      </c>
      <c r="BP468" s="52">
        <v>0</v>
      </c>
      <c r="BQ468" s="52">
        <v>0</v>
      </c>
      <c r="BR468" s="52">
        <v>0</v>
      </c>
      <c r="BS468" s="52">
        <v>0</v>
      </c>
      <c r="BT468" s="52">
        <v>0</v>
      </c>
      <c r="BU468" s="52">
        <v>0</v>
      </c>
      <c r="BV468" s="52">
        <v>0</v>
      </c>
      <c r="BW468" s="52">
        <v>0</v>
      </c>
      <c r="BX468" s="52">
        <v>0</v>
      </c>
      <c r="BY468" s="52">
        <v>0</v>
      </c>
      <c r="BZ468" s="52">
        <v>0</v>
      </c>
      <c r="CA468" s="52">
        <v>0</v>
      </c>
      <c r="CB468" s="52">
        <v>0</v>
      </c>
      <c r="CC468" s="52">
        <v>0</v>
      </c>
      <c r="CD468" s="52">
        <v>0</v>
      </c>
      <c r="CE468" s="52">
        <v>0</v>
      </c>
      <c r="CF468" s="52">
        <v>0</v>
      </c>
      <c r="CG468" s="52">
        <v>0</v>
      </c>
      <c r="CH468" s="52">
        <v>0</v>
      </c>
      <c r="CI468" s="52">
        <v>0</v>
      </c>
      <c r="CJ468" s="52">
        <v>0</v>
      </c>
      <c r="CK468" s="52">
        <v>0</v>
      </c>
      <c r="CL468" s="52">
        <v>0</v>
      </c>
      <c r="CM468" s="52">
        <v>0</v>
      </c>
      <c r="CN468" s="52">
        <v>0</v>
      </c>
      <c r="CO468" s="52">
        <v>0</v>
      </c>
      <c r="CP468" s="52">
        <v>0</v>
      </c>
      <c r="CQ468" s="52">
        <v>0</v>
      </c>
      <c r="CR468" s="52">
        <v>0</v>
      </c>
      <c r="CS468" s="52">
        <v>0</v>
      </c>
      <c r="CT468" s="52">
        <v>0</v>
      </c>
      <c r="CU468" s="52">
        <v>0</v>
      </c>
      <c r="CV468" s="52">
        <v>0</v>
      </c>
      <c r="CW468" s="52">
        <v>0</v>
      </c>
      <c r="CX468" s="52">
        <v>0</v>
      </c>
      <c r="CY468" s="52">
        <v>0</v>
      </c>
      <c r="CZ468" s="52">
        <v>0</v>
      </c>
      <c r="DA468" s="52">
        <v>0</v>
      </c>
      <c r="DB468" s="52">
        <v>0</v>
      </c>
      <c r="DC468" s="52">
        <v>0</v>
      </c>
      <c r="DD468" s="52">
        <v>0</v>
      </c>
      <c r="DE468" s="52">
        <v>0</v>
      </c>
      <c r="DF468" s="52">
        <v>0</v>
      </c>
      <c r="DG468" s="52">
        <v>0</v>
      </c>
      <c r="DH468" s="52">
        <v>0</v>
      </c>
      <c r="DI468" s="52">
        <v>0</v>
      </c>
      <c r="DJ468" s="52">
        <v>0</v>
      </c>
      <c r="DK468" s="52">
        <v>0</v>
      </c>
      <c r="DL468" s="52">
        <v>0</v>
      </c>
      <c r="DM468" s="52">
        <v>0</v>
      </c>
      <c r="DN468" s="52">
        <v>0</v>
      </c>
      <c r="DO468" s="52">
        <v>0</v>
      </c>
      <c r="DP468" s="52">
        <v>0</v>
      </c>
      <c r="DQ468" s="52">
        <v>0</v>
      </c>
      <c r="DR468" s="52">
        <v>0</v>
      </c>
      <c r="DS468" s="52">
        <v>0</v>
      </c>
      <c r="DT468" s="52">
        <v>0</v>
      </c>
      <c r="DU468" s="52">
        <v>0</v>
      </c>
      <c r="DV468" s="52">
        <v>0</v>
      </c>
      <c r="DW468" s="52">
        <v>0</v>
      </c>
      <c r="DX468" s="52">
        <v>0</v>
      </c>
      <c r="DY468" s="52">
        <v>0</v>
      </c>
      <c r="DZ468" s="52">
        <v>0</v>
      </c>
      <c r="EA468" s="52">
        <v>0</v>
      </c>
      <c r="EB468" s="52">
        <v>0</v>
      </c>
      <c r="EC468" s="52">
        <v>0</v>
      </c>
      <c r="ED468" s="52">
        <v>0</v>
      </c>
      <c r="EE468" s="52">
        <v>0</v>
      </c>
      <c r="EF468" s="52">
        <v>0</v>
      </c>
      <c r="EG468" s="52">
        <v>0</v>
      </c>
      <c r="EH468" s="52">
        <v>0</v>
      </c>
      <c r="EI468" s="52">
        <v>0</v>
      </c>
      <c r="EJ468" s="52">
        <v>0</v>
      </c>
      <c r="EK468" s="52">
        <v>0</v>
      </c>
      <c r="EL468" s="52">
        <v>0</v>
      </c>
      <c r="EM468" s="52">
        <v>0</v>
      </c>
      <c r="EN468" s="52">
        <v>0</v>
      </c>
      <c r="EO468" s="52">
        <v>0</v>
      </c>
      <c r="EP468" s="52">
        <v>0</v>
      </c>
      <c r="EQ468" s="52">
        <v>0</v>
      </c>
      <c r="ER468" s="52">
        <v>0</v>
      </c>
      <c r="ES468" s="52">
        <v>0</v>
      </c>
      <c r="ET468" s="52">
        <v>0</v>
      </c>
      <c r="EU468" s="52">
        <v>0</v>
      </c>
      <c r="EV468" s="52">
        <v>0</v>
      </c>
      <c r="EW468" s="52">
        <v>78.242199999999997</v>
      </c>
      <c r="EX468" s="52">
        <v>74.819550000000007</v>
      </c>
      <c r="EY468" s="52">
        <v>70.637280000000004</v>
      </c>
      <c r="EZ468" s="52">
        <v>58.802070000000001</v>
      </c>
      <c r="FA468" s="52">
        <v>53.34657</v>
      </c>
      <c r="FB468" s="52">
        <v>63.57479</v>
      </c>
      <c r="FC468" s="52">
        <v>69.272649999999999</v>
      </c>
      <c r="FD468" s="52">
        <v>68.955269999999999</v>
      </c>
      <c r="FE468" s="52">
        <v>73.816360000000003</v>
      </c>
      <c r="FF468" s="52">
        <v>76.691559999999996</v>
      </c>
      <c r="FG468" s="52">
        <v>80.208910000000003</v>
      </c>
      <c r="FH468" s="52">
        <v>84.368809999999996</v>
      </c>
      <c r="FI468" s="52">
        <v>87.952929999999995</v>
      </c>
      <c r="FJ468" s="52">
        <v>90.898979999999995</v>
      </c>
      <c r="FK468" s="52">
        <v>92.978530000000006</v>
      </c>
      <c r="FL468" s="52">
        <v>95.343890000000002</v>
      </c>
      <c r="FM468" s="52">
        <v>96.538250000000005</v>
      </c>
      <c r="FN468" s="52">
        <v>96.954840000000004</v>
      </c>
      <c r="FO468" s="52">
        <v>95.701970000000003</v>
      </c>
      <c r="FP468" s="52">
        <v>93.733249999999998</v>
      </c>
      <c r="FQ468" s="52">
        <v>90.136439999999993</v>
      </c>
      <c r="FR468" s="52">
        <v>87.559460000000001</v>
      </c>
      <c r="FS468" s="52">
        <v>85.582800000000006</v>
      </c>
      <c r="FT468" s="52">
        <v>81.022059999999996</v>
      </c>
      <c r="FU468" s="52">
        <v>10</v>
      </c>
      <c r="FV468" s="52">
        <v>207.3006</v>
      </c>
      <c r="FW468" s="52">
        <v>67.935680000000005</v>
      </c>
      <c r="FX468" s="52">
        <v>0</v>
      </c>
    </row>
    <row r="469" spans="1:180" x14ac:dyDescent="0.3">
      <c r="A469" t="s">
        <v>174</v>
      </c>
      <c r="B469" t="s">
        <v>251</v>
      </c>
      <c r="C469" t="s">
        <v>0</v>
      </c>
      <c r="D469" t="s">
        <v>224</v>
      </c>
      <c r="E469" t="s">
        <v>190</v>
      </c>
      <c r="F469" t="s">
        <v>238</v>
      </c>
      <c r="G469" t="s">
        <v>240</v>
      </c>
      <c r="H469" s="52">
        <v>237</v>
      </c>
      <c r="I469" s="52">
        <v>0</v>
      </c>
      <c r="J469" s="52">
        <v>0</v>
      </c>
      <c r="K469" s="52">
        <v>0</v>
      </c>
      <c r="L469" s="52">
        <v>0</v>
      </c>
      <c r="M469" s="52">
        <v>0</v>
      </c>
      <c r="N469" s="52">
        <v>0</v>
      </c>
      <c r="O469" s="52">
        <v>0</v>
      </c>
      <c r="P469" s="52">
        <v>0</v>
      </c>
      <c r="Q469" s="52">
        <v>0</v>
      </c>
      <c r="R469" s="52">
        <v>0</v>
      </c>
      <c r="S469" s="52">
        <v>0</v>
      </c>
      <c r="T469" s="52">
        <v>0</v>
      </c>
      <c r="U469" s="52">
        <v>0</v>
      </c>
      <c r="V469" s="52">
        <v>0</v>
      </c>
      <c r="W469" s="52">
        <v>0</v>
      </c>
      <c r="X469" s="52">
        <v>0</v>
      </c>
      <c r="Y469" s="52">
        <v>0</v>
      </c>
      <c r="Z469" s="52">
        <v>0</v>
      </c>
      <c r="AA469" s="52">
        <v>0</v>
      </c>
      <c r="AB469" s="52">
        <v>0</v>
      </c>
      <c r="AC469" s="52">
        <v>0</v>
      </c>
      <c r="AD469" s="52">
        <v>0</v>
      </c>
      <c r="AE469" s="52">
        <v>0</v>
      </c>
      <c r="AF469" s="52">
        <v>0</v>
      </c>
      <c r="AG469" s="52">
        <v>0</v>
      </c>
      <c r="AH469" s="52">
        <v>0</v>
      </c>
      <c r="AI469" s="52">
        <v>0</v>
      </c>
      <c r="AJ469" s="52">
        <v>0</v>
      </c>
      <c r="AK469" s="52">
        <v>0</v>
      </c>
      <c r="AL469" s="52">
        <v>0</v>
      </c>
      <c r="AM469" s="52">
        <v>0</v>
      </c>
      <c r="AN469" s="52">
        <v>0</v>
      </c>
      <c r="AO469" s="52">
        <v>0</v>
      </c>
      <c r="AP469" s="52">
        <v>0</v>
      </c>
      <c r="AQ469" s="52">
        <v>0</v>
      </c>
      <c r="AR469" s="52">
        <v>0</v>
      </c>
      <c r="AS469" s="52">
        <v>0</v>
      </c>
      <c r="AT469" s="52">
        <v>0</v>
      </c>
      <c r="AU469" s="52">
        <v>0</v>
      </c>
      <c r="AV469" s="52">
        <v>0</v>
      </c>
      <c r="AW469" s="52">
        <v>0</v>
      </c>
      <c r="AX469" s="52">
        <v>0</v>
      </c>
      <c r="AY469" s="52">
        <v>0</v>
      </c>
      <c r="AZ469" s="52">
        <v>0</v>
      </c>
      <c r="BA469" s="52">
        <v>0</v>
      </c>
      <c r="BB469" s="52">
        <v>0</v>
      </c>
      <c r="BC469" s="52">
        <v>0</v>
      </c>
      <c r="BD469" s="52">
        <v>0</v>
      </c>
      <c r="BE469" s="52">
        <v>0</v>
      </c>
      <c r="BF469" s="52">
        <v>0</v>
      </c>
      <c r="BG469" s="52">
        <v>0</v>
      </c>
      <c r="BH469" s="52">
        <v>0</v>
      </c>
      <c r="BI469" s="52">
        <v>0</v>
      </c>
      <c r="BJ469" s="52">
        <v>0</v>
      </c>
      <c r="BK469" s="52">
        <v>0</v>
      </c>
      <c r="BL469" s="52">
        <v>0</v>
      </c>
      <c r="BM469" s="52">
        <v>0</v>
      </c>
      <c r="BN469" s="52">
        <v>0</v>
      </c>
      <c r="BO469" s="52">
        <v>0</v>
      </c>
      <c r="BP469" s="52">
        <v>0</v>
      </c>
      <c r="BQ469" s="52">
        <v>0</v>
      </c>
      <c r="BR469" s="52">
        <v>0</v>
      </c>
      <c r="BS469" s="52">
        <v>0</v>
      </c>
      <c r="BT469" s="52">
        <v>0</v>
      </c>
      <c r="BU469" s="52">
        <v>0</v>
      </c>
      <c r="BV469" s="52">
        <v>0</v>
      </c>
      <c r="BW469" s="52">
        <v>0</v>
      </c>
      <c r="BX469" s="52">
        <v>0</v>
      </c>
      <c r="BY469" s="52">
        <v>0</v>
      </c>
      <c r="BZ469" s="52">
        <v>0</v>
      </c>
      <c r="CA469" s="52">
        <v>0</v>
      </c>
      <c r="CB469" s="52">
        <v>0</v>
      </c>
      <c r="CC469" s="52">
        <v>0</v>
      </c>
      <c r="CD469" s="52">
        <v>0</v>
      </c>
      <c r="CE469" s="52">
        <v>0</v>
      </c>
      <c r="CF469" s="52">
        <v>0</v>
      </c>
      <c r="CG469" s="52">
        <v>0</v>
      </c>
      <c r="CH469" s="52">
        <v>0</v>
      </c>
      <c r="CI469" s="52">
        <v>0</v>
      </c>
      <c r="CJ469" s="52">
        <v>0</v>
      </c>
      <c r="CK469" s="52">
        <v>0</v>
      </c>
      <c r="CL469" s="52">
        <v>0</v>
      </c>
      <c r="CM469" s="52">
        <v>0</v>
      </c>
      <c r="CN469" s="52">
        <v>0</v>
      </c>
      <c r="CO469" s="52">
        <v>0</v>
      </c>
      <c r="CP469" s="52">
        <v>0</v>
      </c>
      <c r="CQ469" s="52">
        <v>0</v>
      </c>
      <c r="CR469" s="52">
        <v>0</v>
      </c>
      <c r="CS469" s="52">
        <v>0</v>
      </c>
      <c r="CT469" s="52">
        <v>0</v>
      </c>
      <c r="CU469" s="52">
        <v>0</v>
      </c>
      <c r="CV469" s="52">
        <v>0</v>
      </c>
      <c r="CW469" s="52">
        <v>0</v>
      </c>
      <c r="CX469" s="52">
        <v>0</v>
      </c>
      <c r="CY469" s="52">
        <v>0</v>
      </c>
      <c r="CZ469" s="52">
        <v>0</v>
      </c>
      <c r="DA469" s="52">
        <v>0</v>
      </c>
      <c r="DB469" s="52">
        <v>0</v>
      </c>
      <c r="DC469" s="52">
        <v>0</v>
      </c>
      <c r="DD469" s="52">
        <v>0</v>
      </c>
      <c r="DE469" s="52">
        <v>0</v>
      </c>
      <c r="DF469" s="52">
        <v>0</v>
      </c>
      <c r="DG469" s="52">
        <v>0</v>
      </c>
      <c r="DH469" s="52">
        <v>0</v>
      </c>
      <c r="DI469" s="52">
        <v>0</v>
      </c>
      <c r="DJ469" s="52">
        <v>0</v>
      </c>
      <c r="DK469" s="52">
        <v>0</v>
      </c>
      <c r="DL469" s="52">
        <v>0</v>
      </c>
      <c r="DM469" s="52">
        <v>0</v>
      </c>
      <c r="DN469" s="52">
        <v>0</v>
      </c>
      <c r="DO469" s="52">
        <v>0</v>
      </c>
      <c r="DP469" s="52">
        <v>0</v>
      </c>
      <c r="DQ469" s="52">
        <v>0</v>
      </c>
      <c r="DR469" s="52">
        <v>0</v>
      </c>
      <c r="DS469" s="52">
        <v>0</v>
      </c>
      <c r="DT469" s="52">
        <v>0</v>
      </c>
      <c r="DU469" s="52">
        <v>0</v>
      </c>
      <c r="DV469" s="52">
        <v>0</v>
      </c>
      <c r="DW469" s="52">
        <v>0</v>
      </c>
      <c r="DX469" s="52">
        <v>0</v>
      </c>
      <c r="DY469" s="52">
        <v>0</v>
      </c>
      <c r="DZ469" s="52">
        <v>0</v>
      </c>
      <c r="EA469" s="52">
        <v>0</v>
      </c>
      <c r="EB469" s="52">
        <v>0</v>
      </c>
      <c r="EC469" s="52">
        <v>0</v>
      </c>
      <c r="ED469" s="52">
        <v>0</v>
      </c>
      <c r="EE469" s="52">
        <v>0</v>
      </c>
      <c r="EF469" s="52">
        <v>0</v>
      </c>
      <c r="EG469" s="52">
        <v>0</v>
      </c>
      <c r="EH469" s="52">
        <v>0</v>
      </c>
      <c r="EI469" s="52">
        <v>0</v>
      </c>
      <c r="EJ469" s="52">
        <v>0</v>
      </c>
      <c r="EK469" s="52">
        <v>0</v>
      </c>
      <c r="EL469" s="52">
        <v>0</v>
      </c>
      <c r="EM469" s="52">
        <v>0</v>
      </c>
      <c r="EN469" s="52">
        <v>0</v>
      </c>
      <c r="EO469" s="52">
        <v>0</v>
      </c>
      <c r="EP469" s="52">
        <v>0</v>
      </c>
      <c r="EQ469" s="52">
        <v>0</v>
      </c>
      <c r="ER469" s="52">
        <v>0</v>
      </c>
      <c r="ES469" s="52">
        <v>0</v>
      </c>
      <c r="ET469" s="52">
        <v>0</v>
      </c>
      <c r="EU469" s="52">
        <v>0</v>
      </c>
      <c r="EV469" s="52">
        <v>0</v>
      </c>
      <c r="EW469" s="52">
        <v>73.784149999999997</v>
      </c>
      <c r="EX469" s="52">
        <v>71.873050000000006</v>
      </c>
      <c r="EY469" s="52">
        <v>69.518140000000002</v>
      </c>
      <c r="EZ469" s="52">
        <v>67.36551</v>
      </c>
      <c r="FA469" s="52">
        <v>66.208789999999993</v>
      </c>
      <c r="FB469" s="52">
        <v>64.832049999999995</v>
      </c>
      <c r="FC469" s="52">
        <v>62.940469999999998</v>
      </c>
      <c r="FD469" s="52">
        <v>64.214309999999998</v>
      </c>
      <c r="FE469" s="52">
        <v>68.840590000000006</v>
      </c>
      <c r="FF469" s="52">
        <v>73.336640000000003</v>
      </c>
      <c r="FG469" s="52">
        <v>77.882189999999994</v>
      </c>
      <c r="FH469" s="52">
        <v>81.760199999999998</v>
      </c>
      <c r="FI469" s="52">
        <v>85.313040000000001</v>
      </c>
      <c r="FJ469" s="52">
        <v>88.534809999999993</v>
      </c>
      <c r="FK469" s="52">
        <v>90.729039999999998</v>
      </c>
      <c r="FL469" s="52">
        <v>91.911799999999999</v>
      </c>
      <c r="FM469" s="52">
        <v>92.195970000000003</v>
      </c>
      <c r="FN469" s="52">
        <v>90.685869999999994</v>
      </c>
      <c r="FO469" s="52">
        <v>87.957049999999995</v>
      </c>
      <c r="FP469" s="52">
        <v>83.93486</v>
      </c>
      <c r="FQ469" s="52">
        <v>81.241709999999998</v>
      </c>
      <c r="FR469" s="52">
        <v>78.849369999999993</v>
      </c>
      <c r="FS469" s="52">
        <v>76.744280000000003</v>
      </c>
      <c r="FT469" s="52">
        <v>75.680109999999999</v>
      </c>
      <c r="FU469" s="52">
        <v>10</v>
      </c>
      <c r="FV469" s="52">
        <v>211.43090000000001</v>
      </c>
      <c r="FW469" s="52">
        <v>79.306179999999998</v>
      </c>
      <c r="FX469" s="52">
        <v>0</v>
      </c>
    </row>
    <row r="470" spans="1:180" x14ac:dyDescent="0.3">
      <c r="A470" t="s">
        <v>174</v>
      </c>
      <c r="B470" t="s">
        <v>251</v>
      </c>
      <c r="C470" t="s">
        <v>0</v>
      </c>
      <c r="D470" t="s">
        <v>244</v>
      </c>
      <c r="E470" t="s">
        <v>188</v>
      </c>
      <c r="F470" t="s">
        <v>238</v>
      </c>
      <c r="G470" t="s">
        <v>240</v>
      </c>
      <c r="H470" s="52">
        <v>237</v>
      </c>
      <c r="I470" s="52">
        <v>0</v>
      </c>
      <c r="J470" s="52">
        <v>0</v>
      </c>
      <c r="K470" s="52">
        <v>0</v>
      </c>
      <c r="L470" s="52">
        <v>0</v>
      </c>
      <c r="M470" s="52">
        <v>0</v>
      </c>
      <c r="N470" s="52">
        <v>0</v>
      </c>
      <c r="O470" s="52">
        <v>0</v>
      </c>
      <c r="P470" s="52">
        <v>0</v>
      </c>
      <c r="Q470" s="52">
        <v>0</v>
      </c>
      <c r="R470" s="52">
        <v>0</v>
      </c>
      <c r="S470" s="52">
        <v>0</v>
      </c>
      <c r="T470" s="52">
        <v>0</v>
      </c>
      <c r="U470" s="52">
        <v>0</v>
      </c>
      <c r="V470" s="52">
        <v>0</v>
      </c>
      <c r="W470" s="52">
        <v>0</v>
      </c>
      <c r="X470" s="52">
        <v>0</v>
      </c>
      <c r="Y470" s="52">
        <v>0</v>
      </c>
      <c r="Z470" s="52">
        <v>0</v>
      </c>
      <c r="AA470" s="52">
        <v>0</v>
      </c>
      <c r="AB470" s="52">
        <v>0</v>
      </c>
      <c r="AC470" s="52">
        <v>0</v>
      </c>
      <c r="AD470" s="52">
        <v>0</v>
      </c>
      <c r="AE470" s="52">
        <v>0</v>
      </c>
      <c r="AF470" s="52">
        <v>0</v>
      </c>
      <c r="AG470" s="52">
        <v>0</v>
      </c>
      <c r="AH470" s="52">
        <v>0</v>
      </c>
      <c r="AI470" s="52">
        <v>0</v>
      </c>
      <c r="AJ470" s="52">
        <v>0</v>
      </c>
      <c r="AK470" s="52">
        <v>0</v>
      </c>
      <c r="AL470" s="52">
        <v>0</v>
      </c>
      <c r="AM470" s="52">
        <v>0</v>
      </c>
      <c r="AN470" s="52">
        <v>0</v>
      </c>
      <c r="AO470" s="52">
        <v>0</v>
      </c>
      <c r="AP470" s="52">
        <v>0</v>
      </c>
      <c r="AQ470" s="52">
        <v>0</v>
      </c>
      <c r="AR470" s="52">
        <v>0</v>
      </c>
      <c r="AS470" s="52">
        <v>0</v>
      </c>
      <c r="AT470" s="52">
        <v>0</v>
      </c>
      <c r="AU470" s="52">
        <v>0</v>
      </c>
      <c r="AV470" s="52">
        <v>0</v>
      </c>
      <c r="AW470" s="52">
        <v>0</v>
      </c>
      <c r="AX470" s="52">
        <v>0</v>
      </c>
      <c r="AY470" s="52">
        <v>0</v>
      </c>
      <c r="AZ470" s="52">
        <v>0</v>
      </c>
      <c r="BA470" s="52">
        <v>0</v>
      </c>
      <c r="BB470" s="52">
        <v>0</v>
      </c>
      <c r="BC470" s="52">
        <v>0</v>
      </c>
      <c r="BD470" s="52">
        <v>0</v>
      </c>
      <c r="BE470" s="52">
        <v>0</v>
      </c>
      <c r="BF470" s="52">
        <v>0</v>
      </c>
      <c r="BG470" s="52">
        <v>0</v>
      </c>
      <c r="BH470" s="52">
        <v>0</v>
      </c>
      <c r="BI470" s="52">
        <v>0</v>
      </c>
      <c r="BJ470" s="52">
        <v>0</v>
      </c>
      <c r="BK470" s="52">
        <v>0</v>
      </c>
      <c r="BL470" s="52">
        <v>0</v>
      </c>
      <c r="BM470" s="52">
        <v>0</v>
      </c>
      <c r="BN470" s="52">
        <v>0</v>
      </c>
      <c r="BO470" s="52">
        <v>0</v>
      </c>
      <c r="BP470" s="52">
        <v>0</v>
      </c>
      <c r="BQ470" s="52">
        <v>0</v>
      </c>
      <c r="BR470" s="52">
        <v>0</v>
      </c>
      <c r="BS470" s="52">
        <v>0</v>
      </c>
      <c r="BT470" s="52">
        <v>0</v>
      </c>
      <c r="BU470" s="52">
        <v>0</v>
      </c>
      <c r="BV470" s="52">
        <v>0</v>
      </c>
      <c r="BW470" s="52">
        <v>0</v>
      </c>
      <c r="BX470" s="52">
        <v>0</v>
      </c>
      <c r="BY470" s="52">
        <v>0</v>
      </c>
      <c r="BZ470" s="52">
        <v>0</v>
      </c>
      <c r="CA470" s="52">
        <v>0</v>
      </c>
      <c r="CB470" s="52">
        <v>0</v>
      </c>
      <c r="CC470" s="52">
        <v>0</v>
      </c>
      <c r="CD470" s="52">
        <v>0</v>
      </c>
      <c r="CE470" s="52">
        <v>0</v>
      </c>
      <c r="CF470" s="52">
        <v>0</v>
      </c>
      <c r="CG470" s="52">
        <v>0</v>
      </c>
      <c r="CH470" s="52">
        <v>0</v>
      </c>
      <c r="CI470" s="52">
        <v>0</v>
      </c>
      <c r="CJ470" s="52">
        <v>0</v>
      </c>
      <c r="CK470" s="52">
        <v>0</v>
      </c>
      <c r="CL470" s="52">
        <v>0</v>
      </c>
      <c r="CM470" s="52">
        <v>0</v>
      </c>
      <c r="CN470" s="52">
        <v>0</v>
      </c>
      <c r="CO470" s="52">
        <v>0</v>
      </c>
      <c r="CP470" s="52">
        <v>0</v>
      </c>
      <c r="CQ470" s="52">
        <v>0</v>
      </c>
      <c r="CR470" s="52">
        <v>0</v>
      </c>
      <c r="CS470" s="52">
        <v>0</v>
      </c>
      <c r="CT470" s="52">
        <v>0</v>
      </c>
      <c r="CU470" s="52">
        <v>0</v>
      </c>
      <c r="CV470" s="52">
        <v>0</v>
      </c>
      <c r="CW470" s="52">
        <v>0</v>
      </c>
      <c r="CX470" s="52">
        <v>0</v>
      </c>
      <c r="CY470" s="52">
        <v>0</v>
      </c>
      <c r="CZ470" s="52">
        <v>0</v>
      </c>
      <c r="DA470" s="52">
        <v>0</v>
      </c>
      <c r="DB470" s="52">
        <v>0</v>
      </c>
      <c r="DC470" s="52">
        <v>0</v>
      </c>
      <c r="DD470" s="52">
        <v>0</v>
      </c>
      <c r="DE470" s="52">
        <v>0</v>
      </c>
      <c r="DF470" s="52">
        <v>0</v>
      </c>
      <c r="DG470" s="52">
        <v>0</v>
      </c>
      <c r="DH470" s="52">
        <v>0</v>
      </c>
      <c r="DI470" s="52">
        <v>0</v>
      </c>
      <c r="DJ470" s="52">
        <v>0</v>
      </c>
      <c r="DK470" s="52">
        <v>0</v>
      </c>
      <c r="DL470" s="52">
        <v>0</v>
      </c>
      <c r="DM470" s="52">
        <v>0</v>
      </c>
      <c r="DN470" s="52">
        <v>0</v>
      </c>
      <c r="DO470" s="52">
        <v>0</v>
      </c>
      <c r="DP470" s="52">
        <v>0</v>
      </c>
      <c r="DQ470" s="52">
        <v>0</v>
      </c>
      <c r="DR470" s="52">
        <v>0</v>
      </c>
      <c r="DS470" s="52">
        <v>0</v>
      </c>
      <c r="DT470" s="52">
        <v>0</v>
      </c>
      <c r="DU470" s="52">
        <v>0</v>
      </c>
      <c r="DV470" s="52">
        <v>0</v>
      </c>
      <c r="DW470" s="52">
        <v>0</v>
      </c>
      <c r="DX470" s="52">
        <v>0</v>
      </c>
      <c r="DY470" s="52">
        <v>0</v>
      </c>
      <c r="DZ470" s="52">
        <v>0</v>
      </c>
      <c r="EA470" s="52">
        <v>0</v>
      </c>
      <c r="EB470" s="52">
        <v>0</v>
      </c>
      <c r="EC470" s="52">
        <v>0</v>
      </c>
      <c r="ED470" s="52">
        <v>0</v>
      </c>
      <c r="EE470" s="52">
        <v>0</v>
      </c>
      <c r="EF470" s="52">
        <v>0</v>
      </c>
      <c r="EG470" s="52">
        <v>0</v>
      </c>
      <c r="EH470" s="52">
        <v>0</v>
      </c>
      <c r="EI470" s="52">
        <v>0</v>
      </c>
      <c r="EJ470" s="52">
        <v>0</v>
      </c>
      <c r="EK470" s="52">
        <v>0</v>
      </c>
      <c r="EL470" s="52">
        <v>0</v>
      </c>
      <c r="EM470" s="52">
        <v>0</v>
      </c>
      <c r="EN470" s="52">
        <v>0</v>
      </c>
      <c r="EO470" s="52">
        <v>0</v>
      </c>
      <c r="EP470" s="52">
        <v>0</v>
      </c>
      <c r="EQ470" s="52">
        <v>0</v>
      </c>
      <c r="ER470" s="52">
        <v>0</v>
      </c>
      <c r="ES470" s="52">
        <v>0</v>
      </c>
      <c r="ET470" s="52">
        <v>0</v>
      </c>
      <c r="EU470" s="52">
        <v>0</v>
      </c>
      <c r="EV470" s="52">
        <v>0</v>
      </c>
      <c r="EW470" s="52">
        <v>85.792509999999993</v>
      </c>
      <c r="EX470" s="52">
        <v>83.150700000000001</v>
      </c>
      <c r="EY470" s="52">
        <v>81.669079999999994</v>
      </c>
      <c r="EZ470" s="52">
        <v>81.592820000000003</v>
      </c>
      <c r="FA470" s="52">
        <v>79.067949999999996</v>
      </c>
      <c r="FB470" s="52">
        <v>42.338940000000001</v>
      </c>
      <c r="FC470" s="52">
        <v>72.289150000000006</v>
      </c>
      <c r="FD470" s="52">
        <v>74.081639999999993</v>
      </c>
      <c r="FE470" s="52">
        <v>77.767009999999999</v>
      </c>
      <c r="FF470" s="52">
        <v>84.151539999999997</v>
      </c>
      <c r="FG470" s="52">
        <v>73.031189999999995</v>
      </c>
      <c r="FH470" s="52">
        <v>78.521050000000002</v>
      </c>
      <c r="FI470" s="52">
        <v>81.810429999999997</v>
      </c>
      <c r="FJ470" s="52">
        <v>95.414460000000005</v>
      </c>
      <c r="FK470" s="52">
        <v>97.159469999999999</v>
      </c>
      <c r="FL470" s="52">
        <v>100.90260000000001</v>
      </c>
      <c r="FM470" s="52">
        <v>90.054360000000003</v>
      </c>
      <c r="FN470" s="52">
        <v>67.334959999999995</v>
      </c>
      <c r="FO470" s="52">
        <v>106.7146</v>
      </c>
      <c r="FP470" s="52">
        <v>90.026759999999996</v>
      </c>
      <c r="FQ470" s="52">
        <v>1592.873</v>
      </c>
      <c r="FR470" s="52">
        <v>85.040369999999996</v>
      </c>
      <c r="FS470" s="52">
        <v>88.970269999999999</v>
      </c>
      <c r="FT470" s="52">
        <v>87.422229999999999</v>
      </c>
      <c r="FU470" s="52">
        <v>10</v>
      </c>
      <c r="FV470" s="52">
        <v>207.3006</v>
      </c>
      <c r="FW470" s="52">
        <v>67.935680000000005</v>
      </c>
      <c r="FX470" s="52">
        <v>0</v>
      </c>
    </row>
    <row r="471" spans="1:180" x14ac:dyDescent="0.3">
      <c r="A471" t="s">
        <v>174</v>
      </c>
      <c r="B471" t="s">
        <v>251</v>
      </c>
      <c r="C471" t="s">
        <v>0</v>
      </c>
      <c r="D471" t="s">
        <v>244</v>
      </c>
      <c r="E471" t="s">
        <v>189</v>
      </c>
      <c r="F471" t="s">
        <v>238</v>
      </c>
      <c r="G471" t="s">
        <v>240</v>
      </c>
      <c r="H471" s="52">
        <v>237</v>
      </c>
      <c r="I471" s="52">
        <v>0</v>
      </c>
      <c r="J471" s="52">
        <v>0</v>
      </c>
      <c r="K471" s="52">
        <v>0</v>
      </c>
      <c r="L471" s="52">
        <v>0</v>
      </c>
      <c r="M471" s="52">
        <v>0</v>
      </c>
      <c r="N471" s="52">
        <v>0</v>
      </c>
      <c r="O471" s="52">
        <v>0</v>
      </c>
      <c r="P471" s="52">
        <v>0</v>
      </c>
      <c r="Q471" s="52">
        <v>0</v>
      </c>
      <c r="R471" s="52">
        <v>0</v>
      </c>
      <c r="S471" s="52">
        <v>0</v>
      </c>
      <c r="T471" s="52">
        <v>0</v>
      </c>
      <c r="U471" s="52">
        <v>0</v>
      </c>
      <c r="V471" s="52">
        <v>0</v>
      </c>
      <c r="W471" s="52">
        <v>0</v>
      </c>
      <c r="X471" s="52">
        <v>0</v>
      </c>
      <c r="Y471" s="52">
        <v>0</v>
      </c>
      <c r="Z471" s="52">
        <v>0</v>
      </c>
      <c r="AA471" s="52">
        <v>0</v>
      </c>
      <c r="AB471" s="52">
        <v>0</v>
      </c>
      <c r="AC471" s="52">
        <v>0</v>
      </c>
      <c r="AD471" s="52">
        <v>0</v>
      </c>
      <c r="AE471" s="52">
        <v>0</v>
      </c>
      <c r="AF471" s="52">
        <v>0</v>
      </c>
      <c r="AG471" s="52">
        <v>0</v>
      </c>
      <c r="AH471" s="52">
        <v>0</v>
      </c>
      <c r="AI471" s="52">
        <v>0</v>
      </c>
      <c r="AJ471" s="52">
        <v>0</v>
      </c>
      <c r="AK471" s="52">
        <v>0</v>
      </c>
      <c r="AL471" s="52">
        <v>0</v>
      </c>
      <c r="AM471" s="52">
        <v>0</v>
      </c>
      <c r="AN471" s="52">
        <v>0</v>
      </c>
      <c r="AO471" s="52">
        <v>0</v>
      </c>
      <c r="AP471" s="52">
        <v>0</v>
      </c>
      <c r="AQ471" s="52">
        <v>0</v>
      </c>
      <c r="AR471" s="52">
        <v>0</v>
      </c>
      <c r="AS471" s="52">
        <v>0</v>
      </c>
      <c r="AT471" s="52">
        <v>0</v>
      </c>
      <c r="AU471" s="52">
        <v>0</v>
      </c>
      <c r="AV471" s="52">
        <v>0</v>
      </c>
      <c r="AW471" s="52">
        <v>0</v>
      </c>
      <c r="AX471" s="52">
        <v>0</v>
      </c>
      <c r="AY471" s="52">
        <v>0</v>
      </c>
      <c r="AZ471" s="52">
        <v>0</v>
      </c>
      <c r="BA471" s="52">
        <v>0</v>
      </c>
      <c r="BB471" s="52">
        <v>0</v>
      </c>
      <c r="BC471" s="52">
        <v>0</v>
      </c>
      <c r="BD471" s="52">
        <v>0</v>
      </c>
      <c r="BE471" s="52">
        <v>0</v>
      </c>
      <c r="BF471" s="52">
        <v>0</v>
      </c>
      <c r="BG471" s="52">
        <v>0</v>
      </c>
      <c r="BH471" s="52">
        <v>0</v>
      </c>
      <c r="BI471" s="52">
        <v>0</v>
      </c>
      <c r="BJ471" s="52">
        <v>0</v>
      </c>
      <c r="BK471" s="52">
        <v>0</v>
      </c>
      <c r="BL471" s="52">
        <v>0</v>
      </c>
      <c r="BM471" s="52">
        <v>0</v>
      </c>
      <c r="BN471" s="52">
        <v>0</v>
      </c>
      <c r="BO471" s="52">
        <v>0</v>
      </c>
      <c r="BP471" s="52">
        <v>0</v>
      </c>
      <c r="BQ471" s="52">
        <v>0</v>
      </c>
      <c r="BR471" s="52">
        <v>0</v>
      </c>
      <c r="BS471" s="52">
        <v>0</v>
      </c>
      <c r="BT471" s="52">
        <v>0</v>
      </c>
      <c r="BU471" s="52">
        <v>0</v>
      </c>
      <c r="BV471" s="52">
        <v>0</v>
      </c>
      <c r="BW471" s="52">
        <v>0</v>
      </c>
      <c r="BX471" s="52">
        <v>0</v>
      </c>
      <c r="BY471" s="52">
        <v>0</v>
      </c>
      <c r="BZ471" s="52">
        <v>0</v>
      </c>
      <c r="CA471" s="52">
        <v>0</v>
      </c>
      <c r="CB471" s="52">
        <v>0</v>
      </c>
      <c r="CC471" s="52">
        <v>0</v>
      </c>
      <c r="CD471" s="52">
        <v>0</v>
      </c>
      <c r="CE471" s="52">
        <v>0</v>
      </c>
      <c r="CF471" s="52">
        <v>0</v>
      </c>
      <c r="CG471" s="52">
        <v>0</v>
      </c>
      <c r="CH471" s="52">
        <v>0</v>
      </c>
      <c r="CI471" s="52">
        <v>0</v>
      </c>
      <c r="CJ471" s="52">
        <v>0</v>
      </c>
      <c r="CK471" s="52">
        <v>0</v>
      </c>
      <c r="CL471" s="52">
        <v>0</v>
      </c>
      <c r="CM471" s="52">
        <v>0</v>
      </c>
      <c r="CN471" s="52">
        <v>0</v>
      </c>
      <c r="CO471" s="52">
        <v>0</v>
      </c>
      <c r="CP471" s="52">
        <v>0</v>
      </c>
      <c r="CQ471" s="52">
        <v>0</v>
      </c>
      <c r="CR471" s="52">
        <v>0</v>
      </c>
      <c r="CS471" s="52">
        <v>0</v>
      </c>
      <c r="CT471" s="52">
        <v>0</v>
      </c>
      <c r="CU471" s="52">
        <v>0</v>
      </c>
      <c r="CV471" s="52">
        <v>0</v>
      </c>
      <c r="CW471" s="52">
        <v>0</v>
      </c>
      <c r="CX471" s="52">
        <v>0</v>
      </c>
      <c r="CY471" s="52">
        <v>0</v>
      </c>
      <c r="CZ471" s="52">
        <v>0</v>
      </c>
      <c r="DA471" s="52">
        <v>0</v>
      </c>
      <c r="DB471" s="52">
        <v>0</v>
      </c>
      <c r="DC471" s="52">
        <v>0</v>
      </c>
      <c r="DD471" s="52">
        <v>0</v>
      </c>
      <c r="DE471" s="52">
        <v>0</v>
      </c>
      <c r="DF471" s="52">
        <v>0</v>
      </c>
      <c r="DG471" s="52">
        <v>0</v>
      </c>
      <c r="DH471" s="52">
        <v>0</v>
      </c>
      <c r="DI471" s="52">
        <v>0</v>
      </c>
      <c r="DJ471" s="52">
        <v>0</v>
      </c>
      <c r="DK471" s="52">
        <v>0</v>
      </c>
      <c r="DL471" s="52">
        <v>0</v>
      </c>
      <c r="DM471" s="52">
        <v>0</v>
      </c>
      <c r="DN471" s="52">
        <v>0</v>
      </c>
      <c r="DO471" s="52">
        <v>0</v>
      </c>
      <c r="DP471" s="52">
        <v>0</v>
      </c>
      <c r="DQ471" s="52">
        <v>0</v>
      </c>
      <c r="DR471" s="52">
        <v>0</v>
      </c>
      <c r="DS471" s="52">
        <v>0</v>
      </c>
      <c r="DT471" s="52">
        <v>0</v>
      </c>
      <c r="DU471" s="52">
        <v>0</v>
      </c>
      <c r="DV471" s="52">
        <v>0</v>
      </c>
      <c r="DW471" s="52">
        <v>0</v>
      </c>
      <c r="DX471" s="52">
        <v>0</v>
      </c>
      <c r="DY471" s="52">
        <v>0</v>
      </c>
      <c r="DZ471" s="52">
        <v>0</v>
      </c>
      <c r="EA471" s="52">
        <v>0</v>
      </c>
      <c r="EB471" s="52">
        <v>0</v>
      </c>
      <c r="EC471" s="52">
        <v>0</v>
      </c>
      <c r="ED471" s="52">
        <v>0</v>
      </c>
      <c r="EE471" s="52">
        <v>0</v>
      </c>
      <c r="EF471" s="52">
        <v>0</v>
      </c>
      <c r="EG471" s="52">
        <v>0</v>
      </c>
      <c r="EH471" s="52">
        <v>0</v>
      </c>
      <c r="EI471" s="52">
        <v>0</v>
      </c>
      <c r="EJ471" s="52">
        <v>0</v>
      </c>
      <c r="EK471" s="52">
        <v>0</v>
      </c>
      <c r="EL471" s="52">
        <v>0</v>
      </c>
      <c r="EM471" s="52">
        <v>0</v>
      </c>
      <c r="EN471" s="52">
        <v>0</v>
      </c>
      <c r="EO471" s="52">
        <v>0</v>
      </c>
      <c r="EP471" s="52">
        <v>0</v>
      </c>
      <c r="EQ471" s="52">
        <v>0</v>
      </c>
      <c r="ER471" s="52">
        <v>0</v>
      </c>
      <c r="ES471" s="52">
        <v>0</v>
      </c>
      <c r="ET471" s="52">
        <v>0</v>
      </c>
      <c r="EU471" s="52">
        <v>0</v>
      </c>
      <c r="EV471" s="52">
        <v>0</v>
      </c>
      <c r="EW471" s="52">
        <v>81.166370000000001</v>
      </c>
      <c r="EX471" s="52">
        <v>79.773669999999996</v>
      </c>
      <c r="EY471" s="52">
        <v>77.983990000000006</v>
      </c>
      <c r="EZ471" s="52">
        <v>76.45008</v>
      </c>
      <c r="FA471" s="52">
        <v>74.291470000000004</v>
      </c>
      <c r="FB471" s="52">
        <v>72.164709999999999</v>
      </c>
      <c r="FC471" s="52">
        <v>69.499430000000004</v>
      </c>
      <c r="FD471" s="52">
        <v>71.321190000000001</v>
      </c>
      <c r="FE471" s="52">
        <v>39.598559999999999</v>
      </c>
      <c r="FF471" s="52">
        <v>73.481110000000001</v>
      </c>
      <c r="FG471" s="52">
        <v>70.674400000000006</v>
      </c>
      <c r="FH471" s="52">
        <v>74.670649999999995</v>
      </c>
      <c r="FI471" s="52">
        <v>73.323999999999998</v>
      </c>
      <c r="FJ471" s="52">
        <v>114.73009999999999</v>
      </c>
      <c r="FK471" s="52">
        <v>95.343980000000002</v>
      </c>
      <c r="FL471" s="52">
        <v>95.796049999999994</v>
      </c>
      <c r="FM471" s="52">
        <v>98.522049999999993</v>
      </c>
      <c r="FN471" s="52">
        <v>98.316029999999998</v>
      </c>
      <c r="FO471" s="52">
        <v>101.4683</v>
      </c>
      <c r="FP471" s="52">
        <v>92.700530000000001</v>
      </c>
      <c r="FQ471" s="52">
        <v>88.636849999999995</v>
      </c>
      <c r="FR471" s="52">
        <v>86.113560000000007</v>
      </c>
      <c r="FS471" s="52">
        <v>84.107730000000004</v>
      </c>
      <c r="FT471" s="52">
        <v>86.468890000000002</v>
      </c>
      <c r="FU471" s="52">
        <v>10</v>
      </c>
      <c r="FV471" s="52">
        <v>211.47059999999999</v>
      </c>
      <c r="FW471" s="52">
        <v>69.319320000000005</v>
      </c>
      <c r="FX471" s="52">
        <v>0</v>
      </c>
    </row>
    <row r="472" spans="1:180" x14ac:dyDescent="0.3">
      <c r="A472" t="s">
        <v>174</v>
      </c>
      <c r="B472" t="s">
        <v>251</v>
      </c>
      <c r="C472" t="s">
        <v>0</v>
      </c>
      <c r="D472" t="s">
        <v>224</v>
      </c>
      <c r="E472" t="s">
        <v>189</v>
      </c>
      <c r="F472" t="s">
        <v>238</v>
      </c>
      <c r="G472" t="s">
        <v>240</v>
      </c>
      <c r="H472" s="52">
        <v>237</v>
      </c>
      <c r="I472" s="52">
        <v>0</v>
      </c>
      <c r="J472" s="52">
        <v>0</v>
      </c>
      <c r="K472" s="52">
        <v>0</v>
      </c>
      <c r="L472" s="52">
        <v>0</v>
      </c>
      <c r="M472" s="52">
        <v>0</v>
      </c>
      <c r="N472" s="52">
        <v>0</v>
      </c>
      <c r="O472" s="52">
        <v>0</v>
      </c>
      <c r="P472" s="52">
        <v>0</v>
      </c>
      <c r="Q472" s="52">
        <v>0</v>
      </c>
      <c r="R472" s="52">
        <v>0</v>
      </c>
      <c r="S472" s="52">
        <v>0</v>
      </c>
      <c r="T472" s="52">
        <v>0</v>
      </c>
      <c r="U472" s="52">
        <v>0</v>
      </c>
      <c r="V472" s="52">
        <v>0</v>
      </c>
      <c r="W472" s="52">
        <v>0</v>
      </c>
      <c r="X472" s="52">
        <v>0</v>
      </c>
      <c r="Y472" s="52">
        <v>0</v>
      </c>
      <c r="Z472" s="52">
        <v>0</v>
      </c>
      <c r="AA472" s="52">
        <v>0</v>
      </c>
      <c r="AB472" s="52">
        <v>0</v>
      </c>
      <c r="AC472" s="52">
        <v>0</v>
      </c>
      <c r="AD472" s="52">
        <v>0</v>
      </c>
      <c r="AE472" s="52">
        <v>0</v>
      </c>
      <c r="AF472" s="52">
        <v>0</v>
      </c>
      <c r="AG472" s="52">
        <v>0</v>
      </c>
      <c r="AH472" s="52">
        <v>0</v>
      </c>
      <c r="AI472" s="52">
        <v>0</v>
      </c>
      <c r="AJ472" s="52">
        <v>0</v>
      </c>
      <c r="AK472" s="52">
        <v>0</v>
      </c>
      <c r="AL472" s="52">
        <v>0</v>
      </c>
      <c r="AM472" s="52">
        <v>0</v>
      </c>
      <c r="AN472" s="52">
        <v>0</v>
      </c>
      <c r="AO472" s="52">
        <v>0</v>
      </c>
      <c r="AP472" s="52">
        <v>0</v>
      </c>
      <c r="AQ472" s="52">
        <v>0</v>
      </c>
      <c r="AR472" s="52">
        <v>0</v>
      </c>
      <c r="AS472" s="52">
        <v>0</v>
      </c>
      <c r="AT472" s="52">
        <v>0</v>
      </c>
      <c r="AU472" s="52">
        <v>0</v>
      </c>
      <c r="AV472" s="52">
        <v>0</v>
      </c>
      <c r="AW472" s="52">
        <v>0</v>
      </c>
      <c r="AX472" s="52">
        <v>0</v>
      </c>
      <c r="AY472" s="52">
        <v>0</v>
      </c>
      <c r="AZ472" s="52">
        <v>0</v>
      </c>
      <c r="BA472" s="52">
        <v>0</v>
      </c>
      <c r="BB472" s="52">
        <v>0</v>
      </c>
      <c r="BC472" s="52">
        <v>0</v>
      </c>
      <c r="BD472" s="52">
        <v>0</v>
      </c>
      <c r="BE472" s="52">
        <v>0</v>
      </c>
      <c r="BF472" s="52">
        <v>0</v>
      </c>
      <c r="BG472" s="52">
        <v>0</v>
      </c>
      <c r="BH472" s="52">
        <v>0</v>
      </c>
      <c r="BI472" s="52">
        <v>0</v>
      </c>
      <c r="BJ472" s="52">
        <v>0</v>
      </c>
      <c r="BK472" s="52">
        <v>0</v>
      </c>
      <c r="BL472" s="52">
        <v>0</v>
      </c>
      <c r="BM472" s="52">
        <v>0</v>
      </c>
      <c r="BN472" s="52">
        <v>0</v>
      </c>
      <c r="BO472" s="52">
        <v>0</v>
      </c>
      <c r="BP472" s="52">
        <v>0</v>
      </c>
      <c r="BQ472" s="52">
        <v>0</v>
      </c>
      <c r="BR472" s="52">
        <v>0</v>
      </c>
      <c r="BS472" s="52">
        <v>0</v>
      </c>
      <c r="BT472" s="52">
        <v>0</v>
      </c>
      <c r="BU472" s="52">
        <v>0</v>
      </c>
      <c r="BV472" s="52">
        <v>0</v>
      </c>
      <c r="BW472" s="52">
        <v>0</v>
      </c>
      <c r="BX472" s="52">
        <v>0</v>
      </c>
      <c r="BY472" s="52">
        <v>0</v>
      </c>
      <c r="BZ472" s="52">
        <v>0</v>
      </c>
      <c r="CA472" s="52">
        <v>0</v>
      </c>
      <c r="CB472" s="52">
        <v>0</v>
      </c>
      <c r="CC472" s="52">
        <v>0</v>
      </c>
      <c r="CD472" s="52">
        <v>0</v>
      </c>
      <c r="CE472" s="52">
        <v>0</v>
      </c>
      <c r="CF472" s="52">
        <v>0</v>
      </c>
      <c r="CG472" s="52">
        <v>0</v>
      </c>
      <c r="CH472" s="52">
        <v>0</v>
      </c>
      <c r="CI472" s="52">
        <v>0</v>
      </c>
      <c r="CJ472" s="52">
        <v>0</v>
      </c>
      <c r="CK472" s="52">
        <v>0</v>
      </c>
      <c r="CL472" s="52">
        <v>0</v>
      </c>
      <c r="CM472" s="52">
        <v>0</v>
      </c>
      <c r="CN472" s="52">
        <v>0</v>
      </c>
      <c r="CO472" s="52">
        <v>0</v>
      </c>
      <c r="CP472" s="52">
        <v>0</v>
      </c>
      <c r="CQ472" s="52">
        <v>0</v>
      </c>
      <c r="CR472" s="52">
        <v>0</v>
      </c>
      <c r="CS472" s="52">
        <v>0</v>
      </c>
      <c r="CT472" s="52">
        <v>0</v>
      </c>
      <c r="CU472" s="52">
        <v>0</v>
      </c>
      <c r="CV472" s="52">
        <v>0</v>
      </c>
      <c r="CW472" s="52">
        <v>0</v>
      </c>
      <c r="CX472" s="52">
        <v>0</v>
      </c>
      <c r="CY472" s="52">
        <v>0</v>
      </c>
      <c r="CZ472" s="52">
        <v>0</v>
      </c>
      <c r="DA472" s="52">
        <v>0</v>
      </c>
      <c r="DB472" s="52">
        <v>0</v>
      </c>
      <c r="DC472" s="52">
        <v>0</v>
      </c>
      <c r="DD472" s="52">
        <v>0</v>
      </c>
      <c r="DE472" s="52">
        <v>0</v>
      </c>
      <c r="DF472" s="52">
        <v>0</v>
      </c>
      <c r="DG472" s="52">
        <v>0</v>
      </c>
      <c r="DH472" s="52">
        <v>0</v>
      </c>
      <c r="DI472" s="52">
        <v>0</v>
      </c>
      <c r="DJ472" s="52">
        <v>0</v>
      </c>
      <c r="DK472" s="52">
        <v>0</v>
      </c>
      <c r="DL472" s="52">
        <v>0</v>
      </c>
      <c r="DM472" s="52">
        <v>0</v>
      </c>
      <c r="DN472" s="52">
        <v>0</v>
      </c>
      <c r="DO472" s="52">
        <v>0</v>
      </c>
      <c r="DP472" s="52">
        <v>0</v>
      </c>
      <c r="DQ472" s="52">
        <v>0</v>
      </c>
      <c r="DR472" s="52">
        <v>0</v>
      </c>
      <c r="DS472" s="52">
        <v>0</v>
      </c>
      <c r="DT472" s="52">
        <v>0</v>
      </c>
      <c r="DU472" s="52">
        <v>0</v>
      </c>
      <c r="DV472" s="52">
        <v>0</v>
      </c>
      <c r="DW472" s="52">
        <v>0</v>
      </c>
      <c r="DX472" s="52">
        <v>0</v>
      </c>
      <c r="DY472" s="52">
        <v>0</v>
      </c>
      <c r="DZ472" s="52">
        <v>0</v>
      </c>
      <c r="EA472" s="52">
        <v>0</v>
      </c>
      <c r="EB472" s="52">
        <v>0</v>
      </c>
      <c r="EC472" s="52">
        <v>0</v>
      </c>
      <c r="ED472" s="52">
        <v>0</v>
      </c>
      <c r="EE472" s="52">
        <v>0</v>
      </c>
      <c r="EF472" s="52">
        <v>0</v>
      </c>
      <c r="EG472" s="52">
        <v>0</v>
      </c>
      <c r="EH472" s="52">
        <v>0</v>
      </c>
      <c r="EI472" s="52">
        <v>0</v>
      </c>
      <c r="EJ472" s="52">
        <v>0</v>
      </c>
      <c r="EK472" s="52">
        <v>0</v>
      </c>
      <c r="EL472" s="52">
        <v>0</v>
      </c>
      <c r="EM472" s="52">
        <v>0</v>
      </c>
      <c r="EN472" s="52">
        <v>0</v>
      </c>
      <c r="EO472" s="52">
        <v>0</v>
      </c>
      <c r="EP472" s="52">
        <v>0</v>
      </c>
      <c r="EQ472" s="52">
        <v>0</v>
      </c>
      <c r="ER472" s="52">
        <v>0</v>
      </c>
      <c r="ES472" s="52">
        <v>0</v>
      </c>
      <c r="ET472" s="52">
        <v>0</v>
      </c>
      <c r="EU472" s="52">
        <v>0</v>
      </c>
      <c r="EV472" s="52">
        <v>0</v>
      </c>
      <c r="EW472" s="52">
        <v>75.498109999999997</v>
      </c>
      <c r="EX472" s="52">
        <v>73.321659999999994</v>
      </c>
      <c r="EY472" s="52">
        <v>71.60745</v>
      </c>
      <c r="EZ472" s="52">
        <v>69.640010000000004</v>
      </c>
      <c r="FA472" s="52">
        <v>68.184939999999997</v>
      </c>
      <c r="FB472" s="52">
        <v>67.417259999999999</v>
      </c>
      <c r="FC472" s="52">
        <v>66.685019999999994</v>
      </c>
      <c r="FD472" s="52">
        <v>68.360820000000004</v>
      </c>
      <c r="FE472" s="52">
        <v>71.959199999999996</v>
      </c>
      <c r="FF472" s="52">
        <v>75.586849999999998</v>
      </c>
      <c r="FG472" s="52">
        <v>79.336539999999999</v>
      </c>
      <c r="FH472" s="52">
        <v>82.860810000000001</v>
      </c>
      <c r="FI472" s="52">
        <v>86.058760000000007</v>
      </c>
      <c r="FJ472" s="52">
        <v>88.984049999999996</v>
      </c>
      <c r="FK472" s="52">
        <v>91.070419999999999</v>
      </c>
      <c r="FL472" s="52">
        <v>92.430499999999995</v>
      </c>
      <c r="FM472" s="52">
        <v>92.401629999999997</v>
      </c>
      <c r="FN472" s="52">
        <v>91.796199999999999</v>
      </c>
      <c r="FO472" s="52">
        <v>89.886939999999996</v>
      </c>
      <c r="FP472" s="52">
        <v>84.637879999999996</v>
      </c>
      <c r="FQ472" s="52">
        <v>80.769030000000001</v>
      </c>
      <c r="FR472" s="52">
        <v>79.037800000000004</v>
      </c>
      <c r="FS472" s="52">
        <v>78.208309999999997</v>
      </c>
      <c r="FT472" s="52">
        <v>77.344729999999998</v>
      </c>
      <c r="FU472" s="52">
        <v>10</v>
      </c>
      <c r="FV472" s="52">
        <v>211.47059999999999</v>
      </c>
      <c r="FW472" s="52">
        <v>69.319320000000005</v>
      </c>
      <c r="FX472" s="52">
        <v>0</v>
      </c>
    </row>
    <row r="473" spans="1:180" x14ac:dyDescent="0.3">
      <c r="A473" t="s">
        <v>174</v>
      </c>
      <c r="B473" t="s">
        <v>251</v>
      </c>
      <c r="C473" t="s">
        <v>0</v>
      </c>
      <c r="D473" t="s">
        <v>244</v>
      </c>
      <c r="E473" t="s">
        <v>190</v>
      </c>
      <c r="F473" t="s">
        <v>238</v>
      </c>
      <c r="G473" t="s">
        <v>240</v>
      </c>
      <c r="H473" s="52">
        <v>237</v>
      </c>
      <c r="I473" s="52">
        <v>0</v>
      </c>
      <c r="J473" s="52">
        <v>0</v>
      </c>
      <c r="K473" s="52">
        <v>0</v>
      </c>
      <c r="L473" s="52">
        <v>0</v>
      </c>
      <c r="M473" s="52">
        <v>0</v>
      </c>
      <c r="N473" s="52">
        <v>0</v>
      </c>
      <c r="O473" s="52">
        <v>0</v>
      </c>
      <c r="P473" s="52">
        <v>0</v>
      </c>
      <c r="Q473" s="52">
        <v>0</v>
      </c>
      <c r="R473" s="52">
        <v>0</v>
      </c>
      <c r="S473" s="52">
        <v>0</v>
      </c>
      <c r="T473" s="52">
        <v>0</v>
      </c>
      <c r="U473" s="52">
        <v>0</v>
      </c>
      <c r="V473" s="52">
        <v>0</v>
      </c>
      <c r="W473" s="52">
        <v>0</v>
      </c>
      <c r="X473" s="52">
        <v>0</v>
      </c>
      <c r="Y473" s="52">
        <v>0</v>
      </c>
      <c r="Z473" s="52">
        <v>0</v>
      </c>
      <c r="AA473" s="52">
        <v>0</v>
      </c>
      <c r="AB473" s="52">
        <v>0</v>
      </c>
      <c r="AC473" s="52">
        <v>0</v>
      </c>
      <c r="AD473" s="52">
        <v>0</v>
      </c>
      <c r="AE473" s="52">
        <v>0</v>
      </c>
      <c r="AF473" s="52">
        <v>0</v>
      </c>
      <c r="AG473" s="52">
        <v>0</v>
      </c>
      <c r="AH473" s="52">
        <v>0</v>
      </c>
      <c r="AI473" s="52">
        <v>0</v>
      </c>
      <c r="AJ473" s="52">
        <v>0</v>
      </c>
      <c r="AK473" s="52">
        <v>0</v>
      </c>
      <c r="AL473" s="52">
        <v>0</v>
      </c>
      <c r="AM473" s="52">
        <v>0</v>
      </c>
      <c r="AN473" s="52">
        <v>0</v>
      </c>
      <c r="AO473" s="52">
        <v>0</v>
      </c>
      <c r="AP473" s="52">
        <v>0</v>
      </c>
      <c r="AQ473" s="52">
        <v>0</v>
      </c>
      <c r="AR473" s="52">
        <v>0</v>
      </c>
      <c r="AS473" s="52">
        <v>0</v>
      </c>
      <c r="AT473" s="52">
        <v>0</v>
      </c>
      <c r="AU473" s="52">
        <v>0</v>
      </c>
      <c r="AV473" s="52">
        <v>0</v>
      </c>
      <c r="AW473" s="52">
        <v>0</v>
      </c>
      <c r="AX473" s="52">
        <v>0</v>
      </c>
      <c r="AY473" s="52">
        <v>0</v>
      </c>
      <c r="AZ473" s="52">
        <v>0</v>
      </c>
      <c r="BA473" s="52">
        <v>0</v>
      </c>
      <c r="BB473" s="52">
        <v>0</v>
      </c>
      <c r="BC473" s="52">
        <v>0</v>
      </c>
      <c r="BD473" s="52">
        <v>0</v>
      </c>
      <c r="BE473" s="52">
        <v>0</v>
      </c>
      <c r="BF473" s="52">
        <v>0</v>
      </c>
      <c r="BG473" s="52">
        <v>0</v>
      </c>
      <c r="BH473" s="52">
        <v>0</v>
      </c>
      <c r="BI473" s="52">
        <v>0</v>
      </c>
      <c r="BJ473" s="52">
        <v>0</v>
      </c>
      <c r="BK473" s="52">
        <v>0</v>
      </c>
      <c r="BL473" s="52">
        <v>0</v>
      </c>
      <c r="BM473" s="52">
        <v>0</v>
      </c>
      <c r="BN473" s="52">
        <v>0</v>
      </c>
      <c r="BO473" s="52">
        <v>0</v>
      </c>
      <c r="BP473" s="52">
        <v>0</v>
      </c>
      <c r="BQ473" s="52">
        <v>0</v>
      </c>
      <c r="BR473" s="52">
        <v>0</v>
      </c>
      <c r="BS473" s="52">
        <v>0</v>
      </c>
      <c r="BT473" s="52">
        <v>0</v>
      </c>
      <c r="BU473" s="52">
        <v>0</v>
      </c>
      <c r="BV473" s="52">
        <v>0</v>
      </c>
      <c r="BW473" s="52">
        <v>0</v>
      </c>
      <c r="BX473" s="52">
        <v>0</v>
      </c>
      <c r="BY473" s="52">
        <v>0</v>
      </c>
      <c r="BZ473" s="52">
        <v>0</v>
      </c>
      <c r="CA473" s="52">
        <v>0</v>
      </c>
      <c r="CB473" s="52">
        <v>0</v>
      </c>
      <c r="CC473" s="52">
        <v>0</v>
      </c>
      <c r="CD473" s="52">
        <v>0</v>
      </c>
      <c r="CE473" s="52">
        <v>0</v>
      </c>
      <c r="CF473" s="52">
        <v>0</v>
      </c>
      <c r="CG473" s="52">
        <v>0</v>
      </c>
      <c r="CH473" s="52">
        <v>0</v>
      </c>
      <c r="CI473" s="52">
        <v>0</v>
      </c>
      <c r="CJ473" s="52">
        <v>0</v>
      </c>
      <c r="CK473" s="52">
        <v>0</v>
      </c>
      <c r="CL473" s="52">
        <v>0</v>
      </c>
      <c r="CM473" s="52">
        <v>0</v>
      </c>
      <c r="CN473" s="52">
        <v>0</v>
      </c>
      <c r="CO473" s="52">
        <v>0</v>
      </c>
      <c r="CP473" s="52">
        <v>0</v>
      </c>
      <c r="CQ473" s="52">
        <v>0</v>
      </c>
      <c r="CR473" s="52">
        <v>0</v>
      </c>
      <c r="CS473" s="52">
        <v>0</v>
      </c>
      <c r="CT473" s="52">
        <v>0</v>
      </c>
      <c r="CU473" s="52">
        <v>0</v>
      </c>
      <c r="CV473" s="52">
        <v>0</v>
      </c>
      <c r="CW473" s="52">
        <v>0</v>
      </c>
      <c r="CX473" s="52">
        <v>0</v>
      </c>
      <c r="CY473" s="52">
        <v>0</v>
      </c>
      <c r="CZ473" s="52">
        <v>0</v>
      </c>
      <c r="DA473" s="52">
        <v>0</v>
      </c>
      <c r="DB473" s="52">
        <v>0</v>
      </c>
      <c r="DC473" s="52">
        <v>0</v>
      </c>
      <c r="DD473" s="52">
        <v>0</v>
      </c>
      <c r="DE473" s="52">
        <v>0</v>
      </c>
      <c r="DF473" s="52">
        <v>0</v>
      </c>
      <c r="DG473" s="52">
        <v>0</v>
      </c>
      <c r="DH473" s="52">
        <v>0</v>
      </c>
      <c r="DI473" s="52">
        <v>0</v>
      </c>
      <c r="DJ473" s="52">
        <v>0</v>
      </c>
      <c r="DK473" s="52">
        <v>0</v>
      </c>
      <c r="DL473" s="52">
        <v>0</v>
      </c>
      <c r="DM473" s="52">
        <v>0</v>
      </c>
      <c r="DN473" s="52">
        <v>0</v>
      </c>
      <c r="DO473" s="52">
        <v>0</v>
      </c>
      <c r="DP473" s="52">
        <v>0</v>
      </c>
      <c r="DQ473" s="52">
        <v>0</v>
      </c>
      <c r="DR473" s="52">
        <v>0</v>
      </c>
      <c r="DS473" s="52">
        <v>0</v>
      </c>
      <c r="DT473" s="52">
        <v>0</v>
      </c>
      <c r="DU473" s="52">
        <v>0</v>
      </c>
      <c r="DV473" s="52">
        <v>0</v>
      </c>
      <c r="DW473" s="52">
        <v>0</v>
      </c>
      <c r="DX473" s="52">
        <v>0</v>
      </c>
      <c r="DY473" s="52">
        <v>0</v>
      </c>
      <c r="DZ473" s="52">
        <v>0</v>
      </c>
      <c r="EA473" s="52">
        <v>0</v>
      </c>
      <c r="EB473" s="52">
        <v>0</v>
      </c>
      <c r="EC473" s="52">
        <v>0</v>
      </c>
      <c r="ED473" s="52">
        <v>0</v>
      </c>
      <c r="EE473" s="52">
        <v>0</v>
      </c>
      <c r="EF473" s="52">
        <v>0</v>
      </c>
      <c r="EG473" s="52">
        <v>0</v>
      </c>
      <c r="EH473" s="52">
        <v>0</v>
      </c>
      <c r="EI473" s="52">
        <v>0</v>
      </c>
      <c r="EJ473" s="52">
        <v>0</v>
      </c>
      <c r="EK473" s="52">
        <v>0</v>
      </c>
      <c r="EL473" s="52">
        <v>0</v>
      </c>
      <c r="EM473" s="52">
        <v>0</v>
      </c>
      <c r="EN473" s="52">
        <v>0</v>
      </c>
      <c r="EO473" s="52">
        <v>0</v>
      </c>
      <c r="EP473" s="52">
        <v>0</v>
      </c>
      <c r="EQ473" s="52">
        <v>0</v>
      </c>
      <c r="ER473" s="52">
        <v>0</v>
      </c>
      <c r="ES473" s="52">
        <v>0</v>
      </c>
      <c r="ET473" s="52">
        <v>0</v>
      </c>
      <c r="EU473" s="52">
        <v>0</v>
      </c>
      <c r="EV473" s="52">
        <v>0</v>
      </c>
      <c r="EW473" s="52">
        <v>71.504859999999994</v>
      </c>
      <c r="EX473" s="52">
        <v>69.769729999999996</v>
      </c>
      <c r="EY473" s="52">
        <v>67.08372</v>
      </c>
      <c r="EZ473" s="52">
        <v>64.130489999999995</v>
      </c>
      <c r="FA473" s="52">
        <v>61.590769999999999</v>
      </c>
      <c r="FB473" s="52">
        <v>61.234430000000003</v>
      </c>
      <c r="FC473" s="52">
        <v>61.863819999999997</v>
      </c>
      <c r="FD473" s="52">
        <v>63.565530000000003</v>
      </c>
      <c r="FE473" s="52">
        <v>68.548919999999995</v>
      </c>
      <c r="FF473" s="52">
        <v>72.659710000000004</v>
      </c>
      <c r="FG473" s="52">
        <v>77.243380000000002</v>
      </c>
      <c r="FH473" s="52">
        <v>80.655929999999998</v>
      </c>
      <c r="FI473" s="52">
        <v>84.331500000000005</v>
      </c>
      <c r="FJ473" s="52">
        <v>87.301990000000004</v>
      </c>
      <c r="FK473" s="52">
        <v>89.234840000000005</v>
      </c>
      <c r="FL473" s="52">
        <v>90.17774</v>
      </c>
      <c r="FM473" s="52">
        <v>90.542929999999998</v>
      </c>
      <c r="FN473" s="52">
        <v>88.674449999999993</v>
      </c>
      <c r="FO473" s="52">
        <v>86.986980000000003</v>
      </c>
      <c r="FP473" s="52">
        <v>82.261189999999999</v>
      </c>
      <c r="FQ473" s="52">
        <v>79.670249999999996</v>
      </c>
      <c r="FR473" s="52">
        <v>77.67192</v>
      </c>
      <c r="FS473" s="52">
        <v>75.870609999999999</v>
      </c>
      <c r="FT473" s="52">
        <v>71.548019999999994</v>
      </c>
      <c r="FU473" s="52">
        <v>10</v>
      </c>
      <c r="FV473" s="52">
        <v>211.43090000000001</v>
      </c>
      <c r="FW473" s="52">
        <v>79.306179999999998</v>
      </c>
      <c r="FX473" s="52">
        <v>0</v>
      </c>
    </row>
    <row r="474" spans="1:180" x14ac:dyDescent="0.3">
      <c r="A474" t="s">
        <v>174</v>
      </c>
      <c r="B474" t="s">
        <v>251</v>
      </c>
      <c r="C474" t="s">
        <v>0</v>
      </c>
      <c r="D474" t="s">
        <v>224</v>
      </c>
      <c r="E474" t="s">
        <v>187</v>
      </c>
      <c r="F474" t="s">
        <v>238</v>
      </c>
      <c r="G474" t="s">
        <v>240</v>
      </c>
      <c r="H474" s="52">
        <v>237</v>
      </c>
      <c r="I474" s="52">
        <v>0</v>
      </c>
      <c r="J474" s="52">
        <v>0</v>
      </c>
      <c r="K474" s="52">
        <v>0</v>
      </c>
      <c r="L474" s="52">
        <v>0</v>
      </c>
      <c r="M474" s="52">
        <v>0</v>
      </c>
      <c r="N474" s="52">
        <v>0</v>
      </c>
      <c r="O474" s="52">
        <v>0</v>
      </c>
      <c r="P474" s="52">
        <v>0</v>
      </c>
      <c r="Q474" s="52">
        <v>0</v>
      </c>
      <c r="R474" s="52">
        <v>0</v>
      </c>
      <c r="S474" s="52">
        <v>0</v>
      </c>
      <c r="T474" s="52">
        <v>0</v>
      </c>
      <c r="U474" s="52">
        <v>0</v>
      </c>
      <c r="V474" s="52">
        <v>0</v>
      </c>
      <c r="W474" s="52">
        <v>0</v>
      </c>
      <c r="X474" s="52">
        <v>0</v>
      </c>
      <c r="Y474" s="52">
        <v>0</v>
      </c>
      <c r="Z474" s="52">
        <v>0</v>
      </c>
      <c r="AA474" s="52">
        <v>0</v>
      </c>
      <c r="AB474" s="52">
        <v>0</v>
      </c>
      <c r="AC474" s="52">
        <v>0</v>
      </c>
      <c r="AD474" s="52">
        <v>0</v>
      </c>
      <c r="AE474" s="52">
        <v>0</v>
      </c>
      <c r="AF474" s="52">
        <v>0</v>
      </c>
      <c r="AG474" s="52">
        <v>0</v>
      </c>
      <c r="AH474" s="52">
        <v>0</v>
      </c>
      <c r="AI474" s="52">
        <v>0</v>
      </c>
      <c r="AJ474" s="52">
        <v>0</v>
      </c>
      <c r="AK474" s="52">
        <v>0</v>
      </c>
      <c r="AL474" s="52">
        <v>0</v>
      </c>
      <c r="AM474" s="52">
        <v>0</v>
      </c>
      <c r="AN474" s="52">
        <v>0</v>
      </c>
      <c r="AO474" s="52">
        <v>0</v>
      </c>
      <c r="AP474" s="52">
        <v>0</v>
      </c>
      <c r="AQ474" s="52">
        <v>0</v>
      </c>
      <c r="AR474" s="52">
        <v>0</v>
      </c>
      <c r="AS474" s="52">
        <v>0</v>
      </c>
      <c r="AT474" s="52">
        <v>0</v>
      </c>
      <c r="AU474" s="52">
        <v>0</v>
      </c>
      <c r="AV474" s="52">
        <v>0</v>
      </c>
      <c r="AW474" s="52">
        <v>0</v>
      </c>
      <c r="AX474" s="52">
        <v>0</v>
      </c>
      <c r="AY474" s="52">
        <v>0</v>
      </c>
      <c r="AZ474" s="52">
        <v>0</v>
      </c>
      <c r="BA474" s="52">
        <v>0</v>
      </c>
      <c r="BB474" s="52">
        <v>0</v>
      </c>
      <c r="BC474" s="52">
        <v>0</v>
      </c>
      <c r="BD474" s="52">
        <v>0</v>
      </c>
      <c r="BE474" s="52">
        <v>0</v>
      </c>
      <c r="BF474" s="52">
        <v>0</v>
      </c>
      <c r="BG474" s="52">
        <v>0</v>
      </c>
      <c r="BH474" s="52">
        <v>0</v>
      </c>
      <c r="BI474" s="52">
        <v>0</v>
      </c>
      <c r="BJ474" s="52">
        <v>0</v>
      </c>
      <c r="BK474" s="52">
        <v>0</v>
      </c>
      <c r="BL474" s="52">
        <v>0</v>
      </c>
      <c r="BM474" s="52">
        <v>0</v>
      </c>
      <c r="BN474" s="52">
        <v>0</v>
      </c>
      <c r="BO474" s="52">
        <v>0</v>
      </c>
      <c r="BP474" s="52">
        <v>0</v>
      </c>
      <c r="BQ474" s="52">
        <v>0</v>
      </c>
      <c r="BR474" s="52">
        <v>0</v>
      </c>
      <c r="BS474" s="52">
        <v>0</v>
      </c>
      <c r="BT474" s="52">
        <v>0</v>
      </c>
      <c r="BU474" s="52">
        <v>0</v>
      </c>
      <c r="BV474" s="52">
        <v>0</v>
      </c>
      <c r="BW474" s="52">
        <v>0</v>
      </c>
      <c r="BX474" s="52">
        <v>0</v>
      </c>
      <c r="BY474" s="52">
        <v>0</v>
      </c>
      <c r="BZ474" s="52">
        <v>0</v>
      </c>
      <c r="CA474" s="52">
        <v>0</v>
      </c>
      <c r="CB474" s="52">
        <v>0</v>
      </c>
      <c r="CC474" s="52">
        <v>0</v>
      </c>
      <c r="CD474" s="52">
        <v>0</v>
      </c>
      <c r="CE474" s="52">
        <v>0</v>
      </c>
      <c r="CF474" s="52">
        <v>0</v>
      </c>
      <c r="CG474" s="52">
        <v>0</v>
      </c>
      <c r="CH474" s="52">
        <v>0</v>
      </c>
      <c r="CI474" s="52">
        <v>0</v>
      </c>
      <c r="CJ474" s="52">
        <v>0</v>
      </c>
      <c r="CK474" s="52">
        <v>0</v>
      </c>
      <c r="CL474" s="52">
        <v>0</v>
      </c>
      <c r="CM474" s="52">
        <v>0</v>
      </c>
      <c r="CN474" s="52">
        <v>0</v>
      </c>
      <c r="CO474" s="52">
        <v>0</v>
      </c>
      <c r="CP474" s="52">
        <v>0</v>
      </c>
      <c r="CQ474" s="52">
        <v>0</v>
      </c>
      <c r="CR474" s="52">
        <v>0</v>
      </c>
      <c r="CS474" s="52">
        <v>0</v>
      </c>
      <c r="CT474" s="52">
        <v>0</v>
      </c>
      <c r="CU474" s="52">
        <v>0</v>
      </c>
      <c r="CV474" s="52">
        <v>0</v>
      </c>
      <c r="CW474" s="52">
        <v>0</v>
      </c>
      <c r="CX474" s="52">
        <v>0</v>
      </c>
      <c r="CY474" s="52">
        <v>0</v>
      </c>
      <c r="CZ474" s="52">
        <v>0</v>
      </c>
      <c r="DA474" s="52">
        <v>0</v>
      </c>
      <c r="DB474" s="52">
        <v>0</v>
      </c>
      <c r="DC474" s="52">
        <v>0</v>
      </c>
      <c r="DD474" s="52">
        <v>0</v>
      </c>
      <c r="DE474" s="52">
        <v>0</v>
      </c>
      <c r="DF474" s="52">
        <v>0</v>
      </c>
      <c r="DG474" s="52">
        <v>0</v>
      </c>
      <c r="DH474" s="52">
        <v>0</v>
      </c>
      <c r="DI474" s="52">
        <v>0</v>
      </c>
      <c r="DJ474" s="52">
        <v>0</v>
      </c>
      <c r="DK474" s="52">
        <v>0</v>
      </c>
      <c r="DL474" s="52">
        <v>0</v>
      </c>
      <c r="DM474" s="52">
        <v>0</v>
      </c>
      <c r="DN474" s="52">
        <v>0</v>
      </c>
      <c r="DO474" s="52">
        <v>0</v>
      </c>
      <c r="DP474" s="52">
        <v>0</v>
      </c>
      <c r="DQ474" s="52">
        <v>0</v>
      </c>
      <c r="DR474" s="52">
        <v>0</v>
      </c>
      <c r="DS474" s="52">
        <v>0</v>
      </c>
      <c r="DT474" s="52">
        <v>0</v>
      </c>
      <c r="DU474" s="52">
        <v>0</v>
      </c>
      <c r="DV474" s="52">
        <v>0</v>
      </c>
      <c r="DW474" s="52">
        <v>0</v>
      </c>
      <c r="DX474" s="52">
        <v>0</v>
      </c>
      <c r="DY474" s="52">
        <v>0</v>
      </c>
      <c r="DZ474" s="52">
        <v>0</v>
      </c>
      <c r="EA474" s="52">
        <v>0</v>
      </c>
      <c r="EB474" s="52">
        <v>0</v>
      </c>
      <c r="EC474" s="52">
        <v>0</v>
      </c>
      <c r="ED474" s="52">
        <v>0</v>
      </c>
      <c r="EE474" s="52">
        <v>0</v>
      </c>
      <c r="EF474" s="52">
        <v>0</v>
      </c>
      <c r="EG474" s="52">
        <v>0</v>
      </c>
      <c r="EH474" s="52">
        <v>0</v>
      </c>
      <c r="EI474" s="52">
        <v>0</v>
      </c>
      <c r="EJ474" s="52">
        <v>0</v>
      </c>
      <c r="EK474" s="52">
        <v>0</v>
      </c>
      <c r="EL474" s="52">
        <v>0</v>
      </c>
      <c r="EM474" s="52">
        <v>0</v>
      </c>
      <c r="EN474" s="52">
        <v>0</v>
      </c>
      <c r="EO474" s="52">
        <v>0</v>
      </c>
      <c r="EP474" s="52">
        <v>0</v>
      </c>
      <c r="EQ474" s="52">
        <v>0</v>
      </c>
      <c r="ER474" s="52">
        <v>0</v>
      </c>
      <c r="ES474" s="52">
        <v>0</v>
      </c>
      <c r="ET474" s="52">
        <v>0</v>
      </c>
      <c r="EU474" s="52">
        <v>0</v>
      </c>
      <c r="EV474" s="52">
        <v>0</v>
      </c>
      <c r="EW474" s="52">
        <v>76.702780000000004</v>
      </c>
      <c r="EX474" s="52">
        <v>74.415549999999996</v>
      </c>
      <c r="EY474" s="52">
        <v>72.274270000000001</v>
      </c>
      <c r="EZ474" s="52">
        <v>70.494060000000005</v>
      </c>
      <c r="FA474" s="52">
        <v>69.085729999999998</v>
      </c>
      <c r="FB474" s="52">
        <v>67.236819999999994</v>
      </c>
      <c r="FC474" s="52">
        <v>67.289159999999995</v>
      </c>
      <c r="FD474" s="52">
        <v>69.616569999999996</v>
      </c>
      <c r="FE474" s="52">
        <v>72.732749999999996</v>
      </c>
      <c r="FF474" s="52">
        <v>75.971670000000003</v>
      </c>
      <c r="FG474" s="52">
        <v>79.149659999999997</v>
      </c>
      <c r="FH474" s="52">
        <v>82.241640000000004</v>
      </c>
      <c r="FI474" s="52">
        <v>85.375470000000007</v>
      </c>
      <c r="FJ474" s="52">
        <v>88.209530000000001</v>
      </c>
      <c r="FK474" s="52">
        <v>90.896910000000005</v>
      </c>
      <c r="FL474" s="52">
        <v>92.408659999999998</v>
      </c>
      <c r="FM474" s="52">
        <v>93.777389999999997</v>
      </c>
      <c r="FN474" s="52">
        <v>93.920339999999996</v>
      </c>
      <c r="FO474" s="52">
        <v>92.555160000000001</v>
      </c>
      <c r="FP474" s="52">
        <v>90.931439999999995</v>
      </c>
      <c r="FQ474" s="52">
        <v>87.764939999999996</v>
      </c>
      <c r="FR474" s="52">
        <v>84.216710000000006</v>
      </c>
      <c r="FS474" s="52">
        <v>81.748490000000004</v>
      </c>
      <c r="FT474" s="52">
        <v>78.97784</v>
      </c>
      <c r="FU474" s="52">
        <v>10</v>
      </c>
      <c r="FV474" s="52">
        <v>200.19239999999999</v>
      </c>
      <c r="FW474" s="52">
        <v>70.984499999999997</v>
      </c>
      <c r="FX474" s="52">
        <v>0</v>
      </c>
    </row>
    <row r="475" spans="1:180" x14ac:dyDescent="0.3">
      <c r="A475" t="s">
        <v>174</v>
      </c>
      <c r="B475" t="s">
        <v>251</v>
      </c>
      <c r="C475" t="s">
        <v>0</v>
      </c>
      <c r="D475" t="s">
        <v>244</v>
      </c>
      <c r="E475" t="s">
        <v>187</v>
      </c>
      <c r="F475" t="s">
        <v>226</v>
      </c>
      <c r="G475" t="s">
        <v>240</v>
      </c>
      <c r="H475" s="52">
        <v>13</v>
      </c>
      <c r="I475" s="52">
        <v>0</v>
      </c>
      <c r="J475" s="52">
        <v>0</v>
      </c>
      <c r="K475" s="52">
        <v>0</v>
      </c>
      <c r="L475" s="52">
        <v>0</v>
      </c>
      <c r="M475" s="52">
        <v>0</v>
      </c>
      <c r="N475" s="52">
        <v>0</v>
      </c>
      <c r="O475" s="52">
        <v>0</v>
      </c>
      <c r="P475" s="52">
        <v>0</v>
      </c>
      <c r="Q475" s="52">
        <v>0</v>
      </c>
      <c r="R475" s="52">
        <v>0</v>
      </c>
      <c r="S475" s="52">
        <v>0</v>
      </c>
      <c r="T475" s="52">
        <v>0</v>
      </c>
      <c r="U475" s="52">
        <v>0</v>
      </c>
      <c r="V475" s="52">
        <v>0</v>
      </c>
      <c r="W475" s="52">
        <v>0</v>
      </c>
      <c r="X475" s="52">
        <v>0</v>
      </c>
      <c r="Y475" s="52">
        <v>0</v>
      </c>
      <c r="Z475" s="52">
        <v>0</v>
      </c>
      <c r="AA475" s="52">
        <v>0</v>
      </c>
      <c r="AB475" s="52">
        <v>0</v>
      </c>
      <c r="AC475" s="52">
        <v>0</v>
      </c>
      <c r="AD475" s="52">
        <v>0</v>
      </c>
      <c r="AE475" s="52">
        <v>0</v>
      </c>
      <c r="AF475" s="52">
        <v>0</v>
      </c>
      <c r="AG475" s="52">
        <v>0</v>
      </c>
      <c r="AH475" s="52">
        <v>0</v>
      </c>
      <c r="AI475" s="52">
        <v>0</v>
      </c>
      <c r="AJ475" s="52">
        <v>0</v>
      </c>
      <c r="AK475" s="52">
        <v>0</v>
      </c>
      <c r="AL475" s="52">
        <v>0</v>
      </c>
      <c r="AM475" s="52">
        <v>0</v>
      </c>
      <c r="AN475" s="52">
        <v>0</v>
      </c>
      <c r="AO475" s="52">
        <v>0</v>
      </c>
      <c r="AP475" s="52">
        <v>0</v>
      </c>
      <c r="AQ475" s="52">
        <v>0</v>
      </c>
      <c r="AR475" s="52">
        <v>0</v>
      </c>
      <c r="AS475" s="52">
        <v>0</v>
      </c>
      <c r="AT475" s="52">
        <v>0</v>
      </c>
      <c r="AU475" s="52">
        <v>0</v>
      </c>
      <c r="AV475" s="52">
        <v>0</v>
      </c>
      <c r="AW475" s="52">
        <v>0</v>
      </c>
      <c r="AX475" s="52">
        <v>0</v>
      </c>
      <c r="AY475" s="52">
        <v>0</v>
      </c>
      <c r="AZ475" s="52">
        <v>0</v>
      </c>
      <c r="BA475" s="52">
        <v>0</v>
      </c>
      <c r="BB475" s="52">
        <v>0</v>
      </c>
      <c r="BC475" s="52">
        <v>0</v>
      </c>
      <c r="BD475" s="52">
        <v>0</v>
      </c>
      <c r="BE475" s="52">
        <v>0</v>
      </c>
      <c r="BF475" s="52">
        <v>0</v>
      </c>
      <c r="BG475" s="52">
        <v>0</v>
      </c>
      <c r="BH475" s="52">
        <v>0</v>
      </c>
      <c r="BI475" s="52">
        <v>0</v>
      </c>
      <c r="BJ475" s="52">
        <v>0</v>
      </c>
      <c r="BK475" s="52">
        <v>0</v>
      </c>
      <c r="BL475" s="52">
        <v>0</v>
      </c>
      <c r="BM475" s="52">
        <v>0</v>
      </c>
      <c r="BN475" s="52">
        <v>0</v>
      </c>
      <c r="BO475" s="52">
        <v>0</v>
      </c>
      <c r="BP475" s="52">
        <v>0</v>
      </c>
      <c r="BQ475" s="52">
        <v>0</v>
      </c>
      <c r="BR475" s="52">
        <v>0</v>
      </c>
      <c r="BS475" s="52">
        <v>0</v>
      </c>
      <c r="BT475" s="52">
        <v>0</v>
      </c>
      <c r="BU475" s="52">
        <v>0</v>
      </c>
      <c r="BV475" s="52">
        <v>0</v>
      </c>
      <c r="BW475" s="52">
        <v>0</v>
      </c>
      <c r="BX475" s="52">
        <v>0</v>
      </c>
      <c r="BY475" s="52">
        <v>0</v>
      </c>
      <c r="BZ475" s="52">
        <v>0</v>
      </c>
      <c r="CA475" s="52">
        <v>0</v>
      </c>
      <c r="CB475" s="52">
        <v>0</v>
      </c>
      <c r="CC475" s="52">
        <v>0</v>
      </c>
      <c r="CD475" s="52">
        <v>0</v>
      </c>
      <c r="CE475" s="52">
        <v>0</v>
      </c>
      <c r="CF475" s="52">
        <v>0</v>
      </c>
      <c r="CG475" s="52">
        <v>0</v>
      </c>
      <c r="CH475" s="52">
        <v>0</v>
      </c>
      <c r="CI475" s="52">
        <v>0</v>
      </c>
      <c r="CJ475" s="52">
        <v>0</v>
      </c>
      <c r="CK475" s="52">
        <v>0</v>
      </c>
      <c r="CL475" s="52">
        <v>0</v>
      </c>
      <c r="CM475" s="52">
        <v>0</v>
      </c>
      <c r="CN475" s="52">
        <v>0</v>
      </c>
      <c r="CO475" s="52">
        <v>0</v>
      </c>
      <c r="CP475" s="52">
        <v>0</v>
      </c>
      <c r="CQ475" s="52">
        <v>0</v>
      </c>
      <c r="CR475" s="52">
        <v>0</v>
      </c>
      <c r="CS475" s="52">
        <v>0</v>
      </c>
      <c r="CT475" s="52">
        <v>0</v>
      </c>
      <c r="CU475" s="52">
        <v>0</v>
      </c>
      <c r="CV475" s="52">
        <v>0</v>
      </c>
      <c r="CW475" s="52">
        <v>0</v>
      </c>
      <c r="CX475" s="52">
        <v>0</v>
      </c>
      <c r="CY475" s="52">
        <v>0</v>
      </c>
      <c r="CZ475" s="52">
        <v>0</v>
      </c>
      <c r="DA475" s="52">
        <v>0</v>
      </c>
      <c r="DB475" s="52">
        <v>0</v>
      </c>
      <c r="DC475" s="52">
        <v>0</v>
      </c>
      <c r="DD475" s="52">
        <v>0</v>
      </c>
      <c r="DE475" s="52">
        <v>0</v>
      </c>
      <c r="DF475" s="52">
        <v>0</v>
      </c>
      <c r="DG475" s="52">
        <v>0</v>
      </c>
      <c r="DH475" s="52">
        <v>0</v>
      </c>
      <c r="DI475" s="52">
        <v>0</v>
      </c>
      <c r="DJ475" s="52">
        <v>0</v>
      </c>
      <c r="DK475" s="52">
        <v>0</v>
      </c>
      <c r="DL475" s="52">
        <v>0</v>
      </c>
      <c r="DM475" s="52">
        <v>0</v>
      </c>
      <c r="DN475" s="52">
        <v>0</v>
      </c>
      <c r="DO475" s="52">
        <v>0</v>
      </c>
      <c r="DP475" s="52">
        <v>0</v>
      </c>
      <c r="DQ475" s="52">
        <v>0</v>
      </c>
      <c r="DR475" s="52">
        <v>0</v>
      </c>
      <c r="DS475" s="52">
        <v>0</v>
      </c>
      <c r="DT475" s="52">
        <v>0</v>
      </c>
      <c r="DU475" s="52">
        <v>0</v>
      </c>
      <c r="DV475" s="52">
        <v>0</v>
      </c>
      <c r="DW475" s="52">
        <v>0</v>
      </c>
      <c r="DX475" s="52">
        <v>0</v>
      </c>
      <c r="DY475" s="52">
        <v>0</v>
      </c>
      <c r="DZ475" s="52">
        <v>0</v>
      </c>
      <c r="EA475" s="52">
        <v>0</v>
      </c>
      <c r="EB475" s="52">
        <v>0</v>
      </c>
      <c r="EC475" s="52">
        <v>0</v>
      </c>
      <c r="ED475" s="52">
        <v>0</v>
      </c>
      <c r="EE475" s="52">
        <v>0</v>
      </c>
      <c r="EF475" s="52">
        <v>0</v>
      </c>
      <c r="EG475" s="52">
        <v>0</v>
      </c>
      <c r="EH475" s="52">
        <v>0</v>
      </c>
      <c r="EI475" s="52">
        <v>0</v>
      </c>
      <c r="EJ475" s="52">
        <v>0</v>
      </c>
      <c r="EK475" s="52">
        <v>0</v>
      </c>
      <c r="EL475" s="52">
        <v>0</v>
      </c>
      <c r="EM475" s="52">
        <v>0</v>
      </c>
      <c r="EN475" s="52">
        <v>0</v>
      </c>
      <c r="EO475" s="52">
        <v>0</v>
      </c>
      <c r="EP475" s="52">
        <v>0</v>
      </c>
      <c r="EQ475" s="52">
        <v>0</v>
      </c>
      <c r="ER475" s="52">
        <v>0</v>
      </c>
      <c r="ES475" s="52">
        <v>0</v>
      </c>
      <c r="ET475" s="52">
        <v>0</v>
      </c>
      <c r="EU475" s="52">
        <v>0</v>
      </c>
      <c r="EV475" s="52">
        <v>0</v>
      </c>
      <c r="EW475" s="52">
        <v>82.125</v>
      </c>
      <c r="EX475" s="52">
        <v>79.9375</v>
      </c>
      <c r="EY475" s="52">
        <v>77.75</v>
      </c>
      <c r="EZ475" s="52">
        <v>75.75</v>
      </c>
      <c r="FA475" s="52">
        <v>74.4375</v>
      </c>
      <c r="FB475" s="52">
        <v>73.25</v>
      </c>
      <c r="FC475" s="52">
        <v>73.1875</v>
      </c>
      <c r="FD475" s="52">
        <v>75.6875</v>
      </c>
      <c r="FE475" s="52">
        <v>79.3125</v>
      </c>
      <c r="FF475" s="52">
        <v>83.0625</v>
      </c>
      <c r="FG475" s="52">
        <v>86.6875</v>
      </c>
      <c r="FH475" s="52">
        <v>89.8125</v>
      </c>
      <c r="FI475" s="52">
        <v>92.875</v>
      </c>
      <c r="FJ475" s="52">
        <v>95.8125</v>
      </c>
      <c r="FK475" s="52">
        <v>98.0625</v>
      </c>
      <c r="FL475" s="52">
        <v>99.6875</v>
      </c>
      <c r="FM475" s="52">
        <v>100.5</v>
      </c>
      <c r="FN475" s="52">
        <v>100.125</v>
      </c>
      <c r="FO475" s="52">
        <v>98</v>
      </c>
      <c r="FP475" s="52">
        <v>96.25</v>
      </c>
      <c r="FQ475" s="52">
        <v>93.6875</v>
      </c>
      <c r="FR475" s="52">
        <v>90.0625</v>
      </c>
      <c r="FS475" s="52">
        <v>86.4375</v>
      </c>
      <c r="FT475" s="52">
        <v>83.0625</v>
      </c>
      <c r="FU475" s="52">
        <v>2</v>
      </c>
      <c r="FV475" s="52">
        <v>27.018249999999998</v>
      </c>
      <c r="FW475" s="52">
        <v>24.924119999999998</v>
      </c>
      <c r="FX475" s="52">
        <v>0</v>
      </c>
    </row>
    <row r="476" spans="1:180" x14ac:dyDescent="0.3">
      <c r="A476" t="s">
        <v>174</v>
      </c>
      <c r="B476" t="s">
        <v>251</v>
      </c>
      <c r="C476" t="s">
        <v>0</v>
      </c>
      <c r="D476" t="s">
        <v>244</v>
      </c>
      <c r="E476" t="s">
        <v>190</v>
      </c>
      <c r="F476" t="s">
        <v>226</v>
      </c>
      <c r="G476" t="s">
        <v>240</v>
      </c>
      <c r="H476" s="52">
        <v>13</v>
      </c>
      <c r="I476" s="52">
        <v>0</v>
      </c>
      <c r="J476" s="52">
        <v>0</v>
      </c>
      <c r="K476" s="52">
        <v>0</v>
      </c>
      <c r="L476" s="52">
        <v>0</v>
      </c>
      <c r="M476" s="52">
        <v>0</v>
      </c>
      <c r="N476" s="52">
        <v>0</v>
      </c>
      <c r="O476" s="52">
        <v>0</v>
      </c>
      <c r="P476" s="52">
        <v>0</v>
      </c>
      <c r="Q476" s="52">
        <v>0</v>
      </c>
      <c r="R476" s="52">
        <v>0</v>
      </c>
      <c r="S476" s="52">
        <v>0</v>
      </c>
      <c r="T476" s="52">
        <v>0</v>
      </c>
      <c r="U476" s="52">
        <v>0</v>
      </c>
      <c r="V476" s="52">
        <v>0</v>
      </c>
      <c r="W476" s="52">
        <v>0</v>
      </c>
      <c r="X476" s="52">
        <v>0</v>
      </c>
      <c r="Y476" s="52">
        <v>0</v>
      </c>
      <c r="Z476" s="52">
        <v>0</v>
      </c>
      <c r="AA476" s="52">
        <v>0</v>
      </c>
      <c r="AB476" s="52">
        <v>0</v>
      </c>
      <c r="AC476" s="52">
        <v>0</v>
      </c>
      <c r="AD476" s="52">
        <v>0</v>
      </c>
      <c r="AE476" s="52">
        <v>0</v>
      </c>
      <c r="AF476" s="52">
        <v>0</v>
      </c>
      <c r="AG476" s="52">
        <v>0</v>
      </c>
      <c r="AH476" s="52">
        <v>0</v>
      </c>
      <c r="AI476" s="52">
        <v>0</v>
      </c>
      <c r="AJ476" s="52">
        <v>0</v>
      </c>
      <c r="AK476" s="52">
        <v>0</v>
      </c>
      <c r="AL476" s="52">
        <v>0</v>
      </c>
      <c r="AM476" s="52">
        <v>0</v>
      </c>
      <c r="AN476" s="52">
        <v>0</v>
      </c>
      <c r="AO476" s="52">
        <v>0</v>
      </c>
      <c r="AP476" s="52">
        <v>0</v>
      </c>
      <c r="AQ476" s="52">
        <v>0</v>
      </c>
      <c r="AR476" s="52">
        <v>0</v>
      </c>
      <c r="AS476" s="52">
        <v>0</v>
      </c>
      <c r="AT476" s="52">
        <v>0</v>
      </c>
      <c r="AU476" s="52">
        <v>0</v>
      </c>
      <c r="AV476" s="52">
        <v>0</v>
      </c>
      <c r="AW476" s="52">
        <v>0</v>
      </c>
      <c r="AX476" s="52">
        <v>0</v>
      </c>
      <c r="AY476" s="52">
        <v>0</v>
      </c>
      <c r="AZ476" s="52">
        <v>0</v>
      </c>
      <c r="BA476" s="52">
        <v>0</v>
      </c>
      <c r="BB476" s="52">
        <v>0</v>
      </c>
      <c r="BC476" s="52">
        <v>0</v>
      </c>
      <c r="BD476" s="52">
        <v>0</v>
      </c>
      <c r="BE476" s="52">
        <v>0</v>
      </c>
      <c r="BF476" s="52">
        <v>0</v>
      </c>
      <c r="BG476" s="52">
        <v>0</v>
      </c>
      <c r="BH476" s="52">
        <v>0</v>
      </c>
      <c r="BI476" s="52">
        <v>0</v>
      </c>
      <c r="BJ476" s="52">
        <v>0</v>
      </c>
      <c r="BK476" s="52">
        <v>0</v>
      </c>
      <c r="BL476" s="52">
        <v>0</v>
      </c>
      <c r="BM476" s="52">
        <v>0</v>
      </c>
      <c r="BN476" s="52">
        <v>0</v>
      </c>
      <c r="BO476" s="52">
        <v>0</v>
      </c>
      <c r="BP476" s="52">
        <v>0</v>
      </c>
      <c r="BQ476" s="52">
        <v>0</v>
      </c>
      <c r="BR476" s="52">
        <v>0</v>
      </c>
      <c r="BS476" s="52">
        <v>0</v>
      </c>
      <c r="BT476" s="52">
        <v>0</v>
      </c>
      <c r="BU476" s="52">
        <v>0</v>
      </c>
      <c r="BV476" s="52">
        <v>0</v>
      </c>
      <c r="BW476" s="52">
        <v>0</v>
      </c>
      <c r="BX476" s="52">
        <v>0</v>
      </c>
      <c r="BY476" s="52">
        <v>0</v>
      </c>
      <c r="BZ476" s="52">
        <v>0</v>
      </c>
      <c r="CA476" s="52">
        <v>0</v>
      </c>
      <c r="CB476" s="52">
        <v>0</v>
      </c>
      <c r="CC476" s="52">
        <v>0</v>
      </c>
      <c r="CD476" s="52">
        <v>0</v>
      </c>
      <c r="CE476" s="52">
        <v>0</v>
      </c>
      <c r="CF476" s="52">
        <v>0</v>
      </c>
      <c r="CG476" s="52">
        <v>0</v>
      </c>
      <c r="CH476" s="52">
        <v>0</v>
      </c>
      <c r="CI476" s="52">
        <v>0</v>
      </c>
      <c r="CJ476" s="52">
        <v>0</v>
      </c>
      <c r="CK476" s="52">
        <v>0</v>
      </c>
      <c r="CL476" s="52">
        <v>0</v>
      </c>
      <c r="CM476" s="52">
        <v>0</v>
      </c>
      <c r="CN476" s="52">
        <v>0</v>
      </c>
      <c r="CO476" s="52">
        <v>0</v>
      </c>
      <c r="CP476" s="52">
        <v>0</v>
      </c>
      <c r="CQ476" s="52">
        <v>0</v>
      </c>
      <c r="CR476" s="52">
        <v>0</v>
      </c>
      <c r="CS476" s="52">
        <v>0</v>
      </c>
      <c r="CT476" s="52">
        <v>0</v>
      </c>
      <c r="CU476" s="52">
        <v>0</v>
      </c>
      <c r="CV476" s="52">
        <v>0</v>
      </c>
      <c r="CW476" s="52">
        <v>0</v>
      </c>
      <c r="CX476" s="52">
        <v>0</v>
      </c>
      <c r="CY476" s="52">
        <v>0</v>
      </c>
      <c r="CZ476" s="52">
        <v>0</v>
      </c>
      <c r="DA476" s="52">
        <v>0</v>
      </c>
      <c r="DB476" s="52">
        <v>0</v>
      </c>
      <c r="DC476" s="52">
        <v>0</v>
      </c>
      <c r="DD476" s="52">
        <v>0</v>
      </c>
      <c r="DE476" s="52">
        <v>0</v>
      </c>
      <c r="DF476" s="52">
        <v>0</v>
      </c>
      <c r="DG476" s="52">
        <v>0</v>
      </c>
      <c r="DH476" s="52">
        <v>0</v>
      </c>
      <c r="DI476" s="52">
        <v>0</v>
      </c>
      <c r="DJ476" s="52">
        <v>0</v>
      </c>
      <c r="DK476" s="52">
        <v>0</v>
      </c>
      <c r="DL476" s="52">
        <v>0</v>
      </c>
      <c r="DM476" s="52">
        <v>0</v>
      </c>
      <c r="DN476" s="52">
        <v>0</v>
      </c>
      <c r="DO476" s="52">
        <v>0</v>
      </c>
      <c r="DP476" s="52">
        <v>0</v>
      </c>
      <c r="DQ476" s="52">
        <v>0</v>
      </c>
      <c r="DR476" s="52">
        <v>0</v>
      </c>
      <c r="DS476" s="52">
        <v>0</v>
      </c>
      <c r="DT476" s="52">
        <v>0</v>
      </c>
      <c r="DU476" s="52">
        <v>0</v>
      </c>
      <c r="DV476" s="52">
        <v>0</v>
      </c>
      <c r="DW476" s="52">
        <v>0</v>
      </c>
      <c r="DX476" s="52">
        <v>0</v>
      </c>
      <c r="DY476" s="52">
        <v>0</v>
      </c>
      <c r="DZ476" s="52">
        <v>0</v>
      </c>
      <c r="EA476" s="52">
        <v>0</v>
      </c>
      <c r="EB476" s="52">
        <v>0</v>
      </c>
      <c r="EC476" s="52">
        <v>0</v>
      </c>
      <c r="ED476" s="52">
        <v>0</v>
      </c>
      <c r="EE476" s="52">
        <v>0</v>
      </c>
      <c r="EF476" s="52">
        <v>0</v>
      </c>
      <c r="EG476" s="52">
        <v>0</v>
      </c>
      <c r="EH476" s="52">
        <v>0</v>
      </c>
      <c r="EI476" s="52">
        <v>0</v>
      </c>
      <c r="EJ476" s="52">
        <v>0</v>
      </c>
      <c r="EK476" s="52">
        <v>0</v>
      </c>
      <c r="EL476" s="52">
        <v>0</v>
      </c>
      <c r="EM476" s="52">
        <v>0</v>
      </c>
      <c r="EN476" s="52">
        <v>0</v>
      </c>
      <c r="EO476" s="52">
        <v>0</v>
      </c>
      <c r="EP476" s="52">
        <v>0</v>
      </c>
      <c r="EQ476" s="52">
        <v>0</v>
      </c>
      <c r="ER476" s="52">
        <v>0</v>
      </c>
      <c r="ES476" s="52">
        <v>0</v>
      </c>
      <c r="ET476" s="52">
        <v>0</v>
      </c>
      <c r="EU476" s="52">
        <v>0</v>
      </c>
      <c r="EV476" s="52">
        <v>0</v>
      </c>
      <c r="EW476" s="52">
        <v>76.5</v>
      </c>
      <c r="EX476" s="52">
        <v>74.277780000000007</v>
      </c>
      <c r="EY476" s="52">
        <v>72.388890000000004</v>
      </c>
      <c r="EZ476" s="52">
        <v>71.222219999999993</v>
      </c>
      <c r="FA476" s="52">
        <v>70.166659999999993</v>
      </c>
      <c r="FB476" s="52">
        <v>68.611109999999996</v>
      </c>
      <c r="FC476" s="52">
        <v>67.05556</v>
      </c>
      <c r="FD476" s="52">
        <v>67.277780000000007</v>
      </c>
      <c r="FE476" s="52">
        <v>70.388890000000004</v>
      </c>
      <c r="FF476" s="52">
        <v>75.277780000000007</v>
      </c>
      <c r="FG476" s="52">
        <v>79.888890000000004</v>
      </c>
      <c r="FH476" s="52">
        <v>83.666659999999993</v>
      </c>
      <c r="FI476" s="52">
        <v>87.222219999999993</v>
      </c>
      <c r="FJ476" s="52">
        <v>90.111109999999996</v>
      </c>
      <c r="FK476" s="52">
        <v>92.388890000000004</v>
      </c>
      <c r="FL476" s="52">
        <v>93.277780000000007</v>
      </c>
      <c r="FM476" s="52">
        <v>93.55556</v>
      </c>
      <c r="FN476" s="52">
        <v>92.833340000000007</v>
      </c>
      <c r="FO476" s="52">
        <v>91.333340000000007</v>
      </c>
      <c r="FP476" s="52">
        <v>88.833340000000007</v>
      </c>
      <c r="FQ476" s="52">
        <v>86.05556</v>
      </c>
      <c r="FR476" s="52">
        <v>83.55556</v>
      </c>
      <c r="FS476" s="52">
        <v>81.222219999999993</v>
      </c>
      <c r="FT476" s="52">
        <v>78.888890000000004</v>
      </c>
      <c r="FU476" s="52">
        <v>2</v>
      </c>
      <c r="FV476" s="52">
        <v>14.358409999999999</v>
      </c>
      <c r="FW476" s="52">
        <v>14.356260000000001</v>
      </c>
      <c r="FX476" s="52">
        <v>0</v>
      </c>
    </row>
    <row r="477" spans="1:180" x14ac:dyDescent="0.3">
      <c r="A477" t="s">
        <v>174</v>
      </c>
      <c r="B477" t="s">
        <v>251</v>
      </c>
      <c r="C477" t="s">
        <v>0</v>
      </c>
      <c r="D477" t="s">
        <v>244</v>
      </c>
      <c r="E477" t="s">
        <v>188</v>
      </c>
      <c r="F477" t="s">
        <v>226</v>
      </c>
      <c r="G477" t="s">
        <v>240</v>
      </c>
      <c r="H477" s="52">
        <v>13</v>
      </c>
      <c r="I477" s="52">
        <v>0</v>
      </c>
      <c r="J477" s="52">
        <v>0</v>
      </c>
      <c r="K477" s="52">
        <v>0</v>
      </c>
      <c r="L477" s="52">
        <v>0</v>
      </c>
      <c r="M477" s="52">
        <v>0</v>
      </c>
      <c r="N477" s="52">
        <v>0</v>
      </c>
      <c r="O477" s="52">
        <v>0</v>
      </c>
      <c r="P477" s="52">
        <v>0</v>
      </c>
      <c r="Q477" s="52">
        <v>0</v>
      </c>
      <c r="R477" s="52">
        <v>0</v>
      </c>
      <c r="S477" s="52">
        <v>0</v>
      </c>
      <c r="T477" s="52">
        <v>0</v>
      </c>
      <c r="U477" s="52">
        <v>0</v>
      </c>
      <c r="V477" s="52">
        <v>0</v>
      </c>
      <c r="W477" s="52">
        <v>0</v>
      </c>
      <c r="X477" s="52">
        <v>0</v>
      </c>
      <c r="Y477" s="52">
        <v>0</v>
      </c>
      <c r="Z477" s="52">
        <v>0</v>
      </c>
      <c r="AA477" s="52">
        <v>0</v>
      </c>
      <c r="AB477" s="52">
        <v>0</v>
      </c>
      <c r="AC477" s="52">
        <v>0</v>
      </c>
      <c r="AD477" s="52">
        <v>0</v>
      </c>
      <c r="AE477" s="52">
        <v>0</v>
      </c>
      <c r="AF477" s="52">
        <v>0</v>
      </c>
      <c r="AG477" s="52">
        <v>0</v>
      </c>
      <c r="AH477" s="52">
        <v>0</v>
      </c>
      <c r="AI477" s="52">
        <v>0</v>
      </c>
      <c r="AJ477" s="52">
        <v>0</v>
      </c>
      <c r="AK477" s="52">
        <v>0</v>
      </c>
      <c r="AL477" s="52">
        <v>0</v>
      </c>
      <c r="AM477" s="52">
        <v>0</v>
      </c>
      <c r="AN477" s="52">
        <v>0</v>
      </c>
      <c r="AO477" s="52">
        <v>0</v>
      </c>
      <c r="AP477" s="52">
        <v>0</v>
      </c>
      <c r="AQ477" s="52">
        <v>0</v>
      </c>
      <c r="AR477" s="52">
        <v>0</v>
      </c>
      <c r="AS477" s="52">
        <v>0</v>
      </c>
      <c r="AT477" s="52">
        <v>0</v>
      </c>
      <c r="AU477" s="52">
        <v>0</v>
      </c>
      <c r="AV477" s="52">
        <v>0</v>
      </c>
      <c r="AW477" s="52">
        <v>0</v>
      </c>
      <c r="AX477" s="52">
        <v>0</v>
      </c>
      <c r="AY477" s="52">
        <v>0</v>
      </c>
      <c r="AZ477" s="52">
        <v>0</v>
      </c>
      <c r="BA477" s="52">
        <v>0</v>
      </c>
      <c r="BB477" s="52">
        <v>0</v>
      </c>
      <c r="BC477" s="52">
        <v>0</v>
      </c>
      <c r="BD477" s="52">
        <v>0</v>
      </c>
      <c r="BE477" s="52">
        <v>0</v>
      </c>
      <c r="BF477" s="52">
        <v>0</v>
      </c>
      <c r="BG477" s="52">
        <v>0</v>
      </c>
      <c r="BH477" s="52">
        <v>0</v>
      </c>
      <c r="BI477" s="52">
        <v>0</v>
      </c>
      <c r="BJ477" s="52">
        <v>0</v>
      </c>
      <c r="BK477" s="52">
        <v>0</v>
      </c>
      <c r="BL477" s="52">
        <v>0</v>
      </c>
      <c r="BM477" s="52">
        <v>0</v>
      </c>
      <c r="BN477" s="52">
        <v>0</v>
      </c>
      <c r="BO477" s="52">
        <v>0</v>
      </c>
      <c r="BP477" s="52">
        <v>0</v>
      </c>
      <c r="BQ477" s="52">
        <v>0</v>
      </c>
      <c r="BR477" s="52">
        <v>0</v>
      </c>
      <c r="BS477" s="52">
        <v>0</v>
      </c>
      <c r="BT477" s="52">
        <v>0</v>
      </c>
      <c r="BU477" s="52">
        <v>0</v>
      </c>
      <c r="BV477" s="52">
        <v>0</v>
      </c>
      <c r="BW477" s="52">
        <v>0</v>
      </c>
      <c r="BX477" s="52">
        <v>0</v>
      </c>
      <c r="BY477" s="52">
        <v>0</v>
      </c>
      <c r="BZ477" s="52">
        <v>0</v>
      </c>
      <c r="CA477" s="52">
        <v>0</v>
      </c>
      <c r="CB477" s="52">
        <v>0</v>
      </c>
      <c r="CC477" s="52">
        <v>0</v>
      </c>
      <c r="CD477" s="52">
        <v>0</v>
      </c>
      <c r="CE477" s="52">
        <v>0</v>
      </c>
      <c r="CF477" s="52">
        <v>0</v>
      </c>
      <c r="CG477" s="52">
        <v>0</v>
      </c>
      <c r="CH477" s="52">
        <v>0</v>
      </c>
      <c r="CI477" s="52">
        <v>0</v>
      </c>
      <c r="CJ477" s="52">
        <v>0</v>
      </c>
      <c r="CK477" s="52">
        <v>0</v>
      </c>
      <c r="CL477" s="52">
        <v>0</v>
      </c>
      <c r="CM477" s="52">
        <v>0</v>
      </c>
      <c r="CN477" s="52">
        <v>0</v>
      </c>
      <c r="CO477" s="52">
        <v>0</v>
      </c>
      <c r="CP477" s="52">
        <v>0</v>
      </c>
      <c r="CQ477" s="52">
        <v>0</v>
      </c>
      <c r="CR477" s="52">
        <v>0</v>
      </c>
      <c r="CS477" s="52">
        <v>0</v>
      </c>
      <c r="CT477" s="52">
        <v>0</v>
      </c>
      <c r="CU477" s="52">
        <v>0</v>
      </c>
      <c r="CV477" s="52">
        <v>0</v>
      </c>
      <c r="CW477" s="52">
        <v>0</v>
      </c>
      <c r="CX477" s="52">
        <v>0</v>
      </c>
      <c r="CY477" s="52">
        <v>0</v>
      </c>
      <c r="CZ477" s="52">
        <v>0</v>
      </c>
      <c r="DA477" s="52">
        <v>0</v>
      </c>
      <c r="DB477" s="52">
        <v>0</v>
      </c>
      <c r="DC477" s="52">
        <v>0</v>
      </c>
      <c r="DD477" s="52">
        <v>0</v>
      </c>
      <c r="DE477" s="52">
        <v>0</v>
      </c>
      <c r="DF477" s="52">
        <v>0</v>
      </c>
      <c r="DG477" s="52">
        <v>0</v>
      </c>
      <c r="DH477" s="52">
        <v>0</v>
      </c>
      <c r="DI477" s="52">
        <v>0</v>
      </c>
      <c r="DJ477" s="52">
        <v>0</v>
      </c>
      <c r="DK477" s="52">
        <v>0</v>
      </c>
      <c r="DL477" s="52">
        <v>0</v>
      </c>
      <c r="DM477" s="52">
        <v>0</v>
      </c>
      <c r="DN477" s="52">
        <v>0</v>
      </c>
      <c r="DO477" s="52">
        <v>0</v>
      </c>
      <c r="DP477" s="52">
        <v>0</v>
      </c>
      <c r="DQ477" s="52">
        <v>0</v>
      </c>
      <c r="DR477" s="52">
        <v>0</v>
      </c>
      <c r="DS477" s="52">
        <v>0</v>
      </c>
      <c r="DT477" s="52">
        <v>0</v>
      </c>
      <c r="DU477" s="52">
        <v>0</v>
      </c>
      <c r="DV477" s="52">
        <v>0</v>
      </c>
      <c r="DW477" s="52">
        <v>0</v>
      </c>
      <c r="DX477" s="52">
        <v>0</v>
      </c>
      <c r="DY477" s="52">
        <v>0</v>
      </c>
      <c r="DZ477" s="52">
        <v>0</v>
      </c>
      <c r="EA477" s="52">
        <v>0</v>
      </c>
      <c r="EB477" s="52">
        <v>0</v>
      </c>
      <c r="EC477" s="52">
        <v>0</v>
      </c>
      <c r="ED477" s="52">
        <v>0</v>
      </c>
      <c r="EE477" s="52">
        <v>0</v>
      </c>
      <c r="EF477" s="52">
        <v>0</v>
      </c>
      <c r="EG477" s="52">
        <v>0</v>
      </c>
      <c r="EH477" s="52">
        <v>0</v>
      </c>
      <c r="EI477" s="52">
        <v>0</v>
      </c>
      <c r="EJ477" s="52">
        <v>0</v>
      </c>
      <c r="EK477" s="52">
        <v>0</v>
      </c>
      <c r="EL477" s="52">
        <v>0</v>
      </c>
      <c r="EM477" s="52">
        <v>0</v>
      </c>
      <c r="EN477" s="52">
        <v>0</v>
      </c>
      <c r="EO477" s="52">
        <v>0</v>
      </c>
      <c r="EP477" s="52">
        <v>0</v>
      </c>
      <c r="EQ477" s="52">
        <v>0</v>
      </c>
      <c r="ER477" s="52">
        <v>0</v>
      </c>
      <c r="ES477" s="52">
        <v>0</v>
      </c>
      <c r="ET477" s="52">
        <v>0</v>
      </c>
      <c r="EU477" s="52">
        <v>0</v>
      </c>
      <c r="EV477" s="52">
        <v>0</v>
      </c>
      <c r="EW477" s="52">
        <v>85.8</v>
      </c>
      <c r="EX477" s="52">
        <v>83.4</v>
      </c>
      <c r="EY477" s="52">
        <v>81.25</v>
      </c>
      <c r="EZ477" s="52">
        <v>79.650000000000006</v>
      </c>
      <c r="FA477" s="52">
        <v>78.099999999999994</v>
      </c>
      <c r="FB477" s="52">
        <v>76.7</v>
      </c>
      <c r="FC477" s="52">
        <v>76.349999999999994</v>
      </c>
      <c r="FD477" s="52">
        <v>78.3</v>
      </c>
      <c r="FE477" s="52">
        <v>81.45</v>
      </c>
      <c r="FF477" s="52">
        <v>84.75</v>
      </c>
      <c r="FG477" s="52">
        <v>88.35</v>
      </c>
      <c r="FH477" s="52">
        <v>92.3</v>
      </c>
      <c r="FI477" s="52">
        <v>96.05</v>
      </c>
      <c r="FJ477" s="52">
        <v>98.6</v>
      </c>
      <c r="FK477" s="52">
        <v>100.5</v>
      </c>
      <c r="FL477" s="52">
        <v>102.35</v>
      </c>
      <c r="FM477" s="52">
        <v>102.95</v>
      </c>
      <c r="FN477" s="52">
        <v>102.6</v>
      </c>
      <c r="FO477" s="52">
        <v>101.45</v>
      </c>
      <c r="FP477" s="52">
        <v>99.7</v>
      </c>
      <c r="FQ477" s="52">
        <v>96.75</v>
      </c>
      <c r="FR477" s="52">
        <v>94.05</v>
      </c>
      <c r="FS477" s="52">
        <v>90.45</v>
      </c>
      <c r="FT477" s="52">
        <v>87.3</v>
      </c>
      <c r="FU477" s="52">
        <v>2</v>
      </c>
      <c r="FV477" s="52">
        <v>23.912410000000001</v>
      </c>
      <c r="FW477" s="52">
        <v>22.099419999999999</v>
      </c>
      <c r="FX477" s="52">
        <v>0</v>
      </c>
    </row>
    <row r="478" spans="1:180" x14ac:dyDescent="0.3">
      <c r="A478" t="s">
        <v>174</v>
      </c>
      <c r="B478" t="s">
        <v>251</v>
      </c>
      <c r="C478" t="s">
        <v>0</v>
      </c>
      <c r="D478" t="s">
        <v>224</v>
      </c>
      <c r="E478" t="s">
        <v>189</v>
      </c>
      <c r="F478" t="s">
        <v>226</v>
      </c>
      <c r="G478" t="s">
        <v>240</v>
      </c>
      <c r="H478" s="52">
        <v>13</v>
      </c>
      <c r="I478" s="52">
        <v>0</v>
      </c>
      <c r="J478" s="52">
        <v>0</v>
      </c>
      <c r="K478" s="52">
        <v>0</v>
      </c>
      <c r="L478" s="52">
        <v>0</v>
      </c>
      <c r="M478" s="52">
        <v>0</v>
      </c>
      <c r="N478" s="52">
        <v>0</v>
      </c>
      <c r="O478" s="52">
        <v>0</v>
      </c>
      <c r="P478" s="52">
        <v>0</v>
      </c>
      <c r="Q478" s="52">
        <v>0</v>
      </c>
      <c r="R478" s="52">
        <v>0</v>
      </c>
      <c r="S478" s="52">
        <v>0</v>
      </c>
      <c r="T478" s="52">
        <v>0</v>
      </c>
      <c r="U478" s="52">
        <v>0</v>
      </c>
      <c r="V478" s="52">
        <v>0</v>
      </c>
      <c r="W478" s="52">
        <v>0</v>
      </c>
      <c r="X478" s="52">
        <v>0</v>
      </c>
      <c r="Y478" s="52">
        <v>0</v>
      </c>
      <c r="Z478" s="52">
        <v>0</v>
      </c>
      <c r="AA478" s="52">
        <v>0</v>
      </c>
      <c r="AB478" s="52">
        <v>0</v>
      </c>
      <c r="AC478" s="52">
        <v>0</v>
      </c>
      <c r="AD478" s="52">
        <v>0</v>
      </c>
      <c r="AE478" s="52">
        <v>0</v>
      </c>
      <c r="AF478" s="52">
        <v>0</v>
      </c>
      <c r="AG478" s="52">
        <v>0</v>
      </c>
      <c r="AH478" s="52">
        <v>0</v>
      </c>
      <c r="AI478" s="52">
        <v>0</v>
      </c>
      <c r="AJ478" s="52">
        <v>0</v>
      </c>
      <c r="AK478" s="52">
        <v>0</v>
      </c>
      <c r="AL478" s="52">
        <v>0</v>
      </c>
      <c r="AM478" s="52">
        <v>0</v>
      </c>
      <c r="AN478" s="52">
        <v>0</v>
      </c>
      <c r="AO478" s="52">
        <v>0</v>
      </c>
      <c r="AP478" s="52">
        <v>0</v>
      </c>
      <c r="AQ478" s="52">
        <v>0</v>
      </c>
      <c r="AR478" s="52">
        <v>0</v>
      </c>
      <c r="AS478" s="52">
        <v>0</v>
      </c>
      <c r="AT478" s="52">
        <v>0</v>
      </c>
      <c r="AU478" s="52">
        <v>0</v>
      </c>
      <c r="AV478" s="52">
        <v>0</v>
      </c>
      <c r="AW478" s="52">
        <v>0</v>
      </c>
      <c r="AX478" s="52">
        <v>0</v>
      </c>
      <c r="AY478" s="52">
        <v>0</v>
      </c>
      <c r="AZ478" s="52">
        <v>0</v>
      </c>
      <c r="BA478" s="52">
        <v>0</v>
      </c>
      <c r="BB478" s="52">
        <v>0</v>
      </c>
      <c r="BC478" s="52">
        <v>0</v>
      </c>
      <c r="BD478" s="52">
        <v>0</v>
      </c>
      <c r="BE478" s="52">
        <v>0</v>
      </c>
      <c r="BF478" s="52">
        <v>0</v>
      </c>
      <c r="BG478" s="52">
        <v>0</v>
      </c>
      <c r="BH478" s="52">
        <v>0</v>
      </c>
      <c r="BI478" s="52">
        <v>0</v>
      </c>
      <c r="BJ478" s="52">
        <v>0</v>
      </c>
      <c r="BK478" s="52">
        <v>0</v>
      </c>
      <c r="BL478" s="52">
        <v>0</v>
      </c>
      <c r="BM478" s="52">
        <v>0</v>
      </c>
      <c r="BN478" s="52">
        <v>0</v>
      </c>
      <c r="BO478" s="52">
        <v>0</v>
      </c>
      <c r="BP478" s="52">
        <v>0</v>
      </c>
      <c r="BQ478" s="52">
        <v>0</v>
      </c>
      <c r="BR478" s="52">
        <v>0</v>
      </c>
      <c r="BS478" s="52">
        <v>0</v>
      </c>
      <c r="BT478" s="52">
        <v>0</v>
      </c>
      <c r="BU478" s="52">
        <v>0</v>
      </c>
      <c r="BV478" s="52">
        <v>0</v>
      </c>
      <c r="BW478" s="52">
        <v>0</v>
      </c>
      <c r="BX478" s="52">
        <v>0</v>
      </c>
      <c r="BY478" s="52">
        <v>0</v>
      </c>
      <c r="BZ478" s="52">
        <v>0</v>
      </c>
      <c r="CA478" s="52">
        <v>0</v>
      </c>
      <c r="CB478" s="52">
        <v>0</v>
      </c>
      <c r="CC478" s="52">
        <v>0</v>
      </c>
      <c r="CD478" s="52">
        <v>0</v>
      </c>
      <c r="CE478" s="52">
        <v>0</v>
      </c>
      <c r="CF478" s="52">
        <v>0</v>
      </c>
      <c r="CG478" s="52">
        <v>0</v>
      </c>
      <c r="CH478" s="52">
        <v>0</v>
      </c>
      <c r="CI478" s="52">
        <v>0</v>
      </c>
      <c r="CJ478" s="52">
        <v>0</v>
      </c>
      <c r="CK478" s="52">
        <v>0</v>
      </c>
      <c r="CL478" s="52">
        <v>0</v>
      </c>
      <c r="CM478" s="52">
        <v>0</v>
      </c>
      <c r="CN478" s="52">
        <v>0</v>
      </c>
      <c r="CO478" s="52">
        <v>0</v>
      </c>
      <c r="CP478" s="52">
        <v>0</v>
      </c>
      <c r="CQ478" s="52">
        <v>0</v>
      </c>
      <c r="CR478" s="52">
        <v>0</v>
      </c>
      <c r="CS478" s="52">
        <v>0</v>
      </c>
      <c r="CT478" s="52">
        <v>0</v>
      </c>
      <c r="CU478" s="52">
        <v>0</v>
      </c>
      <c r="CV478" s="52">
        <v>0</v>
      </c>
      <c r="CW478" s="52">
        <v>0</v>
      </c>
      <c r="CX478" s="52">
        <v>0</v>
      </c>
      <c r="CY478" s="52">
        <v>0</v>
      </c>
      <c r="CZ478" s="52">
        <v>0</v>
      </c>
      <c r="DA478" s="52">
        <v>0</v>
      </c>
      <c r="DB478" s="52">
        <v>0</v>
      </c>
      <c r="DC478" s="52">
        <v>0</v>
      </c>
      <c r="DD478" s="52">
        <v>0</v>
      </c>
      <c r="DE478" s="52">
        <v>0</v>
      </c>
      <c r="DF478" s="52">
        <v>0</v>
      </c>
      <c r="DG478" s="52">
        <v>0</v>
      </c>
      <c r="DH478" s="52">
        <v>0</v>
      </c>
      <c r="DI478" s="52">
        <v>0</v>
      </c>
      <c r="DJ478" s="52">
        <v>0</v>
      </c>
      <c r="DK478" s="52">
        <v>0</v>
      </c>
      <c r="DL478" s="52">
        <v>0</v>
      </c>
      <c r="DM478" s="52">
        <v>0</v>
      </c>
      <c r="DN478" s="52">
        <v>0</v>
      </c>
      <c r="DO478" s="52">
        <v>0</v>
      </c>
      <c r="DP478" s="52">
        <v>0</v>
      </c>
      <c r="DQ478" s="52">
        <v>0</v>
      </c>
      <c r="DR478" s="52">
        <v>0</v>
      </c>
      <c r="DS478" s="52">
        <v>0</v>
      </c>
      <c r="DT478" s="52">
        <v>0</v>
      </c>
      <c r="DU478" s="52">
        <v>0</v>
      </c>
      <c r="DV478" s="52">
        <v>0</v>
      </c>
      <c r="DW478" s="52">
        <v>0</v>
      </c>
      <c r="DX478" s="52">
        <v>0</v>
      </c>
      <c r="DY478" s="52">
        <v>0</v>
      </c>
      <c r="DZ478" s="52">
        <v>0</v>
      </c>
      <c r="EA478" s="52">
        <v>0</v>
      </c>
      <c r="EB478" s="52">
        <v>0</v>
      </c>
      <c r="EC478" s="52">
        <v>0</v>
      </c>
      <c r="ED478" s="52">
        <v>0</v>
      </c>
      <c r="EE478" s="52">
        <v>0</v>
      </c>
      <c r="EF478" s="52">
        <v>0</v>
      </c>
      <c r="EG478" s="52">
        <v>0</v>
      </c>
      <c r="EH478" s="52">
        <v>0</v>
      </c>
      <c r="EI478" s="52">
        <v>0</v>
      </c>
      <c r="EJ478" s="52">
        <v>0</v>
      </c>
      <c r="EK478" s="52">
        <v>0</v>
      </c>
      <c r="EL478" s="52">
        <v>0</v>
      </c>
      <c r="EM478" s="52">
        <v>0</v>
      </c>
      <c r="EN478" s="52">
        <v>0</v>
      </c>
      <c r="EO478" s="52">
        <v>0</v>
      </c>
      <c r="EP478" s="52">
        <v>0</v>
      </c>
      <c r="EQ478" s="52">
        <v>0</v>
      </c>
      <c r="ER478" s="52">
        <v>0</v>
      </c>
      <c r="ES478" s="52">
        <v>0</v>
      </c>
      <c r="ET478" s="52">
        <v>0</v>
      </c>
      <c r="EU478" s="52">
        <v>0</v>
      </c>
      <c r="EV478" s="52">
        <v>0</v>
      </c>
      <c r="EW478" s="52">
        <v>81.340909999999994</v>
      </c>
      <c r="EX478" s="52">
        <v>79.068179999999998</v>
      </c>
      <c r="EY478" s="52">
        <v>77.340909999999994</v>
      </c>
      <c r="EZ478" s="52">
        <v>75.931820000000002</v>
      </c>
      <c r="FA478" s="52">
        <v>74.068179999999998</v>
      </c>
      <c r="FB478" s="52">
        <v>72.454539999999994</v>
      </c>
      <c r="FC478" s="52">
        <v>71.681820000000002</v>
      </c>
      <c r="FD478" s="52">
        <v>73.227270000000004</v>
      </c>
      <c r="FE478" s="52">
        <v>76.75</v>
      </c>
      <c r="FF478" s="52">
        <v>80.909090000000006</v>
      </c>
      <c r="FG478" s="52">
        <v>85.113640000000004</v>
      </c>
      <c r="FH478" s="52">
        <v>88.659090000000006</v>
      </c>
      <c r="FI478" s="52">
        <v>92.113640000000004</v>
      </c>
      <c r="FJ478" s="52">
        <v>95.204539999999994</v>
      </c>
      <c r="FK478" s="52">
        <v>97.295460000000006</v>
      </c>
      <c r="FL478" s="52">
        <v>98.954539999999994</v>
      </c>
      <c r="FM478" s="52">
        <v>99.886359999999996</v>
      </c>
      <c r="FN478" s="52">
        <v>99.5</v>
      </c>
      <c r="FO478" s="52">
        <v>97.772729999999996</v>
      </c>
      <c r="FP478" s="52">
        <v>95.136359999999996</v>
      </c>
      <c r="FQ478" s="52">
        <v>91.931820000000002</v>
      </c>
      <c r="FR478" s="52">
        <v>89.113640000000004</v>
      </c>
      <c r="FS478" s="52">
        <v>86.022729999999996</v>
      </c>
      <c r="FT478" s="52">
        <v>83.318179999999998</v>
      </c>
      <c r="FU478" s="52">
        <v>2</v>
      </c>
      <c r="FV478" s="52">
        <v>7.286594</v>
      </c>
      <c r="FW478" s="52">
        <v>7.2806519999999999</v>
      </c>
      <c r="FX478" s="52">
        <v>0</v>
      </c>
    </row>
    <row r="479" spans="1:180" x14ac:dyDescent="0.3">
      <c r="A479" t="s">
        <v>174</v>
      </c>
      <c r="B479" t="s">
        <v>251</v>
      </c>
      <c r="C479" t="s">
        <v>0</v>
      </c>
      <c r="D479" t="s">
        <v>244</v>
      </c>
      <c r="E479" t="s">
        <v>189</v>
      </c>
      <c r="F479" t="s">
        <v>226</v>
      </c>
      <c r="G479" t="s">
        <v>240</v>
      </c>
      <c r="H479" s="52">
        <v>13</v>
      </c>
      <c r="I479" s="52">
        <v>0</v>
      </c>
      <c r="J479" s="52">
        <v>0</v>
      </c>
      <c r="K479" s="52">
        <v>0</v>
      </c>
      <c r="L479" s="52">
        <v>0</v>
      </c>
      <c r="M479" s="52">
        <v>0</v>
      </c>
      <c r="N479" s="52">
        <v>0</v>
      </c>
      <c r="O479" s="52">
        <v>0</v>
      </c>
      <c r="P479" s="52">
        <v>0</v>
      </c>
      <c r="Q479" s="52">
        <v>0</v>
      </c>
      <c r="R479" s="52">
        <v>0</v>
      </c>
      <c r="S479" s="52">
        <v>0</v>
      </c>
      <c r="T479" s="52">
        <v>0</v>
      </c>
      <c r="U479" s="52">
        <v>0</v>
      </c>
      <c r="V479" s="52">
        <v>0</v>
      </c>
      <c r="W479" s="52">
        <v>0</v>
      </c>
      <c r="X479" s="52">
        <v>0</v>
      </c>
      <c r="Y479" s="52">
        <v>0</v>
      </c>
      <c r="Z479" s="52">
        <v>0</v>
      </c>
      <c r="AA479" s="52">
        <v>0</v>
      </c>
      <c r="AB479" s="52">
        <v>0</v>
      </c>
      <c r="AC479" s="52">
        <v>0</v>
      </c>
      <c r="AD479" s="52">
        <v>0</v>
      </c>
      <c r="AE479" s="52">
        <v>0</v>
      </c>
      <c r="AF479" s="52">
        <v>0</v>
      </c>
      <c r="AG479" s="52">
        <v>0</v>
      </c>
      <c r="AH479" s="52">
        <v>0</v>
      </c>
      <c r="AI479" s="52">
        <v>0</v>
      </c>
      <c r="AJ479" s="52">
        <v>0</v>
      </c>
      <c r="AK479" s="52">
        <v>0</v>
      </c>
      <c r="AL479" s="52">
        <v>0</v>
      </c>
      <c r="AM479" s="52">
        <v>0</v>
      </c>
      <c r="AN479" s="52">
        <v>0</v>
      </c>
      <c r="AO479" s="52">
        <v>0</v>
      </c>
      <c r="AP479" s="52">
        <v>0</v>
      </c>
      <c r="AQ479" s="52">
        <v>0</v>
      </c>
      <c r="AR479" s="52">
        <v>0</v>
      </c>
      <c r="AS479" s="52">
        <v>0</v>
      </c>
      <c r="AT479" s="52">
        <v>0</v>
      </c>
      <c r="AU479" s="52">
        <v>0</v>
      </c>
      <c r="AV479" s="52">
        <v>0</v>
      </c>
      <c r="AW479" s="52">
        <v>0</v>
      </c>
      <c r="AX479" s="52">
        <v>0</v>
      </c>
      <c r="AY479" s="52">
        <v>0</v>
      </c>
      <c r="AZ479" s="52">
        <v>0</v>
      </c>
      <c r="BA479" s="52">
        <v>0</v>
      </c>
      <c r="BB479" s="52">
        <v>0</v>
      </c>
      <c r="BC479" s="52">
        <v>0</v>
      </c>
      <c r="BD479" s="52">
        <v>0</v>
      </c>
      <c r="BE479" s="52">
        <v>0</v>
      </c>
      <c r="BF479" s="52">
        <v>0</v>
      </c>
      <c r="BG479" s="52">
        <v>0</v>
      </c>
      <c r="BH479" s="52">
        <v>0</v>
      </c>
      <c r="BI479" s="52">
        <v>0</v>
      </c>
      <c r="BJ479" s="52">
        <v>0</v>
      </c>
      <c r="BK479" s="52">
        <v>0</v>
      </c>
      <c r="BL479" s="52">
        <v>0</v>
      </c>
      <c r="BM479" s="52">
        <v>0</v>
      </c>
      <c r="BN479" s="52">
        <v>0</v>
      </c>
      <c r="BO479" s="52">
        <v>0</v>
      </c>
      <c r="BP479" s="52">
        <v>0</v>
      </c>
      <c r="BQ479" s="52">
        <v>0</v>
      </c>
      <c r="BR479" s="52">
        <v>0</v>
      </c>
      <c r="BS479" s="52">
        <v>0</v>
      </c>
      <c r="BT479" s="52">
        <v>0</v>
      </c>
      <c r="BU479" s="52">
        <v>0</v>
      </c>
      <c r="BV479" s="52">
        <v>0</v>
      </c>
      <c r="BW479" s="52">
        <v>0</v>
      </c>
      <c r="BX479" s="52">
        <v>0</v>
      </c>
      <c r="BY479" s="52">
        <v>0</v>
      </c>
      <c r="BZ479" s="52">
        <v>0</v>
      </c>
      <c r="CA479" s="52">
        <v>0</v>
      </c>
      <c r="CB479" s="52">
        <v>0</v>
      </c>
      <c r="CC479" s="52">
        <v>0</v>
      </c>
      <c r="CD479" s="52">
        <v>0</v>
      </c>
      <c r="CE479" s="52">
        <v>0</v>
      </c>
      <c r="CF479" s="52">
        <v>0</v>
      </c>
      <c r="CG479" s="52">
        <v>0</v>
      </c>
      <c r="CH479" s="52">
        <v>0</v>
      </c>
      <c r="CI479" s="52">
        <v>0</v>
      </c>
      <c r="CJ479" s="52">
        <v>0</v>
      </c>
      <c r="CK479" s="52">
        <v>0</v>
      </c>
      <c r="CL479" s="52">
        <v>0</v>
      </c>
      <c r="CM479" s="52">
        <v>0</v>
      </c>
      <c r="CN479" s="52">
        <v>0</v>
      </c>
      <c r="CO479" s="52">
        <v>0</v>
      </c>
      <c r="CP479" s="52">
        <v>0</v>
      </c>
      <c r="CQ479" s="52">
        <v>0</v>
      </c>
      <c r="CR479" s="52">
        <v>0</v>
      </c>
      <c r="CS479" s="52">
        <v>0</v>
      </c>
      <c r="CT479" s="52">
        <v>0</v>
      </c>
      <c r="CU479" s="52">
        <v>0</v>
      </c>
      <c r="CV479" s="52">
        <v>0</v>
      </c>
      <c r="CW479" s="52">
        <v>0</v>
      </c>
      <c r="CX479" s="52">
        <v>0</v>
      </c>
      <c r="CY479" s="52">
        <v>0</v>
      </c>
      <c r="CZ479" s="52">
        <v>0</v>
      </c>
      <c r="DA479" s="52">
        <v>0</v>
      </c>
      <c r="DB479" s="52">
        <v>0</v>
      </c>
      <c r="DC479" s="52">
        <v>0</v>
      </c>
      <c r="DD479" s="52">
        <v>0</v>
      </c>
      <c r="DE479" s="52">
        <v>0</v>
      </c>
      <c r="DF479" s="52">
        <v>0</v>
      </c>
      <c r="DG479" s="52">
        <v>0</v>
      </c>
      <c r="DH479" s="52">
        <v>0</v>
      </c>
      <c r="DI479" s="52">
        <v>0</v>
      </c>
      <c r="DJ479" s="52">
        <v>0</v>
      </c>
      <c r="DK479" s="52">
        <v>0</v>
      </c>
      <c r="DL479" s="52">
        <v>0</v>
      </c>
      <c r="DM479" s="52">
        <v>0</v>
      </c>
      <c r="DN479" s="52">
        <v>0</v>
      </c>
      <c r="DO479" s="52">
        <v>0</v>
      </c>
      <c r="DP479" s="52">
        <v>0</v>
      </c>
      <c r="DQ479" s="52">
        <v>0</v>
      </c>
      <c r="DR479" s="52">
        <v>0</v>
      </c>
      <c r="DS479" s="52">
        <v>0</v>
      </c>
      <c r="DT479" s="52">
        <v>0</v>
      </c>
      <c r="DU479" s="52">
        <v>0</v>
      </c>
      <c r="DV479" s="52">
        <v>0</v>
      </c>
      <c r="DW479" s="52">
        <v>0</v>
      </c>
      <c r="DX479" s="52">
        <v>0</v>
      </c>
      <c r="DY479" s="52">
        <v>0</v>
      </c>
      <c r="DZ479" s="52">
        <v>0</v>
      </c>
      <c r="EA479" s="52">
        <v>0</v>
      </c>
      <c r="EB479" s="52">
        <v>0</v>
      </c>
      <c r="EC479" s="52">
        <v>0</v>
      </c>
      <c r="ED479" s="52">
        <v>0</v>
      </c>
      <c r="EE479" s="52">
        <v>0</v>
      </c>
      <c r="EF479" s="52">
        <v>0</v>
      </c>
      <c r="EG479" s="52">
        <v>0</v>
      </c>
      <c r="EH479" s="52">
        <v>0</v>
      </c>
      <c r="EI479" s="52">
        <v>0</v>
      </c>
      <c r="EJ479" s="52">
        <v>0</v>
      </c>
      <c r="EK479" s="52">
        <v>0</v>
      </c>
      <c r="EL479" s="52">
        <v>0</v>
      </c>
      <c r="EM479" s="52">
        <v>0</v>
      </c>
      <c r="EN479" s="52">
        <v>0</v>
      </c>
      <c r="EO479" s="52">
        <v>0</v>
      </c>
      <c r="EP479" s="52">
        <v>0</v>
      </c>
      <c r="EQ479" s="52">
        <v>0</v>
      </c>
      <c r="ER479" s="52">
        <v>0</v>
      </c>
      <c r="ES479" s="52">
        <v>0</v>
      </c>
      <c r="ET479" s="52">
        <v>0</v>
      </c>
      <c r="EU479" s="52">
        <v>0</v>
      </c>
      <c r="EV479" s="52">
        <v>0</v>
      </c>
      <c r="EW479" s="52">
        <v>80.44444</v>
      </c>
      <c r="EX479" s="52">
        <v>79.111109999999996</v>
      </c>
      <c r="EY479" s="52">
        <v>77.44444</v>
      </c>
      <c r="EZ479" s="52">
        <v>75.611109999999996</v>
      </c>
      <c r="FA479" s="52">
        <v>73.888890000000004</v>
      </c>
      <c r="FB479" s="52">
        <v>72.05556</v>
      </c>
      <c r="FC479" s="52">
        <v>70.888890000000004</v>
      </c>
      <c r="FD479" s="52">
        <v>71.888890000000004</v>
      </c>
      <c r="FE479" s="52">
        <v>75.44444</v>
      </c>
      <c r="FF479" s="52">
        <v>79.888890000000004</v>
      </c>
      <c r="FG479" s="52">
        <v>84.111109999999996</v>
      </c>
      <c r="FH479" s="52">
        <v>88.05556</v>
      </c>
      <c r="FI479" s="52">
        <v>91.666659999999993</v>
      </c>
      <c r="FJ479" s="52">
        <v>94.5</v>
      </c>
      <c r="FK479" s="52">
        <v>97.277780000000007</v>
      </c>
      <c r="FL479" s="52">
        <v>99.333340000000007</v>
      </c>
      <c r="FM479" s="52">
        <v>100.38890000000001</v>
      </c>
      <c r="FN479" s="52">
        <v>99.94444</v>
      </c>
      <c r="FO479" s="52">
        <v>98.388890000000004</v>
      </c>
      <c r="FP479" s="52">
        <v>96.277780000000007</v>
      </c>
      <c r="FQ479" s="52">
        <v>93.111109999999996</v>
      </c>
      <c r="FR479" s="52">
        <v>90</v>
      </c>
      <c r="FS479" s="52">
        <v>87.166659999999993</v>
      </c>
      <c r="FT479" s="52">
        <v>84.277780000000007</v>
      </c>
      <c r="FU479" s="52">
        <v>2</v>
      </c>
      <c r="FV479" s="52">
        <v>7.286594</v>
      </c>
      <c r="FW479" s="52">
        <v>7.2806519999999999</v>
      </c>
      <c r="FX479" s="52">
        <v>0</v>
      </c>
    </row>
    <row r="480" spans="1:180" x14ac:dyDescent="0.3">
      <c r="A480" t="s">
        <v>174</v>
      </c>
      <c r="B480" t="s">
        <v>251</v>
      </c>
      <c r="C480" t="s">
        <v>0</v>
      </c>
      <c r="D480" t="s">
        <v>224</v>
      </c>
      <c r="E480" t="s">
        <v>187</v>
      </c>
      <c r="F480" t="s">
        <v>226</v>
      </c>
      <c r="G480" t="s">
        <v>240</v>
      </c>
      <c r="H480" s="52">
        <v>13</v>
      </c>
      <c r="I480" s="52">
        <v>0</v>
      </c>
      <c r="J480" s="52">
        <v>0</v>
      </c>
      <c r="K480" s="52">
        <v>0</v>
      </c>
      <c r="L480" s="52">
        <v>0</v>
      </c>
      <c r="M480" s="52">
        <v>0</v>
      </c>
      <c r="N480" s="52">
        <v>0</v>
      </c>
      <c r="O480" s="52">
        <v>0</v>
      </c>
      <c r="P480" s="52">
        <v>0</v>
      </c>
      <c r="Q480" s="52">
        <v>0</v>
      </c>
      <c r="R480" s="52">
        <v>0</v>
      </c>
      <c r="S480" s="52">
        <v>0</v>
      </c>
      <c r="T480" s="52">
        <v>0</v>
      </c>
      <c r="U480" s="52">
        <v>0</v>
      </c>
      <c r="V480" s="52">
        <v>0</v>
      </c>
      <c r="W480" s="52">
        <v>0</v>
      </c>
      <c r="X480" s="52">
        <v>0</v>
      </c>
      <c r="Y480" s="52">
        <v>0</v>
      </c>
      <c r="Z480" s="52">
        <v>0</v>
      </c>
      <c r="AA480" s="52">
        <v>0</v>
      </c>
      <c r="AB480" s="52">
        <v>0</v>
      </c>
      <c r="AC480" s="52">
        <v>0</v>
      </c>
      <c r="AD480" s="52">
        <v>0</v>
      </c>
      <c r="AE480" s="52">
        <v>0</v>
      </c>
      <c r="AF480" s="52">
        <v>0</v>
      </c>
      <c r="AG480" s="52">
        <v>0</v>
      </c>
      <c r="AH480" s="52">
        <v>0</v>
      </c>
      <c r="AI480" s="52">
        <v>0</v>
      </c>
      <c r="AJ480" s="52">
        <v>0</v>
      </c>
      <c r="AK480" s="52">
        <v>0</v>
      </c>
      <c r="AL480" s="52">
        <v>0</v>
      </c>
      <c r="AM480" s="52">
        <v>0</v>
      </c>
      <c r="AN480" s="52">
        <v>0</v>
      </c>
      <c r="AO480" s="52">
        <v>0</v>
      </c>
      <c r="AP480" s="52">
        <v>0</v>
      </c>
      <c r="AQ480" s="52">
        <v>0</v>
      </c>
      <c r="AR480" s="52">
        <v>0</v>
      </c>
      <c r="AS480" s="52">
        <v>0</v>
      </c>
      <c r="AT480" s="52">
        <v>0</v>
      </c>
      <c r="AU480" s="52">
        <v>0</v>
      </c>
      <c r="AV480" s="52">
        <v>0</v>
      </c>
      <c r="AW480" s="52">
        <v>0</v>
      </c>
      <c r="AX480" s="52">
        <v>0</v>
      </c>
      <c r="AY480" s="52">
        <v>0</v>
      </c>
      <c r="AZ480" s="52">
        <v>0</v>
      </c>
      <c r="BA480" s="52">
        <v>0</v>
      </c>
      <c r="BB480" s="52">
        <v>0</v>
      </c>
      <c r="BC480" s="52">
        <v>0</v>
      </c>
      <c r="BD480" s="52">
        <v>0</v>
      </c>
      <c r="BE480" s="52">
        <v>0</v>
      </c>
      <c r="BF480" s="52">
        <v>0</v>
      </c>
      <c r="BG480" s="52">
        <v>0</v>
      </c>
      <c r="BH480" s="52">
        <v>0</v>
      </c>
      <c r="BI480" s="52">
        <v>0</v>
      </c>
      <c r="BJ480" s="52">
        <v>0</v>
      </c>
      <c r="BK480" s="52">
        <v>0</v>
      </c>
      <c r="BL480" s="52">
        <v>0</v>
      </c>
      <c r="BM480" s="52">
        <v>0</v>
      </c>
      <c r="BN480" s="52">
        <v>0</v>
      </c>
      <c r="BO480" s="52">
        <v>0</v>
      </c>
      <c r="BP480" s="52">
        <v>0</v>
      </c>
      <c r="BQ480" s="52">
        <v>0</v>
      </c>
      <c r="BR480" s="52">
        <v>0</v>
      </c>
      <c r="BS480" s="52">
        <v>0</v>
      </c>
      <c r="BT480" s="52">
        <v>0</v>
      </c>
      <c r="BU480" s="52">
        <v>0</v>
      </c>
      <c r="BV480" s="52">
        <v>0</v>
      </c>
      <c r="BW480" s="52">
        <v>0</v>
      </c>
      <c r="BX480" s="52">
        <v>0</v>
      </c>
      <c r="BY480" s="52">
        <v>0</v>
      </c>
      <c r="BZ480" s="52">
        <v>0</v>
      </c>
      <c r="CA480" s="52">
        <v>0</v>
      </c>
      <c r="CB480" s="52">
        <v>0</v>
      </c>
      <c r="CC480" s="52">
        <v>0</v>
      </c>
      <c r="CD480" s="52">
        <v>0</v>
      </c>
      <c r="CE480" s="52">
        <v>0</v>
      </c>
      <c r="CF480" s="52">
        <v>0</v>
      </c>
      <c r="CG480" s="52">
        <v>0</v>
      </c>
      <c r="CH480" s="52">
        <v>0</v>
      </c>
      <c r="CI480" s="52">
        <v>0</v>
      </c>
      <c r="CJ480" s="52">
        <v>0</v>
      </c>
      <c r="CK480" s="52">
        <v>0</v>
      </c>
      <c r="CL480" s="52">
        <v>0</v>
      </c>
      <c r="CM480" s="52">
        <v>0</v>
      </c>
      <c r="CN480" s="52">
        <v>0</v>
      </c>
      <c r="CO480" s="52">
        <v>0</v>
      </c>
      <c r="CP480" s="52">
        <v>0</v>
      </c>
      <c r="CQ480" s="52">
        <v>0</v>
      </c>
      <c r="CR480" s="52">
        <v>0</v>
      </c>
      <c r="CS480" s="52">
        <v>0</v>
      </c>
      <c r="CT480" s="52">
        <v>0</v>
      </c>
      <c r="CU480" s="52">
        <v>0</v>
      </c>
      <c r="CV480" s="52">
        <v>0</v>
      </c>
      <c r="CW480" s="52">
        <v>0</v>
      </c>
      <c r="CX480" s="52">
        <v>0</v>
      </c>
      <c r="CY480" s="52">
        <v>0</v>
      </c>
      <c r="CZ480" s="52">
        <v>0</v>
      </c>
      <c r="DA480" s="52">
        <v>0</v>
      </c>
      <c r="DB480" s="52">
        <v>0</v>
      </c>
      <c r="DC480" s="52">
        <v>0</v>
      </c>
      <c r="DD480" s="52">
        <v>0</v>
      </c>
      <c r="DE480" s="52">
        <v>0</v>
      </c>
      <c r="DF480" s="52">
        <v>0</v>
      </c>
      <c r="DG480" s="52">
        <v>0</v>
      </c>
      <c r="DH480" s="52">
        <v>0</v>
      </c>
      <c r="DI480" s="52">
        <v>0</v>
      </c>
      <c r="DJ480" s="52">
        <v>0</v>
      </c>
      <c r="DK480" s="52">
        <v>0</v>
      </c>
      <c r="DL480" s="52">
        <v>0</v>
      </c>
      <c r="DM480" s="52">
        <v>0</v>
      </c>
      <c r="DN480" s="52">
        <v>0</v>
      </c>
      <c r="DO480" s="52">
        <v>0</v>
      </c>
      <c r="DP480" s="52">
        <v>0</v>
      </c>
      <c r="DQ480" s="52">
        <v>0</v>
      </c>
      <c r="DR480" s="52">
        <v>0</v>
      </c>
      <c r="DS480" s="52">
        <v>0</v>
      </c>
      <c r="DT480" s="52">
        <v>0</v>
      </c>
      <c r="DU480" s="52">
        <v>0</v>
      </c>
      <c r="DV480" s="52">
        <v>0</v>
      </c>
      <c r="DW480" s="52">
        <v>0</v>
      </c>
      <c r="DX480" s="52">
        <v>0</v>
      </c>
      <c r="DY480" s="52">
        <v>0</v>
      </c>
      <c r="DZ480" s="52">
        <v>0</v>
      </c>
      <c r="EA480" s="52">
        <v>0</v>
      </c>
      <c r="EB480" s="52">
        <v>0</v>
      </c>
      <c r="EC480" s="52">
        <v>0</v>
      </c>
      <c r="ED480" s="52">
        <v>0</v>
      </c>
      <c r="EE480" s="52">
        <v>0</v>
      </c>
      <c r="EF480" s="52">
        <v>0</v>
      </c>
      <c r="EG480" s="52">
        <v>0</v>
      </c>
      <c r="EH480" s="52">
        <v>0</v>
      </c>
      <c r="EI480" s="52">
        <v>0</v>
      </c>
      <c r="EJ480" s="52">
        <v>0</v>
      </c>
      <c r="EK480" s="52">
        <v>0</v>
      </c>
      <c r="EL480" s="52">
        <v>0</v>
      </c>
      <c r="EM480" s="52">
        <v>0</v>
      </c>
      <c r="EN480" s="52">
        <v>0</v>
      </c>
      <c r="EO480" s="52">
        <v>0</v>
      </c>
      <c r="EP480" s="52">
        <v>0</v>
      </c>
      <c r="EQ480" s="52">
        <v>0</v>
      </c>
      <c r="ER480" s="52">
        <v>0</v>
      </c>
      <c r="ES480" s="52">
        <v>0</v>
      </c>
      <c r="ET480" s="52">
        <v>0</v>
      </c>
      <c r="EU480" s="52">
        <v>0</v>
      </c>
      <c r="EV480" s="52">
        <v>0</v>
      </c>
      <c r="EW480" s="52">
        <v>77.090909999999994</v>
      </c>
      <c r="EX480" s="52">
        <v>75.045460000000006</v>
      </c>
      <c r="EY480" s="52">
        <v>73.090909999999994</v>
      </c>
      <c r="EZ480" s="52">
        <v>71.659090000000006</v>
      </c>
      <c r="FA480" s="52">
        <v>70.318179999999998</v>
      </c>
      <c r="FB480" s="52">
        <v>68.772729999999996</v>
      </c>
      <c r="FC480" s="52">
        <v>68.136359999999996</v>
      </c>
      <c r="FD480" s="52">
        <v>70.431820000000002</v>
      </c>
      <c r="FE480" s="52">
        <v>73.954539999999994</v>
      </c>
      <c r="FF480" s="52">
        <v>78.090909999999994</v>
      </c>
      <c r="FG480" s="52">
        <v>81.704539999999994</v>
      </c>
      <c r="FH480" s="52">
        <v>85</v>
      </c>
      <c r="FI480" s="52">
        <v>88.090909999999994</v>
      </c>
      <c r="FJ480" s="52">
        <v>90.659090000000006</v>
      </c>
      <c r="FK480" s="52">
        <v>92.681820000000002</v>
      </c>
      <c r="FL480" s="52">
        <v>94.181820000000002</v>
      </c>
      <c r="FM480" s="52">
        <v>95.272729999999996</v>
      </c>
      <c r="FN480" s="52">
        <v>95.272729999999996</v>
      </c>
      <c r="FO480" s="52">
        <v>93.818179999999998</v>
      </c>
      <c r="FP480" s="52">
        <v>92.068179999999998</v>
      </c>
      <c r="FQ480" s="52">
        <v>89.204539999999994</v>
      </c>
      <c r="FR480" s="52">
        <v>85.772729999999996</v>
      </c>
      <c r="FS480" s="52">
        <v>82.613640000000004</v>
      </c>
      <c r="FT480" s="52">
        <v>79.636359999999996</v>
      </c>
      <c r="FU480" s="52">
        <v>2</v>
      </c>
      <c r="FV480" s="52">
        <v>27.018249999999998</v>
      </c>
      <c r="FW480" s="52">
        <v>24.924119999999998</v>
      </c>
      <c r="FX480" s="52">
        <v>0</v>
      </c>
    </row>
    <row r="481" spans="1:180" x14ac:dyDescent="0.3">
      <c r="A481" t="s">
        <v>174</v>
      </c>
      <c r="B481" t="s">
        <v>251</v>
      </c>
      <c r="C481" t="s">
        <v>0</v>
      </c>
      <c r="D481" t="s">
        <v>224</v>
      </c>
      <c r="E481" t="s">
        <v>188</v>
      </c>
      <c r="F481" t="s">
        <v>226</v>
      </c>
      <c r="G481" t="s">
        <v>240</v>
      </c>
      <c r="H481" s="52">
        <v>13</v>
      </c>
      <c r="I481" s="52">
        <v>0</v>
      </c>
      <c r="J481" s="52">
        <v>0</v>
      </c>
      <c r="K481" s="52">
        <v>0</v>
      </c>
      <c r="L481" s="52">
        <v>0</v>
      </c>
      <c r="M481" s="52">
        <v>0</v>
      </c>
      <c r="N481" s="52">
        <v>0</v>
      </c>
      <c r="O481" s="52">
        <v>0</v>
      </c>
      <c r="P481" s="52">
        <v>0</v>
      </c>
      <c r="Q481" s="52">
        <v>0</v>
      </c>
      <c r="R481" s="52">
        <v>0</v>
      </c>
      <c r="S481" s="52">
        <v>0</v>
      </c>
      <c r="T481" s="52">
        <v>0</v>
      </c>
      <c r="U481" s="52">
        <v>0</v>
      </c>
      <c r="V481" s="52">
        <v>0</v>
      </c>
      <c r="W481" s="52">
        <v>0</v>
      </c>
      <c r="X481" s="52">
        <v>0</v>
      </c>
      <c r="Y481" s="52">
        <v>0</v>
      </c>
      <c r="Z481" s="52">
        <v>0</v>
      </c>
      <c r="AA481" s="52">
        <v>0</v>
      </c>
      <c r="AB481" s="52">
        <v>0</v>
      </c>
      <c r="AC481" s="52">
        <v>0</v>
      </c>
      <c r="AD481" s="52">
        <v>0</v>
      </c>
      <c r="AE481" s="52">
        <v>0</v>
      </c>
      <c r="AF481" s="52">
        <v>0</v>
      </c>
      <c r="AG481" s="52">
        <v>0</v>
      </c>
      <c r="AH481" s="52">
        <v>0</v>
      </c>
      <c r="AI481" s="52">
        <v>0</v>
      </c>
      <c r="AJ481" s="52">
        <v>0</v>
      </c>
      <c r="AK481" s="52">
        <v>0</v>
      </c>
      <c r="AL481" s="52">
        <v>0</v>
      </c>
      <c r="AM481" s="52">
        <v>0</v>
      </c>
      <c r="AN481" s="52">
        <v>0</v>
      </c>
      <c r="AO481" s="52">
        <v>0</v>
      </c>
      <c r="AP481" s="52">
        <v>0</v>
      </c>
      <c r="AQ481" s="52">
        <v>0</v>
      </c>
      <c r="AR481" s="52">
        <v>0</v>
      </c>
      <c r="AS481" s="52">
        <v>0</v>
      </c>
      <c r="AT481" s="52">
        <v>0</v>
      </c>
      <c r="AU481" s="52">
        <v>0</v>
      </c>
      <c r="AV481" s="52">
        <v>0</v>
      </c>
      <c r="AW481" s="52">
        <v>0</v>
      </c>
      <c r="AX481" s="52">
        <v>0</v>
      </c>
      <c r="AY481" s="52">
        <v>0</v>
      </c>
      <c r="AZ481" s="52">
        <v>0</v>
      </c>
      <c r="BA481" s="52">
        <v>0</v>
      </c>
      <c r="BB481" s="52">
        <v>0</v>
      </c>
      <c r="BC481" s="52">
        <v>0</v>
      </c>
      <c r="BD481" s="52">
        <v>0</v>
      </c>
      <c r="BE481" s="52">
        <v>0</v>
      </c>
      <c r="BF481" s="52">
        <v>0</v>
      </c>
      <c r="BG481" s="52">
        <v>0</v>
      </c>
      <c r="BH481" s="52">
        <v>0</v>
      </c>
      <c r="BI481" s="52">
        <v>0</v>
      </c>
      <c r="BJ481" s="52">
        <v>0</v>
      </c>
      <c r="BK481" s="52">
        <v>0</v>
      </c>
      <c r="BL481" s="52">
        <v>0</v>
      </c>
      <c r="BM481" s="52">
        <v>0</v>
      </c>
      <c r="BN481" s="52">
        <v>0</v>
      </c>
      <c r="BO481" s="52">
        <v>0</v>
      </c>
      <c r="BP481" s="52">
        <v>0</v>
      </c>
      <c r="BQ481" s="52">
        <v>0</v>
      </c>
      <c r="BR481" s="52">
        <v>0</v>
      </c>
      <c r="BS481" s="52">
        <v>0</v>
      </c>
      <c r="BT481" s="52">
        <v>0</v>
      </c>
      <c r="BU481" s="52">
        <v>0</v>
      </c>
      <c r="BV481" s="52">
        <v>0</v>
      </c>
      <c r="BW481" s="52">
        <v>0</v>
      </c>
      <c r="BX481" s="52">
        <v>0</v>
      </c>
      <c r="BY481" s="52">
        <v>0</v>
      </c>
      <c r="BZ481" s="52">
        <v>0</v>
      </c>
      <c r="CA481" s="52">
        <v>0</v>
      </c>
      <c r="CB481" s="52">
        <v>0</v>
      </c>
      <c r="CC481" s="52">
        <v>0</v>
      </c>
      <c r="CD481" s="52">
        <v>0</v>
      </c>
      <c r="CE481" s="52">
        <v>0</v>
      </c>
      <c r="CF481" s="52">
        <v>0</v>
      </c>
      <c r="CG481" s="52">
        <v>0</v>
      </c>
      <c r="CH481" s="52">
        <v>0</v>
      </c>
      <c r="CI481" s="52">
        <v>0</v>
      </c>
      <c r="CJ481" s="52">
        <v>0</v>
      </c>
      <c r="CK481" s="52">
        <v>0</v>
      </c>
      <c r="CL481" s="52">
        <v>0</v>
      </c>
      <c r="CM481" s="52">
        <v>0</v>
      </c>
      <c r="CN481" s="52">
        <v>0</v>
      </c>
      <c r="CO481" s="52">
        <v>0</v>
      </c>
      <c r="CP481" s="52">
        <v>0</v>
      </c>
      <c r="CQ481" s="52">
        <v>0</v>
      </c>
      <c r="CR481" s="52">
        <v>0</v>
      </c>
      <c r="CS481" s="52">
        <v>0</v>
      </c>
      <c r="CT481" s="52">
        <v>0</v>
      </c>
      <c r="CU481" s="52">
        <v>0</v>
      </c>
      <c r="CV481" s="52">
        <v>0</v>
      </c>
      <c r="CW481" s="52">
        <v>0</v>
      </c>
      <c r="CX481" s="52">
        <v>0</v>
      </c>
      <c r="CY481" s="52">
        <v>0</v>
      </c>
      <c r="CZ481" s="52">
        <v>0</v>
      </c>
      <c r="DA481" s="52">
        <v>0</v>
      </c>
      <c r="DB481" s="52">
        <v>0</v>
      </c>
      <c r="DC481" s="52">
        <v>0</v>
      </c>
      <c r="DD481" s="52">
        <v>0</v>
      </c>
      <c r="DE481" s="52">
        <v>0</v>
      </c>
      <c r="DF481" s="52">
        <v>0</v>
      </c>
      <c r="DG481" s="52">
        <v>0</v>
      </c>
      <c r="DH481" s="52">
        <v>0</v>
      </c>
      <c r="DI481" s="52">
        <v>0</v>
      </c>
      <c r="DJ481" s="52">
        <v>0</v>
      </c>
      <c r="DK481" s="52">
        <v>0</v>
      </c>
      <c r="DL481" s="52">
        <v>0</v>
      </c>
      <c r="DM481" s="52">
        <v>0</v>
      </c>
      <c r="DN481" s="52">
        <v>0</v>
      </c>
      <c r="DO481" s="52">
        <v>0</v>
      </c>
      <c r="DP481" s="52">
        <v>0</v>
      </c>
      <c r="DQ481" s="52">
        <v>0</v>
      </c>
      <c r="DR481" s="52">
        <v>0</v>
      </c>
      <c r="DS481" s="52">
        <v>0</v>
      </c>
      <c r="DT481" s="52">
        <v>0</v>
      </c>
      <c r="DU481" s="52">
        <v>0</v>
      </c>
      <c r="DV481" s="52">
        <v>0</v>
      </c>
      <c r="DW481" s="52">
        <v>0</v>
      </c>
      <c r="DX481" s="52">
        <v>0</v>
      </c>
      <c r="DY481" s="52">
        <v>0</v>
      </c>
      <c r="DZ481" s="52">
        <v>0</v>
      </c>
      <c r="EA481" s="52">
        <v>0</v>
      </c>
      <c r="EB481" s="52">
        <v>0</v>
      </c>
      <c r="EC481" s="52">
        <v>0</v>
      </c>
      <c r="ED481" s="52">
        <v>0</v>
      </c>
      <c r="EE481" s="52">
        <v>0</v>
      </c>
      <c r="EF481" s="52">
        <v>0</v>
      </c>
      <c r="EG481" s="52">
        <v>0</v>
      </c>
      <c r="EH481" s="52">
        <v>0</v>
      </c>
      <c r="EI481" s="52">
        <v>0</v>
      </c>
      <c r="EJ481" s="52">
        <v>0</v>
      </c>
      <c r="EK481" s="52">
        <v>0</v>
      </c>
      <c r="EL481" s="52">
        <v>0</v>
      </c>
      <c r="EM481" s="52">
        <v>0</v>
      </c>
      <c r="EN481" s="52">
        <v>0</v>
      </c>
      <c r="EO481" s="52">
        <v>0</v>
      </c>
      <c r="EP481" s="52">
        <v>0</v>
      </c>
      <c r="EQ481" s="52">
        <v>0</v>
      </c>
      <c r="ER481" s="52">
        <v>0</v>
      </c>
      <c r="ES481" s="52">
        <v>0</v>
      </c>
      <c r="ET481" s="52">
        <v>0</v>
      </c>
      <c r="EU481" s="52">
        <v>0</v>
      </c>
      <c r="EV481" s="52">
        <v>0</v>
      </c>
      <c r="EW481" s="52">
        <v>84.047619999999995</v>
      </c>
      <c r="EX481" s="52">
        <v>81.857140000000001</v>
      </c>
      <c r="EY481" s="52">
        <v>80.119050000000001</v>
      </c>
      <c r="EZ481" s="52">
        <v>78.690479999999994</v>
      </c>
      <c r="FA481" s="52">
        <v>77.119050000000001</v>
      </c>
      <c r="FB481" s="52">
        <v>75.928569999999993</v>
      </c>
      <c r="FC481" s="52">
        <v>75.357140000000001</v>
      </c>
      <c r="FD481" s="52">
        <v>77.166659999999993</v>
      </c>
      <c r="FE481" s="52">
        <v>80.880949999999999</v>
      </c>
      <c r="FF481" s="52">
        <v>84.928569999999993</v>
      </c>
      <c r="FG481" s="52">
        <v>88.571430000000007</v>
      </c>
      <c r="FH481" s="52">
        <v>92.095240000000004</v>
      </c>
      <c r="FI481" s="52">
        <v>95.261899999999997</v>
      </c>
      <c r="FJ481" s="52">
        <v>97.833340000000007</v>
      </c>
      <c r="FK481" s="52">
        <v>100.0476</v>
      </c>
      <c r="FL481" s="52">
        <v>101.7619</v>
      </c>
      <c r="FM481" s="52">
        <v>102.83329999999999</v>
      </c>
      <c r="FN481" s="52">
        <v>102.8571</v>
      </c>
      <c r="FO481" s="52">
        <v>101.5</v>
      </c>
      <c r="FP481" s="52">
        <v>99.261899999999997</v>
      </c>
      <c r="FQ481" s="52">
        <v>95.952380000000005</v>
      </c>
      <c r="FR481" s="52">
        <v>93.095240000000004</v>
      </c>
      <c r="FS481" s="52">
        <v>90.190479999999994</v>
      </c>
      <c r="FT481" s="52">
        <v>87.071430000000007</v>
      </c>
      <c r="FU481" s="52">
        <v>2</v>
      </c>
      <c r="FV481" s="52">
        <v>23.912410000000001</v>
      </c>
      <c r="FW481" s="52">
        <v>22.099419999999999</v>
      </c>
      <c r="FX481" s="52">
        <v>0</v>
      </c>
    </row>
    <row r="482" spans="1:180" x14ac:dyDescent="0.3">
      <c r="A482" t="s">
        <v>174</v>
      </c>
      <c r="B482" t="s">
        <v>251</v>
      </c>
      <c r="C482" t="s">
        <v>0</v>
      </c>
      <c r="D482" t="s">
        <v>224</v>
      </c>
      <c r="E482" t="s">
        <v>190</v>
      </c>
      <c r="F482" t="s">
        <v>226</v>
      </c>
      <c r="G482" t="s">
        <v>240</v>
      </c>
      <c r="H482" s="52">
        <v>13</v>
      </c>
      <c r="I482" s="52">
        <v>0</v>
      </c>
      <c r="J482" s="52">
        <v>0</v>
      </c>
      <c r="K482" s="52">
        <v>0</v>
      </c>
      <c r="L482" s="52">
        <v>0</v>
      </c>
      <c r="M482" s="52">
        <v>0</v>
      </c>
      <c r="N482" s="52">
        <v>0</v>
      </c>
      <c r="O482" s="52">
        <v>0</v>
      </c>
      <c r="P482" s="52">
        <v>0</v>
      </c>
      <c r="Q482" s="52">
        <v>0</v>
      </c>
      <c r="R482" s="52">
        <v>0</v>
      </c>
      <c r="S482" s="52">
        <v>0</v>
      </c>
      <c r="T482" s="52">
        <v>0</v>
      </c>
      <c r="U482" s="52">
        <v>0</v>
      </c>
      <c r="V482" s="52">
        <v>0</v>
      </c>
      <c r="W482" s="52">
        <v>0</v>
      </c>
      <c r="X482" s="52">
        <v>0</v>
      </c>
      <c r="Y482" s="52">
        <v>0</v>
      </c>
      <c r="Z482" s="52">
        <v>0</v>
      </c>
      <c r="AA482" s="52">
        <v>0</v>
      </c>
      <c r="AB482" s="52">
        <v>0</v>
      </c>
      <c r="AC482" s="52">
        <v>0</v>
      </c>
      <c r="AD482" s="52">
        <v>0</v>
      </c>
      <c r="AE482" s="52">
        <v>0</v>
      </c>
      <c r="AF482" s="52">
        <v>0</v>
      </c>
      <c r="AG482" s="52">
        <v>0</v>
      </c>
      <c r="AH482" s="52">
        <v>0</v>
      </c>
      <c r="AI482" s="52">
        <v>0</v>
      </c>
      <c r="AJ482" s="52">
        <v>0</v>
      </c>
      <c r="AK482" s="52">
        <v>0</v>
      </c>
      <c r="AL482" s="52">
        <v>0</v>
      </c>
      <c r="AM482" s="52">
        <v>0</v>
      </c>
      <c r="AN482" s="52">
        <v>0</v>
      </c>
      <c r="AO482" s="52">
        <v>0</v>
      </c>
      <c r="AP482" s="52">
        <v>0</v>
      </c>
      <c r="AQ482" s="52">
        <v>0</v>
      </c>
      <c r="AR482" s="52">
        <v>0</v>
      </c>
      <c r="AS482" s="52">
        <v>0</v>
      </c>
      <c r="AT482" s="52">
        <v>0</v>
      </c>
      <c r="AU482" s="52">
        <v>0</v>
      </c>
      <c r="AV482" s="52">
        <v>0</v>
      </c>
      <c r="AW482" s="52">
        <v>0</v>
      </c>
      <c r="AX482" s="52">
        <v>0</v>
      </c>
      <c r="AY482" s="52">
        <v>0</v>
      </c>
      <c r="AZ482" s="52">
        <v>0</v>
      </c>
      <c r="BA482" s="52">
        <v>0</v>
      </c>
      <c r="BB482" s="52">
        <v>0</v>
      </c>
      <c r="BC482" s="52">
        <v>0</v>
      </c>
      <c r="BD482" s="52">
        <v>0</v>
      </c>
      <c r="BE482" s="52">
        <v>0</v>
      </c>
      <c r="BF482" s="52">
        <v>0</v>
      </c>
      <c r="BG482" s="52">
        <v>0</v>
      </c>
      <c r="BH482" s="52">
        <v>0</v>
      </c>
      <c r="BI482" s="52">
        <v>0</v>
      </c>
      <c r="BJ482" s="52">
        <v>0</v>
      </c>
      <c r="BK482" s="52">
        <v>0</v>
      </c>
      <c r="BL482" s="52">
        <v>0</v>
      </c>
      <c r="BM482" s="52">
        <v>0</v>
      </c>
      <c r="BN482" s="52">
        <v>0</v>
      </c>
      <c r="BO482" s="52">
        <v>0</v>
      </c>
      <c r="BP482" s="52">
        <v>0</v>
      </c>
      <c r="BQ482" s="52">
        <v>0</v>
      </c>
      <c r="BR482" s="52">
        <v>0</v>
      </c>
      <c r="BS482" s="52">
        <v>0</v>
      </c>
      <c r="BT482" s="52">
        <v>0</v>
      </c>
      <c r="BU482" s="52">
        <v>0</v>
      </c>
      <c r="BV482" s="52">
        <v>0</v>
      </c>
      <c r="BW482" s="52">
        <v>0</v>
      </c>
      <c r="BX482" s="52">
        <v>0</v>
      </c>
      <c r="BY482" s="52">
        <v>0</v>
      </c>
      <c r="BZ482" s="52">
        <v>0</v>
      </c>
      <c r="CA482" s="52">
        <v>0</v>
      </c>
      <c r="CB482" s="52">
        <v>0</v>
      </c>
      <c r="CC482" s="52">
        <v>0</v>
      </c>
      <c r="CD482" s="52">
        <v>0</v>
      </c>
      <c r="CE482" s="52">
        <v>0</v>
      </c>
      <c r="CF482" s="52">
        <v>0</v>
      </c>
      <c r="CG482" s="52">
        <v>0</v>
      </c>
      <c r="CH482" s="52">
        <v>0</v>
      </c>
      <c r="CI482" s="52">
        <v>0</v>
      </c>
      <c r="CJ482" s="52">
        <v>0</v>
      </c>
      <c r="CK482" s="52">
        <v>0</v>
      </c>
      <c r="CL482" s="52">
        <v>0</v>
      </c>
      <c r="CM482" s="52">
        <v>0</v>
      </c>
      <c r="CN482" s="52">
        <v>0</v>
      </c>
      <c r="CO482" s="52">
        <v>0</v>
      </c>
      <c r="CP482" s="52">
        <v>0</v>
      </c>
      <c r="CQ482" s="52">
        <v>0</v>
      </c>
      <c r="CR482" s="52">
        <v>0</v>
      </c>
      <c r="CS482" s="52">
        <v>0</v>
      </c>
      <c r="CT482" s="52">
        <v>0</v>
      </c>
      <c r="CU482" s="52">
        <v>0</v>
      </c>
      <c r="CV482" s="52">
        <v>0</v>
      </c>
      <c r="CW482" s="52">
        <v>0</v>
      </c>
      <c r="CX482" s="52">
        <v>0</v>
      </c>
      <c r="CY482" s="52">
        <v>0</v>
      </c>
      <c r="CZ482" s="52">
        <v>0</v>
      </c>
      <c r="DA482" s="52">
        <v>0</v>
      </c>
      <c r="DB482" s="52">
        <v>0</v>
      </c>
      <c r="DC482" s="52">
        <v>0</v>
      </c>
      <c r="DD482" s="52">
        <v>0</v>
      </c>
      <c r="DE482" s="52">
        <v>0</v>
      </c>
      <c r="DF482" s="52">
        <v>0</v>
      </c>
      <c r="DG482" s="52">
        <v>0</v>
      </c>
      <c r="DH482" s="52">
        <v>0</v>
      </c>
      <c r="DI482" s="52">
        <v>0</v>
      </c>
      <c r="DJ482" s="52">
        <v>0</v>
      </c>
      <c r="DK482" s="52">
        <v>0</v>
      </c>
      <c r="DL482" s="52">
        <v>0</v>
      </c>
      <c r="DM482" s="52">
        <v>0</v>
      </c>
      <c r="DN482" s="52">
        <v>0</v>
      </c>
      <c r="DO482" s="52">
        <v>0</v>
      </c>
      <c r="DP482" s="52">
        <v>0</v>
      </c>
      <c r="DQ482" s="52">
        <v>0</v>
      </c>
      <c r="DR482" s="52">
        <v>0</v>
      </c>
      <c r="DS482" s="52">
        <v>0</v>
      </c>
      <c r="DT482" s="52">
        <v>0</v>
      </c>
      <c r="DU482" s="52">
        <v>0</v>
      </c>
      <c r="DV482" s="52">
        <v>0</v>
      </c>
      <c r="DW482" s="52">
        <v>0</v>
      </c>
      <c r="DX482" s="52">
        <v>0</v>
      </c>
      <c r="DY482" s="52">
        <v>0</v>
      </c>
      <c r="DZ482" s="52">
        <v>0</v>
      </c>
      <c r="EA482" s="52">
        <v>0</v>
      </c>
      <c r="EB482" s="52">
        <v>0</v>
      </c>
      <c r="EC482" s="52">
        <v>0</v>
      </c>
      <c r="ED482" s="52">
        <v>0</v>
      </c>
      <c r="EE482" s="52">
        <v>0</v>
      </c>
      <c r="EF482" s="52">
        <v>0</v>
      </c>
      <c r="EG482" s="52">
        <v>0</v>
      </c>
      <c r="EH482" s="52">
        <v>0</v>
      </c>
      <c r="EI482" s="52">
        <v>0</v>
      </c>
      <c r="EJ482" s="52">
        <v>0</v>
      </c>
      <c r="EK482" s="52">
        <v>0</v>
      </c>
      <c r="EL482" s="52">
        <v>0</v>
      </c>
      <c r="EM482" s="52">
        <v>0</v>
      </c>
      <c r="EN482" s="52">
        <v>0</v>
      </c>
      <c r="EO482" s="52">
        <v>0</v>
      </c>
      <c r="EP482" s="52">
        <v>0</v>
      </c>
      <c r="EQ482" s="52">
        <v>0</v>
      </c>
      <c r="ER482" s="52">
        <v>0</v>
      </c>
      <c r="ES482" s="52">
        <v>0</v>
      </c>
      <c r="ET482" s="52">
        <v>0</v>
      </c>
      <c r="EU482" s="52">
        <v>0</v>
      </c>
      <c r="EV482" s="52">
        <v>0</v>
      </c>
      <c r="EW482" s="52">
        <v>75.833340000000007</v>
      </c>
      <c r="EX482" s="52">
        <v>73.809520000000006</v>
      </c>
      <c r="EY482" s="52">
        <v>71.738100000000003</v>
      </c>
      <c r="EZ482" s="52">
        <v>69.833340000000007</v>
      </c>
      <c r="FA482" s="52">
        <v>68.428569999999993</v>
      </c>
      <c r="FB482" s="52">
        <v>67.309520000000006</v>
      </c>
      <c r="FC482" s="52">
        <v>66.285709999999995</v>
      </c>
      <c r="FD482" s="52">
        <v>66.809520000000006</v>
      </c>
      <c r="FE482" s="52">
        <v>69.857140000000001</v>
      </c>
      <c r="FF482" s="52">
        <v>74.357140000000001</v>
      </c>
      <c r="FG482" s="52">
        <v>78.809520000000006</v>
      </c>
      <c r="FH482" s="52">
        <v>82.714290000000005</v>
      </c>
      <c r="FI482" s="52">
        <v>86.142859999999999</v>
      </c>
      <c r="FJ482" s="52">
        <v>89.333340000000007</v>
      </c>
      <c r="FK482" s="52">
        <v>91.523809999999997</v>
      </c>
      <c r="FL482" s="52">
        <v>93.095240000000004</v>
      </c>
      <c r="FM482" s="52">
        <v>93.904759999999996</v>
      </c>
      <c r="FN482" s="52">
        <v>93.357140000000001</v>
      </c>
      <c r="FO482" s="52">
        <v>91.547619999999995</v>
      </c>
      <c r="FP482" s="52">
        <v>88.380949999999999</v>
      </c>
      <c r="FQ482" s="52">
        <v>85.690479999999994</v>
      </c>
      <c r="FR482" s="52">
        <v>83.166659999999993</v>
      </c>
      <c r="FS482" s="52">
        <v>80.404759999999996</v>
      </c>
      <c r="FT482" s="52">
        <v>77.714290000000005</v>
      </c>
      <c r="FU482" s="52">
        <v>2</v>
      </c>
      <c r="FV482" s="52">
        <v>14.358409999999999</v>
      </c>
      <c r="FW482" s="52">
        <v>14.356260000000001</v>
      </c>
      <c r="FX482" s="52">
        <v>0</v>
      </c>
    </row>
    <row r="483" spans="1:180" x14ac:dyDescent="0.3">
      <c r="A483" t="s">
        <v>174</v>
      </c>
      <c r="B483" t="s">
        <v>252</v>
      </c>
      <c r="C483" t="s">
        <v>0</v>
      </c>
      <c r="D483" t="s">
        <v>224</v>
      </c>
      <c r="E483" t="s">
        <v>189</v>
      </c>
      <c r="F483" t="s">
        <v>238</v>
      </c>
      <c r="G483" t="s">
        <v>241</v>
      </c>
      <c r="H483" s="52">
        <v>57</v>
      </c>
      <c r="I483" s="52">
        <v>15.325691000000001</v>
      </c>
      <c r="J483" s="52">
        <v>14.806488999999999</v>
      </c>
      <c r="K483" s="52">
        <v>14.449494</v>
      </c>
      <c r="L483" s="52">
        <v>14.443350000000001</v>
      </c>
      <c r="M483" s="52">
        <v>15.117016</v>
      </c>
      <c r="N483" s="52">
        <v>15.882966</v>
      </c>
      <c r="O483" s="52">
        <v>16.513853000000001</v>
      </c>
      <c r="P483" s="52">
        <v>15.411944</v>
      </c>
      <c r="Q483" s="52">
        <v>12.142141000000001</v>
      </c>
      <c r="R483" s="52">
        <v>9.1750489000000002</v>
      </c>
      <c r="S483" s="52">
        <v>7.7661826999999999</v>
      </c>
      <c r="T483" s="52">
        <v>6.4153044000000001</v>
      </c>
      <c r="U483" s="52">
        <v>6.0140026999999998</v>
      </c>
      <c r="V483" s="52">
        <v>6.5978110000000001</v>
      </c>
      <c r="W483" s="52">
        <v>7.9477533999999999</v>
      </c>
      <c r="X483" s="52">
        <v>10.350669999999999</v>
      </c>
      <c r="Y483" s="52">
        <v>12.411346</v>
      </c>
      <c r="Z483" s="52">
        <v>14.861939</v>
      </c>
      <c r="AA483" s="52">
        <v>17.321383000000001</v>
      </c>
      <c r="AB483" s="52">
        <v>18.613035</v>
      </c>
      <c r="AC483" s="52">
        <v>18.475325999999999</v>
      </c>
      <c r="AD483" s="52">
        <v>18.167548</v>
      </c>
      <c r="AE483" s="52">
        <v>16.049816</v>
      </c>
      <c r="AF483" s="52">
        <v>15.681915</v>
      </c>
      <c r="AG483" s="52">
        <v>-1.1886677999999999</v>
      </c>
      <c r="AH483" s="52">
        <v>-1.1508642</v>
      </c>
      <c r="AI483" s="52">
        <v>-1.1896134</v>
      </c>
      <c r="AJ483" s="52">
        <v>-1.3113950000000001</v>
      </c>
      <c r="AK483" s="52">
        <v>-1.1944121999999999</v>
      </c>
      <c r="AL483" s="52">
        <v>-1.0187478999999999</v>
      </c>
      <c r="AM483" s="52">
        <v>-1.4729779999999999</v>
      </c>
      <c r="AN483" s="52">
        <v>-2.6399116999999999</v>
      </c>
      <c r="AO483" s="52">
        <v>-7.3302626999999996</v>
      </c>
      <c r="AP483" s="52">
        <v>-9.6349208999999991</v>
      </c>
      <c r="AQ483" s="52">
        <v>-10.258609</v>
      </c>
      <c r="AR483" s="52">
        <v>-11.223169</v>
      </c>
      <c r="AS483" s="52">
        <v>-11.618418</v>
      </c>
      <c r="AT483" s="52">
        <v>-11.544546</v>
      </c>
      <c r="AU483" s="52">
        <v>-10.414543999999999</v>
      </c>
      <c r="AV483" s="52">
        <v>-7.8166152000000002</v>
      </c>
      <c r="AW483" s="52">
        <v>-6.1946003999999997</v>
      </c>
      <c r="AX483" s="52">
        <v>-4.4846311999999999</v>
      </c>
      <c r="AY483" s="52">
        <v>-2.7849544000000002</v>
      </c>
      <c r="AZ483" s="52">
        <v>-1.6658769</v>
      </c>
      <c r="BA483" s="52">
        <v>-1.3710085000000001</v>
      </c>
      <c r="BB483" s="52">
        <v>-1.7027331000000001</v>
      </c>
      <c r="BC483" s="52">
        <v>-1.6073789000000001</v>
      </c>
      <c r="BD483" s="52">
        <v>-1.7031035999999999</v>
      </c>
      <c r="BE483" s="52">
        <v>-0.39713754000000001</v>
      </c>
      <c r="BF483" s="52">
        <v>-0.38753576000000001</v>
      </c>
      <c r="BG483" s="52">
        <v>-0.38465611999999999</v>
      </c>
      <c r="BH483" s="52">
        <v>-0.43913056</v>
      </c>
      <c r="BI483" s="52">
        <v>-0.34987968000000003</v>
      </c>
      <c r="BJ483" s="52">
        <v>-0.14282107999999999</v>
      </c>
      <c r="BK483" s="52">
        <v>-0.67772144999999995</v>
      </c>
      <c r="BL483" s="52">
        <v>-1.4602841</v>
      </c>
      <c r="BM483" s="52">
        <v>-4.6698595000000003</v>
      </c>
      <c r="BN483" s="52">
        <v>-6.4827240000000002</v>
      </c>
      <c r="BO483" s="52">
        <v>-7.0649163000000001</v>
      </c>
      <c r="BP483" s="52">
        <v>-8.0058893999999992</v>
      </c>
      <c r="BQ483" s="52">
        <v>-8.3752665000000004</v>
      </c>
      <c r="BR483" s="52">
        <v>-8.1965144999999993</v>
      </c>
      <c r="BS483" s="52">
        <v>-7.3411040999999999</v>
      </c>
      <c r="BT483" s="52">
        <v>-5.4063046999999997</v>
      </c>
      <c r="BU483" s="52">
        <v>-4.0701727999999999</v>
      </c>
      <c r="BV483" s="52">
        <v>-2.6146014000000002</v>
      </c>
      <c r="BW483" s="52">
        <v>-1.4611158</v>
      </c>
      <c r="BX483" s="52">
        <v>-0.60994274999999998</v>
      </c>
      <c r="BY483" s="52">
        <v>-0.40178638999999999</v>
      </c>
      <c r="BZ483" s="52">
        <v>-0.63905436000000004</v>
      </c>
      <c r="CA483" s="52">
        <v>-0.78732617999999999</v>
      </c>
      <c r="CB483" s="52">
        <v>-0.87328673999999995</v>
      </c>
      <c r="CC483" s="52">
        <v>0.15107398999999999</v>
      </c>
      <c r="CD483" s="52">
        <v>0.14114305999999999</v>
      </c>
      <c r="CE483" s="52">
        <v>0.17285466999999999</v>
      </c>
      <c r="CF483" s="52">
        <v>0.16499699000000001</v>
      </c>
      <c r="CG483" s="52">
        <v>0.23504087000000001</v>
      </c>
      <c r="CH483" s="52">
        <v>0.46384302999999999</v>
      </c>
      <c r="CI483" s="52">
        <v>-0.12692971</v>
      </c>
      <c r="CJ483" s="52">
        <v>-0.64327692000000003</v>
      </c>
      <c r="CK483" s="52">
        <v>-2.8272712000000002</v>
      </c>
      <c r="CL483" s="52">
        <v>-4.2995213999999997</v>
      </c>
      <c r="CM483" s="52">
        <v>-4.8529749000000004</v>
      </c>
      <c r="CN483" s="52">
        <v>-5.7776111999999999</v>
      </c>
      <c r="CO483" s="52">
        <v>-6.1290674999999997</v>
      </c>
      <c r="CP483" s="52">
        <v>-5.8776804</v>
      </c>
      <c r="CQ483" s="52">
        <v>-5.2124487999999998</v>
      </c>
      <c r="CR483" s="52">
        <v>-3.7369303</v>
      </c>
      <c r="CS483" s="52">
        <v>-2.5988004</v>
      </c>
      <c r="CT483" s="52">
        <v>-1.3194246000000001</v>
      </c>
      <c r="CU483" s="52">
        <v>-0.54422921999999996</v>
      </c>
      <c r="CV483" s="52">
        <v>0.12139393</v>
      </c>
      <c r="CW483" s="52">
        <v>0.26949382999999999</v>
      </c>
      <c r="CX483" s="52">
        <v>9.764602E-2</v>
      </c>
      <c r="CY483" s="52">
        <v>-0.21935988000000001</v>
      </c>
      <c r="CZ483" s="52">
        <v>-0.29855819</v>
      </c>
      <c r="DA483" s="52">
        <v>0.69928570999999995</v>
      </c>
      <c r="DB483" s="52">
        <v>0.66982182000000001</v>
      </c>
      <c r="DC483" s="52">
        <v>0.73036551000000005</v>
      </c>
      <c r="DD483" s="52">
        <v>0.76912437</v>
      </c>
      <c r="DE483" s="52">
        <v>0.81996153000000005</v>
      </c>
      <c r="DF483" s="52">
        <v>1.0705073000000001</v>
      </c>
      <c r="DG483" s="52">
        <v>0.42386232000000001</v>
      </c>
      <c r="DH483" s="52">
        <v>0.17372962</v>
      </c>
      <c r="DI483" s="52">
        <v>-0.98468241000000001</v>
      </c>
      <c r="DJ483" s="52">
        <v>-2.1163194000000001</v>
      </c>
      <c r="DK483" s="52">
        <v>-2.6410339999999999</v>
      </c>
      <c r="DL483" s="52">
        <v>-3.5493353000000001</v>
      </c>
      <c r="DM483" s="52">
        <v>-3.8828668</v>
      </c>
      <c r="DN483" s="52">
        <v>-3.5588451999999999</v>
      </c>
      <c r="DO483" s="52">
        <v>-3.0837929000000002</v>
      </c>
      <c r="DP483" s="52">
        <v>-2.0675553</v>
      </c>
      <c r="DQ483" s="52">
        <v>-1.1274280999999999</v>
      </c>
      <c r="DR483" s="52">
        <v>-2.4247370000000001E-2</v>
      </c>
      <c r="DS483" s="52">
        <v>0.37265727999999998</v>
      </c>
      <c r="DT483" s="52">
        <v>0.85273083000000005</v>
      </c>
      <c r="DU483" s="52">
        <v>0.94077416999999997</v>
      </c>
      <c r="DV483" s="52">
        <v>0.83434662000000004</v>
      </c>
      <c r="DW483" s="52">
        <v>0.34860636</v>
      </c>
      <c r="DX483" s="52">
        <v>0.27617047</v>
      </c>
      <c r="DY483" s="52">
        <v>1.4908155999999999</v>
      </c>
      <c r="DZ483" s="52">
        <v>1.4331499000000001</v>
      </c>
      <c r="EA483" s="52">
        <v>1.5353224000000001</v>
      </c>
      <c r="EB483" s="52">
        <v>1.6413884999999999</v>
      </c>
      <c r="EC483" s="52">
        <v>1.6644941</v>
      </c>
      <c r="ED483" s="52">
        <v>1.9464337</v>
      </c>
      <c r="EE483" s="52">
        <v>1.2191183000000001</v>
      </c>
      <c r="EF483" s="52">
        <v>1.3533577999999999</v>
      </c>
      <c r="EG483" s="52">
        <v>1.6757225</v>
      </c>
      <c r="EH483" s="52">
        <v>1.0358775</v>
      </c>
      <c r="EI483" s="52">
        <v>0.55265752000000001</v>
      </c>
      <c r="EJ483" s="52">
        <v>-0.33205760000000001</v>
      </c>
      <c r="EK483" s="52">
        <v>-0.63971213999999998</v>
      </c>
      <c r="EL483" s="52">
        <v>-0.21081449999999999</v>
      </c>
      <c r="EM483" s="52">
        <v>-1.035167E-2</v>
      </c>
      <c r="EN483" s="52">
        <v>0.34275685</v>
      </c>
      <c r="EO483" s="52">
        <v>0.99700010999999999</v>
      </c>
      <c r="EP483" s="52">
        <v>1.8457825999999999</v>
      </c>
      <c r="EQ483" s="52">
        <v>1.6964956</v>
      </c>
      <c r="ER483" s="52">
        <v>1.9086649</v>
      </c>
      <c r="ES483" s="52">
        <v>1.9099965000000001</v>
      </c>
      <c r="ET483" s="52">
        <v>1.8980253</v>
      </c>
      <c r="EU483" s="52">
        <v>1.1686596</v>
      </c>
      <c r="EV483" s="52">
        <v>1.1059874999999999</v>
      </c>
      <c r="EW483" s="52">
        <v>66.418539999999993</v>
      </c>
      <c r="EX483" s="52">
        <v>65.395039999999995</v>
      </c>
      <c r="EY483" s="52">
        <v>64.658739999999995</v>
      </c>
      <c r="EZ483" s="52">
        <v>63.926270000000002</v>
      </c>
      <c r="FA483" s="52">
        <v>63.21414</v>
      </c>
      <c r="FB483" s="52">
        <v>62.416429999999998</v>
      </c>
      <c r="FC483" s="52">
        <v>62.173639999999999</v>
      </c>
      <c r="FD483" s="52">
        <v>64.264790000000005</v>
      </c>
      <c r="FE483" s="52">
        <v>68.184830000000005</v>
      </c>
      <c r="FF483" s="52">
        <v>72.257170000000002</v>
      </c>
      <c r="FG483" s="52">
        <v>76.858400000000003</v>
      </c>
      <c r="FH483" s="52">
        <v>81.008260000000007</v>
      </c>
      <c r="FI483" s="52">
        <v>83.652940000000001</v>
      </c>
      <c r="FJ483" s="52">
        <v>85.382949999999994</v>
      </c>
      <c r="FK483" s="52">
        <v>86.031480000000002</v>
      </c>
      <c r="FL483" s="52">
        <v>86.301109999999994</v>
      </c>
      <c r="FM483" s="52">
        <v>86.44726</v>
      </c>
      <c r="FN483" s="52">
        <v>85.252160000000003</v>
      </c>
      <c r="FO483" s="52">
        <v>82.537769999999995</v>
      </c>
      <c r="FP483" s="52">
        <v>78.352580000000003</v>
      </c>
      <c r="FQ483" s="52">
        <v>74.153080000000003</v>
      </c>
      <c r="FR483" s="52">
        <v>71.162769999999995</v>
      </c>
      <c r="FS483" s="52">
        <v>69.489230000000006</v>
      </c>
      <c r="FT483" s="52">
        <v>67.916300000000007</v>
      </c>
      <c r="FU483" s="52">
        <v>27</v>
      </c>
      <c r="FV483" s="52">
        <v>8027.3329999999996</v>
      </c>
      <c r="FW483" s="52">
        <v>696.99599999999998</v>
      </c>
      <c r="FX483" s="52">
        <v>1</v>
      </c>
    </row>
    <row r="484" spans="1:180" x14ac:dyDescent="0.3">
      <c r="A484" t="s">
        <v>174</v>
      </c>
      <c r="B484" t="s">
        <v>252</v>
      </c>
      <c r="C484" t="s">
        <v>0</v>
      </c>
      <c r="D484" t="s">
        <v>224</v>
      </c>
      <c r="E484" t="s">
        <v>187</v>
      </c>
      <c r="F484" t="s">
        <v>238</v>
      </c>
      <c r="G484" t="s">
        <v>241</v>
      </c>
      <c r="H484" s="52">
        <v>57</v>
      </c>
      <c r="I484" s="52">
        <v>14.950713</v>
      </c>
      <c r="J484" s="52">
        <v>14.657064999999999</v>
      </c>
      <c r="K484" s="52">
        <v>14.429126999999999</v>
      </c>
      <c r="L484" s="52">
        <v>13.924376000000001</v>
      </c>
      <c r="M484" s="52">
        <v>14.363594000000001</v>
      </c>
      <c r="N484" s="52">
        <v>15.000208000000001</v>
      </c>
      <c r="O484" s="52">
        <v>15.155678</v>
      </c>
      <c r="P484" s="52">
        <v>11.789156</v>
      </c>
      <c r="Q484" s="52">
        <v>9.9213646999999998</v>
      </c>
      <c r="R484" s="52">
        <v>8.7891179000000008</v>
      </c>
      <c r="S484" s="52">
        <v>8.6442061999999993</v>
      </c>
      <c r="T484" s="52">
        <v>8.2887763999999997</v>
      </c>
      <c r="U484" s="52">
        <v>8.3439057000000005</v>
      </c>
      <c r="V484" s="52">
        <v>8.5856124999999999</v>
      </c>
      <c r="W484" s="52">
        <v>8.9176745000000004</v>
      </c>
      <c r="X484" s="52">
        <v>10.32274</v>
      </c>
      <c r="Y484" s="52">
        <v>11.863956999999999</v>
      </c>
      <c r="Z484" s="52">
        <v>13.565516000000001</v>
      </c>
      <c r="AA484" s="52">
        <v>15.285187000000001</v>
      </c>
      <c r="AB484" s="52">
        <v>17.360707999999999</v>
      </c>
      <c r="AC484" s="52">
        <v>17.722449999999998</v>
      </c>
      <c r="AD484" s="52">
        <v>17.19143</v>
      </c>
      <c r="AE484" s="52">
        <v>15.512524000000001</v>
      </c>
      <c r="AF484" s="52">
        <v>15.604597999999999</v>
      </c>
      <c r="AG484" s="52">
        <v>-1.2955057000000001</v>
      </c>
      <c r="AH484" s="52">
        <v>-1.2874869</v>
      </c>
      <c r="AI484" s="52">
        <v>-1.1980824000000001</v>
      </c>
      <c r="AJ484" s="52">
        <v>-1.5394224000000001</v>
      </c>
      <c r="AK484" s="52">
        <v>-1.4127837999999999</v>
      </c>
      <c r="AL484" s="52">
        <v>-1.3266163</v>
      </c>
      <c r="AM484" s="52">
        <v>-1.6496078999999999</v>
      </c>
      <c r="AN484" s="52">
        <v>-5.3631317000000003</v>
      </c>
      <c r="AO484" s="52">
        <v>-6.9417051000000001</v>
      </c>
      <c r="AP484" s="52">
        <v>-7.7657768999999996</v>
      </c>
      <c r="AQ484" s="52">
        <v>-7.9093542000000001</v>
      </c>
      <c r="AR484" s="52">
        <v>-8.2698734999999992</v>
      </c>
      <c r="AS484" s="52">
        <v>-8.5248401999999999</v>
      </c>
      <c r="AT484" s="52">
        <v>-8.6664566999999995</v>
      </c>
      <c r="AU484" s="52">
        <v>-8.9720507999999999</v>
      </c>
      <c r="AV484" s="52">
        <v>-7.4349717000000002</v>
      </c>
      <c r="AW484" s="52">
        <v>-5.6330762999999999</v>
      </c>
      <c r="AX484" s="52">
        <v>-4.1853441</v>
      </c>
      <c r="AY484" s="52">
        <v>-3.4325713000000002</v>
      </c>
      <c r="AZ484" s="52">
        <v>-2.1293256</v>
      </c>
      <c r="BA484" s="52">
        <v>-2.0092482999999999</v>
      </c>
      <c r="BB484" s="52">
        <v>-2.7943918999999999</v>
      </c>
      <c r="BC484" s="52">
        <v>-2.3130109999999999</v>
      </c>
      <c r="BD484" s="52">
        <v>-2.1667353</v>
      </c>
      <c r="BE484" s="52">
        <v>-0.41581766999999997</v>
      </c>
      <c r="BF484" s="52">
        <v>-0.29480405999999998</v>
      </c>
      <c r="BG484" s="52">
        <v>-0.23652395000000001</v>
      </c>
      <c r="BH484" s="52">
        <v>-0.66534446999999997</v>
      </c>
      <c r="BI484" s="52">
        <v>-0.53650713999999999</v>
      </c>
      <c r="BJ484" s="52">
        <v>-0.44866222</v>
      </c>
      <c r="BK484" s="52">
        <v>-0.76486248000000001</v>
      </c>
      <c r="BL484" s="52">
        <v>-3.3600262999999999</v>
      </c>
      <c r="BM484" s="52">
        <v>-4.3462158000000004</v>
      </c>
      <c r="BN484" s="52">
        <v>-4.7005135999999998</v>
      </c>
      <c r="BO484" s="52">
        <v>-4.4774514999999999</v>
      </c>
      <c r="BP484" s="52">
        <v>-4.6644205999999997</v>
      </c>
      <c r="BQ484" s="52">
        <v>-4.8102773000000001</v>
      </c>
      <c r="BR484" s="52">
        <v>-4.8484518999999997</v>
      </c>
      <c r="BS484" s="52">
        <v>-5.1146441999999999</v>
      </c>
      <c r="BT484" s="52">
        <v>-3.9494194</v>
      </c>
      <c r="BU484" s="52">
        <v>-2.6726171000000001</v>
      </c>
      <c r="BV484" s="52">
        <v>-1.6984461</v>
      </c>
      <c r="BW484" s="52">
        <v>-1.5335011999999999</v>
      </c>
      <c r="BX484" s="52">
        <v>-0.82525455000000003</v>
      </c>
      <c r="BY484" s="52">
        <v>-0.83245764</v>
      </c>
      <c r="BZ484" s="52">
        <v>-1.4769994</v>
      </c>
      <c r="CA484" s="52">
        <v>-1.0309600999999999</v>
      </c>
      <c r="CB484" s="52">
        <v>-0.87774642000000003</v>
      </c>
      <c r="CC484" s="52">
        <v>0.19345166999999999</v>
      </c>
      <c r="CD484" s="52">
        <v>0.39272504000000003</v>
      </c>
      <c r="CE484" s="52">
        <v>0.42944860000000001</v>
      </c>
      <c r="CF484" s="52">
        <v>-5.9960920000000001E-2</v>
      </c>
      <c r="CG484" s="52">
        <v>7.039927E-2</v>
      </c>
      <c r="CH484" s="52">
        <v>0.15940609</v>
      </c>
      <c r="CI484" s="52">
        <v>-0.15209025000000001</v>
      </c>
      <c r="CJ484" s="52">
        <v>-1.9726805000000001</v>
      </c>
      <c r="CK484" s="52">
        <v>-2.5485902999999999</v>
      </c>
      <c r="CL484" s="52">
        <v>-2.5775223</v>
      </c>
      <c r="CM484" s="52">
        <v>-2.1005240999999999</v>
      </c>
      <c r="CN484" s="52">
        <v>-2.1672950000000002</v>
      </c>
      <c r="CO484" s="52">
        <v>-2.2375834000000001</v>
      </c>
      <c r="CP484" s="52">
        <v>-2.2041148000000002</v>
      </c>
      <c r="CQ484" s="52">
        <v>-2.4430171999999999</v>
      </c>
      <c r="CR484" s="52">
        <v>-1.535336</v>
      </c>
      <c r="CS484" s="52">
        <v>-0.62221256999999996</v>
      </c>
      <c r="CT484" s="52">
        <v>2.397183E-2</v>
      </c>
      <c r="CU484" s="52">
        <v>-0.21821104999999999</v>
      </c>
      <c r="CV484" s="52">
        <v>7.7941570000000002E-2</v>
      </c>
      <c r="CW484" s="52">
        <v>-1.7416319999999999E-2</v>
      </c>
      <c r="CX484" s="52">
        <v>-0.56457729999999995</v>
      </c>
      <c r="CY484" s="52">
        <v>-0.14301585</v>
      </c>
      <c r="CZ484" s="52">
        <v>1.5003000000000001E-2</v>
      </c>
      <c r="DA484" s="52">
        <v>0.80272074000000004</v>
      </c>
      <c r="DB484" s="52">
        <v>1.0802543</v>
      </c>
      <c r="DC484" s="52">
        <v>1.0954208999999999</v>
      </c>
      <c r="DD484" s="52">
        <v>0.54542257000000005</v>
      </c>
      <c r="DE484" s="52">
        <v>0.67730592000000001</v>
      </c>
      <c r="DF484" s="52">
        <v>0.76747421999999998</v>
      </c>
      <c r="DG484" s="52">
        <v>0.46068186999999999</v>
      </c>
      <c r="DH484" s="52">
        <v>-0.58533528000000001</v>
      </c>
      <c r="DI484" s="52">
        <v>-0.75096417000000004</v>
      </c>
      <c r="DJ484" s="52">
        <v>-0.45453162000000003</v>
      </c>
      <c r="DK484" s="52">
        <v>0.27640251999999998</v>
      </c>
      <c r="DL484" s="52">
        <v>0.32982976000000003</v>
      </c>
      <c r="DM484" s="52">
        <v>0.33511046999999999</v>
      </c>
      <c r="DN484" s="52">
        <v>0.44022245999999998</v>
      </c>
      <c r="DO484" s="52">
        <v>0.22860916000000001</v>
      </c>
      <c r="DP484" s="52">
        <v>0.87874733999999999</v>
      </c>
      <c r="DQ484" s="52">
        <v>1.4281926</v>
      </c>
      <c r="DR484" s="52">
        <v>1.7463899000000001</v>
      </c>
      <c r="DS484" s="52">
        <v>1.0970789999999999</v>
      </c>
      <c r="DT484" s="52">
        <v>0.98113757999999995</v>
      </c>
      <c r="DU484" s="52">
        <v>0.79762551000000004</v>
      </c>
      <c r="DV484" s="52">
        <v>0.34784478000000002</v>
      </c>
      <c r="DW484" s="52">
        <v>0.74492844000000003</v>
      </c>
      <c r="DX484" s="52">
        <v>0.90775293000000001</v>
      </c>
      <c r="DY484" s="52">
        <v>1.6824091000000001</v>
      </c>
      <c r="DZ484" s="52">
        <v>2.0729372000000001</v>
      </c>
      <c r="EA484" s="52">
        <v>2.0569795000000002</v>
      </c>
      <c r="EB484" s="52">
        <v>1.4195001</v>
      </c>
      <c r="EC484" s="52">
        <v>1.5535823</v>
      </c>
      <c r="ED484" s="52">
        <v>1.6454287000000001</v>
      </c>
      <c r="EE484" s="52">
        <v>1.3454273999999999</v>
      </c>
      <c r="EF484" s="52">
        <v>1.4177713000000001</v>
      </c>
      <c r="EG484" s="52">
        <v>1.8445217</v>
      </c>
      <c r="EH484" s="52">
        <v>2.6107300000000002</v>
      </c>
      <c r="EI484" s="52">
        <v>3.7083070999999999</v>
      </c>
      <c r="EJ484" s="52">
        <v>3.9352817</v>
      </c>
      <c r="EK484" s="52">
        <v>4.0496721999999998</v>
      </c>
      <c r="EL484" s="52">
        <v>4.2582255</v>
      </c>
      <c r="EM484" s="52">
        <v>4.0860136000000002</v>
      </c>
      <c r="EN484" s="52">
        <v>4.3643001999999997</v>
      </c>
      <c r="EO484" s="52">
        <v>4.3886512</v>
      </c>
      <c r="EP484" s="52">
        <v>4.2332879999999999</v>
      </c>
      <c r="EQ484" s="52">
        <v>2.9961497000000001</v>
      </c>
      <c r="ER484" s="52">
        <v>2.2852087000000001</v>
      </c>
      <c r="ES484" s="52">
        <v>1.9744162000000001</v>
      </c>
      <c r="ET484" s="52">
        <v>1.6652373</v>
      </c>
      <c r="EU484" s="52">
        <v>2.0269792999999998</v>
      </c>
      <c r="EV484" s="52">
        <v>2.1967417999999999</v>
      </c>
      <c r="EW484" s="52">
        <v>64.017589999999998</v>
      </c>
      <c r="EX484" s="52">
        <v>63.003149999999998</v>
      </c>
      <c r="EY484" s="52">
        <v>62.115290000000002</v>
      </c>
      <c r="EZ484" s="52">
        <v>61.396929999999998</v>
      </c>
      <c r="FA484" s="52">
        <v>60.716349999999998</v>
      </c>
      <c r="FB484" s="52">
        <v>59.93432</v>
      </c>
      <c r="FC484" s="52">
        <v>60.631340000000002</v>
      </c>
      <c r="FD484" s="52">
        <v>63.383719999999997</v>
      </c>
      <c r="FE484" s="52">
        <v>66.715990000000005</v>
      </c>
      <c r="FF484" s="52">
        <v>70.037139999999994</v>
      </c>
      <c r="FG484" s="52">
        <v>73.387069999999994</v>
      </c>
      <c r="FH484" s="52">
        <v>76.565110000000004</v>
      </c>
      <c r="FI484" s="52">
        <v>79.126239999999996</v>
      </c>
      <c r="FJ484" s="52">
        <v>81.096469999999997</v>
      </c>
      <c r="FK484" s="52">
        <v>82.147300000000001</v>
      </c>
      <c r="FL484" s="52">
        <v>82.409520000000001</v>
      </c>
      <c r="FM484" s="52">
        <v>82.544089999999997</v>
      </c>
      <c r="FN484" s="52">
        <v>81.752399999999994</v>
      </c>
      <c r="FO484" s="52">
        <v>80.154269999999997</v>
      </c>
      <c r="FP484" s="52">
        <v>76.869399999999999</v>
      </c>
      <c r="FQ484" s="52">
        <v>72.377709999999993</v>
      </c>
      <c r="FR484" s="52">
        <v>68.958979999999997</v>
      </c>
      <c r="FS484" s="52">
        <v>66.935990000000004</v>
      </c>
      <c r="FT484" s="52">
        <v>65.342969999999994</v>
      </c>
      <c r="FU484" s="52">
        <v>27</v>
      </c>
      <c r="FV484" s="52">
        <v>7204.0929999999998</v>
      </c>
      <c r="FW484" s="52">
        <v>702.76520000000005</v>
      </c>
      <c r="FX484" s="52">
        <v>1</v>
      </c>
    </row>
    <row r="485" spans="1:180" x14ac:dyDescent="0.3">
      <c r="A485" t="s">
        <v>174</v>
      </c>
      <c r="B485" t="s">
        <v>252</v>
      </c>
      <c r="C485" t="s">
        <v>0</v>
      </c>
      <c r="D485" t="s">
        <v>244</v>
      </c>
      <c r="E485" t="s">
        <v>190</v>
      </c>
      <c r="F485" t="s">
        <v>238</v>
      </c>
      <c r="G485" t="s">
        <v>241</v>
      </c>
      <c r="H485" s="52">
        <v>57</v>
      </c>
      <c r="I485" s="52">
        <v>12.480871</v>
      </c>
      <c r="J485" s="52">
        <v>12.116175</v>
      </c>
      <c r="K485" s="52">
        <v>11.623924000000001</v>
      </c>
      <c r="L485" s="52">
        <v>11.405011</v>
      </c>
      <c r="M485" s="52">
        <v>11.717805</v>
      </c>
      <c r="N485" s="52">
        <v>11.973012000000001</v>
      </c>
      <c r="O485" s="52">
        <v>12.242955</v>
      </c>
      <c r="P485" s="52">
        <v>11.208425999999999</v>
      </c>
      <c r="Q485" s="52">
        <v>8.8273756999999993</v>
      </c>
      <c r="R485" s="52">
        <v>7.2785209000000002</v>
      </c>
      <c r="S485" s="52">
        <v>5.8545977000000002</v>
      </c>
      <c r="T485" s="52">
        <v>5.2355263000000001</v>
      </c>
      <c r="U485" s="52">
        <v>5.0091817000000001</v>
      </c>
      <c r="V485" s="52">
        <v>5.3072495999999996</v>
      </c>
      <c r="W485" s="52">
        <v>6.7792038000000003</v>
      </c>
      <c r="X485" s="52">
        <v>8.8169470000000008</v>
      </c>
      <c r="Y485" s="52">
        <v>10.570194000000001</v>
      </c>
      <c r="Z485" s="52">
        <v>12.415694</v>
      </c>
      <c r="AA485" s="52">
        <v>15.20617</v>
      </c>
      <c r="AB485" s="52">
        <v>15.872558</v>
      </c>
      <c r="AC485" s="52">
        <v>15.028181999999999</v>
      </c>
      <c r="AD485" s="52">
        <v>13.681581</v>
      </c>
      <c r="AE485" s="52">
        <v>12.204718</v>
      </c>
      <c r="AF485" s="52">
        <v>12.313558</v>
      </c>
      <c r="AG485" s="52">
        <v>-3.580533</v>
      </c>
      <c r="AH485" s="52">
        <v>-3.6492198</v>
      </c>
      <c r="AI485" s="52">
        <v>-3.6903419</v>
      </c>
      <c r="AJ485" s="52">
        <v>-3.9318342999999998</v>
      </c>
      <c r="AK485" s="52">
        <v>-3.7394707999999999</v>
      </c>
      <c r="AL485" s="52">
        <v>-3.5620839000000002</v>
      </c>
      <c r="AM485" s="52">
        <v>-3.7646448000000001</v>
      </c>
      <c r="AN485" s="52">
        <v>-3.8898595999999999</v>
      </c>
      <c r="AO485" s="52">
        <v>-6.0198840000000002</v>
      </c>
      <c r="AP485" s="52">
        <v>-7.1090286000000003</v>
      </c>
      <c r="AQ485" s="52">
        <v>-7.7710379999999999</v>
      </c>
      <c r="AR485" s="52">
        <v>-8.3734368000000003</v>
      </c>
      <c r="AS485" s="52">
        <v>-9.1927661999999994</v>
      </c>
      <c r="AT485" s="52">
        <v>-9.1347515999999995</v>
      </c>
      <c r="AU485" s="52">
        <v>-7.7204790000000001</v>
      </c>
      <c r="AV485" s="52">
        <v>-5.8021782000000002</v>
      </c>
      <c r="AW485" s="52">
        <v>-4.8267144000000002</v>
      </c>
      <c r="AX485" s="52">
        <v>-4.6176430000000002</v>
      </c>
      <c r="AY485" s="52">
        <v>-3.4523503999999998</v>
      </c>
      <c r="AZ485" s="52">
        <v>-2.8356724999999998</v>
      </c>
      <c r="BA485" s="52">
        <v>-3.1175676999999999</v>
      </c>
      <c r="BB485" s="52">
        <v>-4.2666181999999999</v>
      </c>
      <c r="BC485" s="52">
        <v>-4.0731807</v>
      </c>
      <c r="BD485" s="52">
        <v>-3.7857587000000001</v>
      </c>
      <c r="BE485" s="52">
        <v>-2.2954645999999999</v>
      </c>
      <c r="BF485" s="52">
        <v>-2.2724019000000002</v>
      </c>
      <c r="BG485" s="52">
        <v>-2.3740027000000001</v>
      </c>
      <c r="BH485" s="52">
        <v>-2.6536605999999998</v>
      </c>
      <c r="BI485" s="52">
        <v>-2.4518298999999999</v>
      </c>
      <c r="BJ485" s="52">
        <v>-2.2762289</v>
      </c>
      <c r="BK485" s="52">
        <v>-2.5147197000000001</v>
      </c>
      <c r="BL485" s="52">
        <v>-2.733663</v>
      </c>
      <c r="BM485" s="52">
        <v>-4.3689913000000002</v>
      </c>
      <c r="BN485" s="52">
        <v>-4.9225987</v>
      </c>
      <c r="BO485" s="52">
        <v>-5.4981146000000001</v>
      </c>
      <c r="BP485" s="52">
        <v>-6.0594875999999998</v>
      </c>
      <c r="BQ485" s="52">
        <v>-6.6753726000000002</v>
      </c>
      <c r="BR485" s="52">
        <v>-6.6429111000000001</v>
      </c>
      <c r="BS485" s="52">
        <v>-5.5586468</v>
      </c>
      <c r="BT485" s="52">
        <v>-4.0920733</v>
      </c>
      <c r="BU485" s="52">
        <v>-3.3994743000000001</v>
      </c>
      <c r="BV485" s="52">
        <v>-3.3163814</v>
      </c>
      <c r="BW485" s="52">
        <v>-2.202928</v>
      </c>
      <c r="BX485" s="52">
        <v>-1.5670662</v>
      </c>
      <c r="BY485" s="52">
        <v>-1.9008940999999999</v>
      </c>
      <c r="BZ485" s="52">
        <v>-2.9793004999999999</v>
      </c>
      <c r="CA485" s="52">
        <v>-2.8626431999999999</v>
      </c>
      <c r="CB485" s="52">
        <v>-2.5901398000000002</v>
      </c>
      <c r="CC485" s="52">
        <v>-1.4054306999999999</v>
      </c>
      <c r="CD485" s="52">
        <v>-1.3188221</v>
      </c>
      <c r="CE485" s="52">
        <v>-1.4623098999999999</v>
      </c>
      <c r="CF485" s="52">
        <v>-1.7684016</v>
      </c>
      <c r="CG485" s="52">
        <v>-1.5600141999999999</v>
      </c>
      <c r="CH485" s="52">
        <v>-1.3856495</v>
      </c>
      <c r="CI485" s="52">
        <v>-1.6490254</v>
      </c>
      <c r="CJ485" s="52">
        <v>-1.9328848000000001</v>
      </c>
      <c r="CK485" s="52">
        <v>-3.2255878</v>
      </c>
      <c r="CL485" s="52">
        <v>-3.4082854</v>
      </c>
      <c r="CM485" s="52">
        <v>-3.9238947999999998</v>
      </c>
      <c r="CN485" s="52">
        <v>-4.4568477</v>
      </c>
      <c r="CO485" s="52">
        <v>-4.9318384000000002</v>
      </c>
      <c r="CP485" s="52">
        <v>-4.9170685000000001</v>
      </c>
      <c r="CQ485" s="52">
        <v>-4.0613691000000003</v>
      </c>
      <c r="CR485" s="52">
        <v>-2.9076594999999998</v>
      </c>
      <c r="CS485" s="52">
        <v>-2.4109729</v>
      </c>
      <c r="CT485" s="52">
        <v>-2.4151316</v>
      </c>
      <c r="CU485" s="52">
        <v>-1.3375813999999999</v>
      </c>
      <c r="CV485" s="52">
        <v>-0.68843288999999996</v>
      </c>
      <c r="CW485" s="52">
        <v>-1.0582289</v>
      </c>
      <c r="CX485" s="52">
        <v>-2.0877081999999998</v>
      </c>
      <c r="CY485" s="52">
        <v>-2.0242290000000001</v>
      </c>
      <c r="CZ485" s="52">
        <v>-1.7620575000000001</v>
      </c>
      <c r="DA485" s="52">
        <v>-0.51539648999999998</v>
      </c>
      <c r="DB485" s="52">
        <v>-0.36524261000000002</v>
      </c>
      <c r="DC485" s="52">
        <v>-0.55061731999999997</v>
      </c>
      <c r="DD485" s="52">
        <v>-0.88314261000000005</v>
      </c>
      <c r="DE485" s="52">
        <v>-0.66819846000000005</v>
      </c>
      <c r="DF485" s="52">
        <v>-0.49507024999999999</v>
      </c>
      <c r="DG485" s="52">
        <v>-0.78333105000000003</v>
      </c>
      <c r="DH485" s="52">
        <v>-1.1321066</v>
      </c>
      <c r="DI485" s="52">
        <v>-2.0821843000000002</v>
      </c>
      <c r="DJ485" s="52">
        <v>-1.8939721</v>
      </c>
      <c r="DK485" s="52">
        <v>-2.3496744999999999</v>
      </c>
      <c r="DL485" s="52">
        <v>-2.8542106</v>
      </c>
      <c r="DM485" s="52">
        <v>-3.1883018000000001</v>
      </c>
      <c r="DN485" s="52">
        <v>-3.1912259000000001</v>
      </c>
      <c r="DO485" s="52">
        <v>-2.5640914000000001</v>
      </c>
      <c r="DP485" s="52">
        <v>-1.7232457000000001</v>
      </c>
      <c r="DQ485" s="52">
        <v>-1.4224709</v>
      </c>
      <c r="DR485" s="52">
        <v>-1.5138818000000001</v>
      </c>
      <c r="DS485" s="52">
        <v>-0.47223491000000001</v>
      </c>
      <c r="DT485" s="52">
        <v>0.19020005000000001</v>
      </c>
      <c r="DU485" s="52">
        <v>-0.21556413999999999</v>
      </c>
      <c r="DV485" s="52">
        <v>-1.1961158999999999</v>
      </c>
      <c r="DW485" s="52">
        <v>-1.1858149</v>
      </c>
      <c r="DX485" s="52">
        <v>-0.93397520999999994</v>
      </c>
      <c r="DY485" s="52">
        <v>0.76967156000000003</v>
      </c>
      <c r="DZ485" s="52">
        <v>1.0115749999999999</v>
      </c>
      <c r="EA485" s="52">
        <v>0.76572203999999999</v>
      </c>
      <c r="EB485" s="52">
        <v>0.39503097999999998</v>
      </c>
      <c r="EC485" s="52">
        <v>0.61944180000000004</v>
      </c>
      <c r="ED485" s="52">
        <v>0.79078493999999999</v>
      </c>
      <c r="EE485" s="52">
        <v>0.46659368000000001</v>
      </c>
      <c r="EF485" s="52">
        <v>2.4089820000000001E-2</v>
      </c>
      <c r="EG485" s="52">
        <v>-0.43129089999999998</v>
      </c>
      <c r="EH485" s="52">
        <v>0.29245628000000001</v>
      </c>
      <c r="EI485" s="52">
        <v>-7.6749990000000004E-2</v>
      </c>
      <c r="EJ485" s="52">
        <v>-0.54025710999999998</v>
      </c>
      <c r="EK485" s="52">
        <v>-0.67091166000000002</v>
      </c>
      <c r="EL485" s="52">
        <v>-0.69938429999999996</v>
      </c>
      <c r="EM485" s="52">
        <v>-0.40225993999999998</v>
      </c>
      <c r="EN485" s="52">
        <v>-1.3139730000000001E-2</v>
      </c>
      <c r="EO485" s="52">
        <v>4.7687299999999997E-3</v>
      </c>
      <c r="EP485" s="52">
        <v>-0.21261991999999999</v>
      </c>
      <c r="EQ485" s="52">
        <v>0.77718759000000004</v>
      </c>
      <c r="ER485" s="52">
        <v>1.4588061000000001</v>
      </c>
      <c r="ES485" s="52">
        <v>1.0011098</v>
      </c>
      <c r="ET485" s="52">
        <v>9.1202000000000005E-2</v>
      </c>
      <c r="EU485" s="52">
        <v>2.4722520000000001E-2</v>
      </c>
      <c r="EV485" s="52">
        <v>0.26164414000000003</v>
      </c>
      <c r="EW485" s="52">
        <v>63.504170000000002</v>
      </c>
      <c r="EX485" s="52">
        <v>62.661029999999997</v>
      </c>
      <c r="EY485" s="52">
        <v>61.896850000000001</v>
      </c>
      <c r="EZ485" s="52">
        <v>61.189019999999999</v>
      </c>
      <c r="FA485" s="52">
        <v>60.64058</v>
      </c>
      <c r="FB485" s="52">
        <v>59.850499999999997</v>
      </c>
      <c r="FC485" s="52">
        <v>59.223649999999999</v>
      </c>
      <c r="FD485" s="52">
        <v>60.54851</v>
      </c>
      <c r="FE485" s="52">
        <v>64.885829999999999</v>
      </c>
      <c r="FF485" s="52">
        <v>69.779640000000001</v>
      </c>
      <c r="FG485" s="52">
        <v>74.443529999999996</v>
      </c>
      <c r="FH485" s="52">
        <v>78.162940000000006</v>
      </c>
      <c r="FI485" s="52">
        <v>81.192279999999997</v>
      </c>
      <c r="FJ485" s="52">
        <v>83.107299999999995</v>
      </c>
      <c r="FK485" s="52">
        <v>84.207369999999997</v>
      </c>
      <c r="FL485" s="52">
        <v>84.373059999999995</v>
      </c>
      <c r="FM485" s="52">
        <v>83.931690000000003</v>
      </c>
      <c r="FN485" s="52">
        <v>82.422499999999999</v>
      </c>
      <c r="FO485" s="52">
        <v>78.916499999999999</v>
      </c>
      <c r="FP485" s="52">
        <v>73.967680000000001</v>
      </c>
      <c r="FQ485" s="52">
        <v>70.585939999999994</v>
      </c>
      <c r="FR485" s="52">
        <v>68.07835</v>
      </c>
      <c r="FS485" s="52">
        <v>66.820509999999999</v>
      </c>
      <c r="FT485" s="52">
        <v>65.211960000000005</v>
      </c>
      <c r="FU485" s="52">
        <v>27</v>
      </c>
      <c r="FV485" s="52">
        <v>8138.2860000000001</v>
      </c>
      <c r="FW485" s="52">
        <v>739.00840000000005</v>
      </c>
      <c r="FX485" s="52">
        <v>1</v>
      </c>
    </row>
    <row r="486" spans="1:180" x14ac:dyDescent="0.3">
      <c r="A486" t="s">
        <v>174</v>
      </c>
      <c r="B486" t="s">
        <v>252</v>
      </c>
      <c r="C486" t="s">
        <v>0</v>
      </c>
      <c r="D486" t="s">
        <v>244</v>
      </c>
      <c r="E486" t="s">
        <v>189</v>
      </c>
      <c r="F486" t="s">
        <v>238</v>
      </c>
      <c r="G486" t="s">
        <v>241</v>
      </c>
      <c r="H486" s="52">
        <v>57</v>
      </c>
      <c r="I486" s="52">
        <v>12.589838</v>
      </c>
      <c r="J486" s="52">
        <v>11.919244000000001</v>
      </c>
      <c r="K486" s="52">
        <v>12.154876</v>
      </c>
      <c r="L486" s="52">
        <v>11.775081</v>
      </c>
      <c r="M486" s="52">
        <v>11.841943000000001</v>
      </c>
      <c r="N486" s="52">
        <v>11.858219999999999</v>
      </c>
      <c r="O486" s="52">
        <v>12.303908</v>
      </c>
      <c r="P486" s="52">
        <v>10.967756</v>
      </c>
      <c r="Q486" s="52">
        <v>7.8412848000000004</v>
      </c>
      <c r="R486" s="52">
        <v>5.9903797000000001</v>
      </c>
      <c r="S486" s="52">
        <v>4.7450869999999998</v>
      </c>
      <c r="T486" s="52">
        <v>3.8708520000000002</v>
      </c>
      <c r="U486" s="52">
        <v>3.4254069999999999</v>
      </c>
      <c r="V486" s="52">
        <v>3.5595479000000001</v>
      </c>
      <c r="W486" s="52">
        <v>4.8751775999999998</v>
      </c>
      <c r="X486" s="52">
        <v>7.1027632000000001</v>
      </c>
      <c r="Y486" s="52">
        <v>9.0774045000000001</v>
      </c>
      <c r="Z486" s="52">
        <v>11.808204</v>
      </c>
      <c r="AA486" s="52">
        <v>15.077890999999999</v>
      </c>
      <c r="AB486" s="52">
        <v>16.683039000000001</v>
      </c>
      <c r="AC486" s="52">
        <v>16.648789000000001</v>
      </c>
      <c r="AD486" s="52">
        <v>15.934505</v>
      </c>
      <c r="AE486" s="52">
        <v>14.365940999999999</v>
      </c>
      <c r="AF486" s="52">
        <v>14.179652000000001</v>
      </c>
      <c r="AG486" s="52">
        <v>-2.2543204000000001</v>
      </c>
      <c r="AH486" s="52">
        <v>-2.4829946999999999</v>
      </c>
      <c r="AI486" s="52">
        <v>-1.9456636</v>
      </c>
      <c r="AJ486" s="52">
        <v>-2.3208028999999999</v>
      </c>
      <c r="AK486" s="52">
        <v>-2.4689036999999998</v>
      </c>
      <c r="AL486" s="52">
        <v>-2.5601983000000001</v>
      </c>
      <c r="AM486" s="52">
        <v>-2.0933951</v>
      </c>
      <c r="AN486" s="52">
        <v>-3.0345979000000001</v>
      </c>
      <c r="AO486" s="52">
        <v>-6.6626843999999998</v>
      </c>
      <c r="AP486" s="52">
        <v>-7.5544665000000002</v>
      </c>
      <c r="AQ486" s="52">
        <v>-8.7449343000000006</v>
      </c>
      <c r="AR486" s="52">
        <v>-9.4476587999999992</v>
      </c>
      <c r="AS486" s="52">
        <v>-10.510247</v>
      </c>
      <c r="AT486" s="52">
        <v>-10.745138000000001</v>
      </c>
      <c r="AU486" s="52">
        <v>-9.4566078000000005</v>
      </c>
      <c r="AV486" s="52">
        <v>-6.9394479000000002</v>
      </c>
      <c r="AW486" s="52">
        <v>-5.2525044000000003</v>
      </c>
      <c r="AX486" s="52">
        <v>-3.7274033000000002</v>
      </c>
      <c r="AY486" s="52">
        <v>-1.9768313</v>
      </c>
      <c r="AZ486" s="52">
        <v>-0.95840369999999997</v>
      </c>
      <c r="BA486" s="52">
        <v>-0.63709128000000004</v>
      </c>
      <c r="BB486" s="52">
        <v>-0.47538034000000001</v>
      </c>
      <c r="BC486" s="52">
        <v>-0.8224359</v>
      </c>
      <c r="BD486" s="52">
        <v>-0.8727897</v>
      </c>
      <c r="BE486" s="52">
        <v>-1.5772721000000001</v>
      </c>
      <c r="BF486" s="52">
        <v>-1.8590407</v>
      </c>
      <c r="BG486" s="52">
        <v>-1.3566239</v>
      </c>
      <c r="BH486" s="52">
        <v>-1.7119899000000001</v>
      </c>
      <c r="BI486" s="52">
        <v>-1.849467</v>
      </c>
      <c r="BJ486" s="52">
        <v>-1.921918</v>
      </c>
      <c r="BK486" s="52">
        <v>-1.5055125</v>
      </c>
      <c r="BL486" s="52">
        <v>-2.2175690000000001</v>
      </c>
      <c r="BM486" s="52">
        <v>-5.0385930999999999</v>
      </c>
      <c r="BN486" s="52">
        <v>-5.6587787000000001</v>
      </c>
      <c r="BO486" s="52">
        <v>-6.4541898</v>
      </c>
      <c r="BP486" s="52">
        <v>-7.1535114000000002</v>
      </c>
      <c r="BQ486" s="52">
        <v>-7.9310198999999999</v>
      </c>
      <c r="BR486" s="52">
        <v>-8.1087687000000006</v>
      </c>
      <c r="BS486" s="52">
        <v>-7.0959528000000001</v>
      </c>
      <c r="BT486" s="52">
        <v>-5.1653639</v>
      </c>
      <c r="BU486" s="52">
        <v>-3.8353446999999998</v>
      </c>
      <c r="BV486" s="52">
        <v>-2.5279574</v>
      </c>
      <c r="BW486" s="52">
        <v>-0.99682398000000005</v>
      </c>
      <c r="BX486" s="52">
        <v>-0.24595369</v>
      </c>
      <c r="BY486" s="52">
        <v>-5.9859799999999998E-2</v>
      </c>
      <c r="BZ486" s="52">
        <v>6.8911689999999998E-2</v>
      </c>
      <c r="CA486" s="52">
        <v>-0.21058347999999999</v>
      </c>
      <c r="CB486" s="52">
        <v>-0.23947826</v>
      </c>
      <c r="CC486" s="52">
        <v>-1.1083502000000001</v>
      </c>
      <c r="CD486" s="52">
        <v>-1.4268924000000001</v>
      </c>
      <c r="CE486" s="52">
        <v>-0.94865670000000002</v>
      </c>
      <c r="CF486" s="52">
        <v>-1.2903278</v>
      </c>
      <c r="CG486" s="52">
        <v>-1.4204467999999999</v>
      </c>
      <c r="CH486" s="52">
        <v>-1.4798465000000001</v>
      </c>
      <c r="CI486" s="52">
        <v>-1.0983472000000001</v>
      </c>
      <c r="CJ486" s="52">
        <v>-1.651697</v>
      </c>
      <c r="CK486" s="52">
        <v>-3.9137534</v>
      </c>
      <c r="CL486" s="52">
        <v>-4.3458299</v>
      </c>
      <c r="CM486" s="52">
        <v>-4.8676256000000002</v>
      </c>
      <c r="CN486" s="52">
        <v>-5.5645942000000002</v>
      </c>
      <c r="CO486" s="52">
        <v>-6.1446512999999996</v>
      </c>
      <c r="CP486" s="52">
        <v>-6.2828249999999999</v>
      </c>
      <c r="CQ486" s="52">
        <v>-5.4609715999999997</v>
      </c>
      <c r="CR486" s="52">
        <v>-3.9366389000000002</v>
      </c>
      <c r="CS486" s="52">
        <v>-2.8538241000000002</v>
      </c>
      <c r="CT486" s="52">
        <v>-1.6972252000000001</v>
      </c>
      <c r="CU486" s="52">
        <v>-0.31807373999999999</v>
      </c>
      <c r="CV486" s="52">
        <v>0.24748682</v>
      </c>
      <c r="CW486" s="52">
        <v>0.33992896</v>
      </c>
      <c r="CX486" s="52">
        <v>0.44588677999999998</v>
      </c>
      <c r="CY486" s="52">
        <v>0.21318382</v>
      </c>
      <c r="CZ486" s="52">
        <v>0.19915121999999999</v>
      </c>
      <c r="DA486" s="52">
        <v>-0.63942831</v>
      </c>
      <c r="DB486" s="52">
        <v>-0.99474404999999999</v>
      </c>
      <c r="DC486" s="52">
        <v>-0.54068985999999997</v>
      </c>
      <c r="DD486" s="52">
        <v>-0.86866575000000001</v>
      </c>
      <c r="DE486" s="52">
        <v>-0.99142664999999996</v>
      </c>
      <c r="DF486" s="52">
        <v>-1.0377756</v>
      </c>
      <c r="DG486" s="52">
        <v>-0.69118142999999999</v>
      </c>
      <c r="DH486" s="52">
        <v>-1.0858249</v>
      </c>
      <c r="DI486" s="52">
        <v>-2.7889137000000002</v>
      </c>
      <c r="DJ486" s="52">
        <v>-3.0328811</v>
      </c>
      <c r="DK486" s="52">
        <v>-3.2810625</v>
      </c>
      <c r="DL486" s="52">
        <v>-3.9756770000000001</v>
      </c>
      <c r="DM486" s="52">
        <v>-4.3582793000000004</v>
      </c>
      <c r="DN486" s="52">
        <v>-4.4568830000000004</v>
      </c>
      <c r="DO486" s="52">
        <v>-3.8259905000000001</v>
      </c>
      <c r="DP486" s="52">
        <v>-2.7079143999999999</v>
      </c>
      <c r="DQ486" s="52">
        <v>-1.8723034999999999</v>
      </c>
      <c r="DR486" s="52">
        <v>-0.86649233999999997</v>
      </c>
      <c r="DS486" s="52">
        <v>0.36067628000000002</v>
      </c>
      <c r="DT486" s="52">
        <v>0.74092760999999996</v>
      </c>
      <c r="DU486" s="52">
        <v>0.73971750000000003</v>
      </c>
      <c r="DV486" s="52">
        <v>0.82286168999999998</v>
      </c>
      <c r="DW486" s="52">
        <v>0.63695106000000001</v>
      </c>
      <c r="DX486" s="52">
        <v>0.63778098000000005</v>
      </c>
      <c r="DY486" s="52">
        <v>3.7620599999999997E-2</v>
      </c>
      <c r="DZ486" s="52">
        <v>-0.37079030000000002</v>
      </c>
      <c r="EA486" s="52">
        <v>4.834977E-2</v>
      </c>
      <c r="EB486" s="52">
        <v>-0.25985257</v>
      </c>
      <c r="EC486" s="52">
        <v>-0.37198987</v>
      </c>
      <c r="ED486" s="52">
        <v>-0.39949481999999997</v>
      </c>
      <c r="EE486" s="52">
        <v>-0.10329893</v>
      </c>
      <c r="EF486" s="52">
        <v>-0.26879564</v>
      </c>
      <c r="EG486" s="52">
        <v>-1.1648235</v>
      </c>
      <c r="EH486" s="52">
        <v>-1.1371922000000001</v>
      </c>
      <c r="EI486" s="52">
        <v>-0.99031743000000005</v>
      </c>
      <c r="EJ486" s="52">
        <v>-1.6815325000000001</v>
      </c>
      <c r="EK486" s="52">
        <v>-1.7790469</v>
      </c>
      <c r="EL486" s="52">
        <v>-1.8205127000000001</v>
      </c>
      <c r="EM486" s="52">
        <v>-1.4653372</v>
      </c>
      <c r="EN486" s="52">
        <v>-0.93383042999999999</v>
      </c>
      <c r="EO486" s="52">
        <v>-0.45514317999999998</v>
      </c>
      <c r="EP486" s="52">
        <v>0.33295359000000002</v>
      </c>
      <c r="EQ486" s="52">
        <v>1.3406833</v>
      </c>
      <c r="ER486" s="52">
        <v>1.4533769000000001</v>
      </c>
      <c r="ES486" s="52">
        <v>1.3169496999999999</v>
      </c>
      <c r="ET486" s="52">
        <v>1.3671536</v>
      </c>
      <c r="EU486" s="52">
        <v>1.2488039</v>
      </c>
      <c r="EV486" s="52">
        <v>1.2710920000000001</v>
      </c>
      <c r="EW486" s="52">
        <v>66.636279999999999</v>
      </c>
      <c r="EX486" s="52">
        <v>65.421539999999993</v>
      </c>
      <c r="EY486" s="52">
        <v>64.727260000000001</v>
      </c>
      <c r="EZ486" s="52">
        <v>64.034270000000006</v>
      </c>
      <c r="FA486" s="52">
        <v>63.55986</v>
      </c>
      <c r="FB486" s="52">
        <v>62.67109</v>
      </c>
      <c r="FC486" s="52">
        <v>62.129669999999997</v>
      </c>
      <c r="FD486" s="52">
        <v>63.713360000000002</v>
      </c>
      <c r="FE486" s="52">
        <v>67.032290000000003</v>
      </c>
      <c r="FF486" s="52">
        <v>71.731189999999998</v>
      </c>
      <c r="FG486" s="52">
        <v>76.837379999999996</v>
      </c>
      <c r="FH486" s="52">
        <v>81.74512</v>
      </c>
      <c r="FI486" s="52">
        <v>84.799490000000006</v>
      </c>
      <c r="FJ486" s="52">
        <v>86.204260000000005</v>
      </c>
      <c r="FK486" s="52">
        <v>86.257900000000006</v>
      </c>
      <c r="FL486" s="52">
        <v>86.302570000000003</v>
      </c>
      <c r="FM486" s="52">
        <v>85.791849999999997</v>
      </c>
      <c r="FN486" s="52">
        <v>83.950450000000004</v>
      </c>
      <c r="FO486" s="52">
        <v>80.905460000000005</v>
      </c>
      <c r="FP486" s="52">
        <v>76.30386</v>
      </c>
      <c r="FQ486" s="52">
        <v>71.926730000000006</v>
      </c>
      <c r="FR486" s="52">
        <v>68.778779999999998</v>
      </c>
      <c r="FS486" s="52">
        <v>67.46884</v>
      </c>
      <c r="FT486" s="52">
        <v>66.502189999999999</v>
      </c>
      <c r="FU486" s="52">
        <v>34</v>
      </c>
      <c r="FV486" s="52">
        <v>9855.9629999999997</v>
      </c>
      <c r="FW486" s="52">
        <v>696.99599999999998</v>
      </c>
      <c r="FX486" s="52">
        <v>1</v>
      </c>
    </row>
    <row r="487" spans="1:180" x14ac:dyDescent="0.3">
      <c r="A487" t="s">
        <v>174</v>
      </c>
      <c r="B487" t="s">
        <v>252</v>
      </c>
      <c r="C487" t="s">
        <v>0</v>
      </c>
      <c r="D487" t="s">
        <v>224</v>
      </c>
      <c r="E487" t="s">
        <v>188</v>
      </c>
      <c r="F487" t="s">
        <v>238</v>
      </c>
      <c r="G487" t="s">
        <v>241</v>
      </c>
      <c r="H487" s="52">
        <v>57</v>
      </c>
      <c r="I487" s="52">
        <v>15.307909</v>
      </c>
      <c r="J487" s="52">
        <v>14.703609</v>
      </c>
      <c r="K487" s="52">
        <v>14.3841</v>
      </c>
      <c r="L487" s="52">
        <v>14.141711000000001</v>
      </c>
      <c r="M487" s="52">
        <v>14.664904999999999</v>
      </c>
      <c r="N487" s="52">
        <v>15.438015999999999</v>
      </c>
      <c r="O487" s="52">
        <v>15.854547999999999</v>
      </c>
      <c r="P487" s="52">
        <v>13.398187</v>
      </c>
      <c r="Q487" s="52">
        <v>11.316020999999999</v>
      </c>
      <c r="R487" s="52">
        <v>9.0323276999999997</v>
      </c>
      <c r="S487" s="52">
        <v>8.4241326000000001</v>
      </c>
      <c r="T487" s="52">
        <v>8.0296208</v>
      </c>
      <c r="U487" s="52">
        <v>8.1844903000000002</v>
      </c>
      <c r="V487" s="52">
        <v>8.4760550000000006</v>
      </c>
      <c r="W487" s="52">
        <v>9.0825788999999997</v>
      </c>
      <c r="X487" s="52">
        <v>10.976051999999999</v>
      </c>
      <c r="Y487" s="52">
        <v>13.052536</v>
      </c>
      <c r="Z487" s="52">
        <v>14.957163</v>
      </c>
      <c r="AA487" s="52">
        <v>17.036422000000002</v>
      </c>
      <c r="AB487" s="52">
        <v>18.881374000000001</v>
      </c>
      <c r="AC487" s="52">
        <v>19.090254000000002</v>
      </c>
      <c r="AD487" s="52">
        <v>18.865949000000001</v>
      </c>
      <c r="AE487" s="52">
        <v>16.051894999999998</v>
      </c>
      <c r="AF487" s="52">
        <v>15.826116000000001</v>
      </c>
      <c r="AG487" s="52">
        <v>-1.401394</v>
      </c>
      <c r="AH487" s="52">
        <v>-1.6086050000000001</v>
      </c>
      <c r="AI487" s="52">
        <v>-1.7043268</v>
      </c>
      <c r="AJ487" s="52">
        <v>-1.7539697999999999</v>
      </c>
      <c r="AK487" s="52">
        <v>-1.5410851000000001</v>
      </c>
      <c r="AL487" s="52">
        <v>-1.2696019999999999</v>
      </c>
      <c r="AM487" s="52">
        <v>-1.6919396</v>
      </c>
      <c r="AN487" s="52">
        <v>-4.8136842</v>
      </c>
      <c r="AO487" s="52">
        <v>-7.2025940999999998</v>
      </c>
      <c r="AP487" s="52">
        <v>-8.5315832999999994</v>
      </c>
      <c r="AQ487" s="52">
        <v>-8.7905228999999991</v>
      </c>
      <c r="AR487" s="52">
        <v>-9.2098832999999996</v>
      </c>
      <c r="AS487" s="52">
        <v>-9.5023446000000007</v>
      </c>
      <c r="AT487" s="52">
        <v>-9.6977691000000004</v>
      </c>
      <c r="AU487" s="52">
        <v>-9.6249117000000002</v>
      </c>
      <c r="AV487" s="52">
        <v>-7.1898432000000003</v>
      </c>
      <c r="AW487" s="52">
        <v>-4.7482259999999998</v>
      </c>
      <c r="AX487" s="52">
        <v>-3.4450314999999998</v>
      </c>
      <c r="AY487" s="52">
        <v>-1.8443506999999999</v>
      </c>
      <c r="AZ487" s="52">
        <v>-0.78820056000000005</v>
      </c>
      <c r="BA487" s="52">
        <v>-0.86595369</v>
      </c>
      <c r="BB487" s="52">
        <v>-1.0757935000000001</v>
      </c>
      <c r="BC487" s="52">
        <v>-1.6110815999999999</v>
      </c>
      <c r="BD487" s="52">
        <v>-1.9248552000000001</v>
      </c>
      <c r="BE487" s="52">
        <v>-0.47091764000000003</v>
      </c>
      <c r="BF487" s="52">
        <v>-0.68128394999999997</v>
      </c>
      <c r="BG487" s="52">
        <v>-0.83063021999999997</v>
      </c>
      <c r="BH487" s="52">
        <v>-0.94824858000000001</v>
      </c>
      <c r="BI487" s="52">
        <v>-0.75407181000000001</v>
      </c>
      <c r="BJ487" s="52">
        <v>-0.45160302000000002</v>
      </c>
      <c r="BK487" s="52">
        <v>-0.87890237999999998</v>
      </c>
      <c r="BL487" s="52">
        <v>-3.0471903999999999</v>
      </c>
      <c r="BM487" s="52">
        <v>-4.5768766000000003</v>
      </c>
      <c r="BN487" s="52">
        <v>-5.6310276999999997</v>
      </c>
      <c r="BO487" s="52">
        <v>-5.7864519000000003</v>
      </c>
      <c r="BP487" s="52">
        <v>-5.9429682000000001</v>
      </c>
      <c r="BQ487" s="52">
        <v>-6.0571278</v>
      </c>
      <c r="BR487" s="52">
        <v>-6.0526647000000002</v>
      </c>
      <c r="BS487" s="52">
        <v>-6.0326234999999997</v>
      </c>
      <c r="BT487" s="52">
        <v>-4.2464440999999997</v>
      </c>
      <c r="BU487" s="52">
        <v>-2.2833247999999999</v>
      </c>
      <c r="BV487" s="52">
        <v>-1.2582675999999999</v>
      </c>
      <c r="BW487" s="52">
        <v>-0.3609407</v>
      </c>
      <c r="BX487" s="52">
        <v>0.20436951</v>
      </c>
      <c r="BY487" s="52">
        <v>0.11996699</v>
      </c>
      <c r="BZ487" s="52">
        <v>-2.5972720000000001E-2</v>
      </c>
      <c r="CA487" s="52">
        <v>-0.61442523000000004</v>
      </c>
      <c r="CB487" s="52">
        <v>-0.83324651999999999</v>
      </c>
      <c r="CC487" s="52">
        <v>0.17352761</v>
      </c>
      <c r="CD487" s="52">
        <v>-3.902386E-2</v>
      </c>
      <c r="CE487" s="52">
        <v>-0.22551092</v>
      </c>
      <c r="CF487" s="52">
        <v>-0.39020854999999999</v>
      </c>
      <c r="CG487" s="52">
        <v>-0.20898868000000001</v>
      </c>
      <c r="CH487" s="52">
        <v>0.11494044</v>
      </c>
      <c r="CI487" s="52">
        <v>-0.31579562</v>
      </c>
      <c r="CJ487" s="52">
        <v>-1.8237224000000001</v>
      </c>
      <c r="CK487" s="52">
        <v>-2.7583126999999998</v>
      </c>
      <c r="CL487" s="52">
        <v>-3.6221135000000002</v>
      </c>
      <c r="CM487" s="52">
        <v>-3.7058396</v>
      </c>
      <c r="CN487" s="52">
        <v>-3.6803127</v>
      </c>
      <c r="CO487" s="52">
        <v>-3.6709773000000001</v>
      </c>
      <c r="CP487" s="52">
        <v>-3.5280805000000002</v>
      </c>
      <c r="CQ487" s="52">
        <v>-3.5446127999999999</v>
      </c>
      <c r="CR487" s="52">
        <v>-2.2078540000000002</v>
      </c>
      <c r="CS487" s="52">
        <v>-0.57614175000000001</v>
      </c>
      <c r="CT487" s="52">
        <v>0.25627798000000002</v>
      </c>
      <c r="CU487" s="52">
        <v>0.66646452</v>
      </c>
      <c r="CV487" s="52">
        <v>0.89182028999999996</v>
      </c>
      <c r="CW487" s="52">
        <v>0.80281250999999998</v>
      </c>
      <c r="CX487" s="52">
        <v>0.70112964</v>
      </c>
      <c r="CY487" s="52">
        <v>7.5855599999999995E-2</v>
      </c>
      <c r="CZ487" s="52">
        <v>-7.7202170000000001E-2</v>
      </c>
      <c r="DA487" s="52">
        <v>0.81797280000000006</v>
      </c>
      <c r="DB487" s="52">
        <v>0.60323612999999998</v>
      </c>
      <c r="DC487" s="52">
        <v>0.37960860000000002</v>
      </c>
      <c r="DD487" s="52">
        <v>0.16783137000000001</v>
      </c>
      <c r="DE487" s="52">
        <v>0.33609445999999998</v>
      </c>
      <c r="DF487" s="52">
        <v>0.68148401999999997</v>
      </c>
      <c r="DG487" s="52">
        <v>0.24731132</v>
      </c>
      <c r="DH487" s="52">
        <v>-0.60025446000000005</v>
      </c>
      <c r="DI487" s="52">
        <v>-0.93974873999999997</v>
      </c>
      <c r="DJ487" s="52">
        <v>-1.6131979999999999</v>
      </c>
      <c r="DK487" s="52">
        <v>-1.625229</v>
      </c>
      <c r="DL487" s="52">
        <v>-1.4176578</v>
      </c>
      <c r="DM487" s="52">
        <v>-1.284829</v>
      </c>
      <c r="DN487" s="52">
        <v>-1.0034953</v>
      </c>
      <c r="DO487" s="52">
        <v>-1.0566039</v>
      </c>
      <c r="DP487" s="52">
        <v>-0.16926372000000001</v>
      </c>
      <c r="DQ487" s="52">
        <v>1.1310412999999999</v>
      </c>
      <c r="DR487" s="52">
        <v>1.7708235999999999</v>
      </c>
      <c r="DS487" s="52">
        <v>1.6938701</v>
      </c>
      <c r="DT487" s="52">
        <v>1.5792716</v>
      </c>
      <c r="DU487" s="52">
        <v>1.4856577</v>
      </c>
      <c r="DV487" s="52">
        <v>1.4282325</v>
      </c>
      <c r="DW487" s="52">
        <v>0.76613699999999996</v>
      </c>
      <c r="DX487" s="52">
        <v>0.67884264000000005</v>
      </c>
      <c r="DY487" s="52">
        <v>1.7484500000000001</v>
      </c>
      <c r="DZ487" s="52">
        <v>1.5305572000000001</v>
      </c>
      <c r="EA487" s="52">
        <v>1.2533052</v>
      </c>
      <c r="EB487" s="52">
        <v>0.97355259000000005</v>
      </c>
      <c r="EC487" s="52">
        <v>1.123108</v>
      </c>
      <c r="ED487" s="52">
        <v>1.4994825000000001</v>
      </c>
      <c r="EE487" s="52">
        <v>1.0603482</v>
      </c>
      <c r="EF487" s="52">
        <v>1.1662394</v>
      </c>
      <c r="EG487" s="52">
        <v>1.6859682</v>
      </c>
      <c r="EH487" s="52">
        <v>1.2873558000000001</v>
      </c>
      <c r="EI487" s="52">
        <v>1.3788431000000001</v>
      </c>
      <c r="EJ487" s="52">
        <v>1.8492556</v>
      </c>
      <c r="EK487" s="52">
        <v>2.1603895</v>
      </c>
      <c r="EL487" s="52">
        <v>2.6416051999999999</v>
      </c>
      <c r="EM487" s="52">
        <v>2.5356866</v>
      </c>
      <c r="EN487" s="52">
        <v>2.7741370000000001</v>
      </c>
      <c r="EO487" s="52">
        <v>3.5959419000000001</v>
      </c>
      <c r="EP487" s="52">
        <v>3.9575874999999998</v>
      </c>
      <c r="EQ487" s="52">
        <v>3.1772803000000001</v>
      </c>
      <c r="ER487" s="52">
        <v>2.5718410999999999</v>
      </c>
      <c r="ES487" s="52">
        <v>2.4715780999999999</v>
      </c>
      <c r="ET487" s="52">
        <v>2.4780527999999999</v>
      </c>
      <c r="EU487" s="52">
        <v>1.7627927999999999</v>
      </c>
      <c r="EV487" s="52">
        <v>1.7704508000000001</v>
      </c>
      <c r="EW487" s="52">
        <v>67.121830000000003</v>
      </c>
      <c r="EX487" s="52">
        <v>65.982799999999997</v>
      </c>
      <c r="EY487" s="52">
        <v>65.169430000000006</v>
      </c>
      <c r="EZ487" s="52">
        <v>64.399889999999999</v>
      </c>
      <c r="FA487" s="52">
        <v>63.715220000000002</v>
      </c>
      <c r="FB487" s="52">
        <v>63.087020000000003</v>
      </c>
      <c r="FC487" s="52">
        <v>63.480020000000003</v>
      </c>
      <c r="FD487" s="52">
        <v>65.997200000000007</v>
      </c>
      <c r="FE487" s="52">
        <v>69.457239999999999</v>
      </c>
      <c r="FF487" s="52">
        <v>73.466430000000003</v>
      </c>
      <c r="FG487" s="52">
        <v>77.517920000000004</v>
      </c>
      <c r="FH487" s="52">
        <v>81.11224</v>
      </c>
      <c r="FI487" s="52">
        <v>83.947580000000002</v>
      </c>
      <c r="FJ487" s="52">
        <v>85.931179999999998</v>
      </c>
      <c r="FK487" s="52">
        <v>86.602239999999995</v>
      </c>
      <c r="FL487" s="52">
        <v>86.959000000000003</v>
      </c>
      <c r="FM487" s="52">
        <v>87.230159999999998</v>
      </c>
      <c r="FN487" s="52">
        <v>86.564620000000005</v>
      </c>
      <c r="FO487" s="52">
        <v>84.871700000000004</v>
      </c>
      <c r="FP487" s="52">
        <v>81.236559999999997</v>
      </c>
      <c r="FQ487" s="52">
        <v>76.431700000000006</v>
      </c>
      <c r="FR487" s="52">
        <v>72.376689999999996</v>
      </c>
      <c r="FS487" s="52">
        <v>70.492769999999993</v>
      </c>
      <c r="FT487" s="52">
        <v>68.586860000000001</v>
      </c>
      <c r="FU487" s="52">
        <v>27</v>
      </c>
      <c r="FV487" s="52">
        <v>7483.7879999999996</v>
      </c>
      <c r="FW487" s="52">
        <v>687.08360000000005</v>
      </c>
      <c r="FX487" s="52">
        <v>1</v>
      </c>
    </row>
    <row r="488" spans="1:180" x14ac:dyDescent="0.3">
      <c r="A488" t="s">
        <v>174</v>
      </c>
      <c r="B488" t="s">
        <v>252</v>
      </c>
      <c r="C488" t="s">
        <v>0</v>
      </c>
      <c r="D488" t="s">
        <v>244</v>
      </c>
      <c r="E488" t="s">
        <v>188</v>
      </c>
      <c r="F488" t="s">
        <v>238</v>
      </c>
      <c r="G488" t="s">
        <v>241</v>
      </c>
      <c r="H488" s="52">
        <v>57</v>
      </c>
      <c r="I488" s="52">
        <v>14.180555999999999</v>
      </c>
      <c r="J488" s="52">
        <v>13.894648</v>
      </c>
      <c r="K488" s="52">
        <v>13.373101</v>
      </c>
      <c r="L488" s="52">
        <v>13.266938</v>
      </c>
      <c r="M488" s="52">
        <v>13.337505999999999</v>
      </c>
      <c r="N488" s="52">
        <v>13.546799999999999</v>
      </c>
      <c r="O488" s="52">
        <v>13.114245</v>
      </c>
      <c r="P488" s="52">
        <v>10.238407</v>
      </c>
      <c r="Q488" s="52">
        <v>7.9403040999999996</v>
      </c>
      <c r="R488" s="52">
        <v>6.4384698</v>
      </c>
      <c r="S488" s="52">
        <v>5.5532719999999998</v>
      </c>
      <c r="T488" s="52">
        <v>5.4863084999999998</v>
      </c>
      <c r="U488" s="52">
        <v>5.4995374000000004</v>
      </c>
      <c r="V488" s="52">
        <v>5.8184972999999998</v>
      </c>
      <c r="W488" s="52">
        <v>7.0925492999999999</v>
      </c>
      <c r="X488" s="52">
        <v>8.6875108000000001</v>
      </c>
      <c r="Y488" s="52">
        <v>10.711073000000001</v>
      </c>
      <c r="Z488" s="52">
        <v>12.440867000000001</v>
      </c>
      <c r="AA488" s="52">
        <v>14.345688000000001</v>
      </c>
      <c r="AB488" s="52">
        <v>16.410511</v>
      </c>
      <c r="AC488" s="52">
        <v>16.755872</v>
      </c>
      <c r="AD488" s="52">
        <v>16.384121</v>
      </c>
      <c r="AE488" s="52">
        <v>14.543581</v>
      </c>
      <c r="AF488" s="52">
        <v>14.074476000000001</v>
      </c>
      <c r="AG488" s="52">
        <v>-1.7165140000000001</v>
      </c>
      <c r="AH488" s="52">
        <v>-1.6580980999999999</v>
      </c>
      <c r="AI488" s="52">
        <v>-1.8581065000000001</v>
      </c>
      <c r="AJ488" s="52">
        <v>-1.6289511000000001</v>
      </c>
      <c r="AK488" s="52">
        <v>-1.7115857000000001</v>
      </c>
      <c r="AL488" s="52">
        <v>-1.6500907</v>
      </c>
      <c r="AM488" s="52">
        <v>-2.0088577999999999</v>
      </c>
      <c r="AN488" s="52">
        <v>-5.0423152</v>
      </c>
      <c r="AO488" s="52">
        <v>-7.5422684999999996</v>
      </c>
      <c r="AP488" s="52">
        <v>-8.2391106000000001</v>
      </c>
      <c r="AQ488" s="52">
        <v>-8.9913681000000008</v>
      </c>
      <c r="AR488" s="52">
        <v>-9.4261640999999994</v>
      </c>
      <c r="AS488" s="52">
        <v>-10.037324</v>
      </c>
      <c r="AT488" s="52">
        <v>-10.288198</v>
      </c>
      <c r="AU488" s="52">
        <v>-9.4003715999999997</v>
      </c>
      <c r="AV488" s="52">
        <v>-7.6811946000000004</v>
      </c>
      <c r="AW488" s="52">
        <v>-5.5012141999999997</v>
      </c>
      <c r="AX488" s="52">
        <v>-4.3738368999999997</v>
      </c>
      <c r="AY488" s="52">
        <v>-3.1099302999999998</v>
      </c>
      <c r="AZ488" s="52">
        <v>-1.7478975999999999</v>
      </c>
      <c r="BA488" s="52">
        <v>-1.6577407</v>
      </c>
      <c r="BB488" s="52">
        <v>-1.5174455</v>
      </c>
      <c r="BC488" s="52">
        <v>-1.8447121</v>
      </c>
      <c r="BD488" s="52">
        <v>-2.3065921999999999</v>
      </c>
      <c r="BE488" s="52">
        <v>-0.71377053999999995</v>
      </c>
      <c r="BF488" s="52">
        <v>-0.68722221000000006</v>
      </c>
      <c r="BG488" s="52">
        <v>-0.87803883000000005</v>
      </c>
      <c r="BH488" s="52">
        <v>-0.77611485000000002</v>
      </c>
      <c r="BI488" s="52">
        <v>-0.86141078999999998</v>
      </c>
      <c r="BJ488" s="52">
        <v>-0.75769131000000001</v>
      </c>
      <c r="BK488" s="52">
        <v>-1.1057452999999999</v>
      </c>
      <c r="BL488" s="52">
        <v>-3.2073182</v>
      </c>
      <c r="BM488" s="52">
        <v>-4.9017315000000004</v>
      </c>
      <c r="BN488" s="52">
        <v>-5.3913523999999997</v>
      </c>
      <c r="BO488" s="52">
        <v>-5.9994836999999999</v>
      </c>
      <c r="BP488" s="52">
        <v>-6.2533047000000002</v>
      </c>
      <c r="BQ488" s="52">
        <v>-6.5895647999999998</v>
      </c>
      <c r="BR488" s="52">
        <v>-6.6495401999999997</v>
      </c>
      <c r="BS488" s="52">
        <v>-5.8821377999999997</v>
      </c>
      <c r="BT488" s="52">
        <v>-4.4949766999999996</v>
      </c>
      <c r="BU488" s="52">
        <v>-2.8830361</v>
      </c>
      <c r="BV488" s="52">
        <v>-2.2066159000000001</v>
      </c>
      <c r="BW488" s="52">
        <v>-1.5618700999999999</v>
      </c>
      <c r="BX488" s="52">
        <v>-0.73241181</v>
      </c>
      <c r="BY488" s="52">
        <v>-0.63561555000000003</v>
      </c>
      <c r="BZ488" s="52">
        <v>-0.50510202000000004</v>
      </c>
      <c r="CA488" s="52">
        <v>-0.80348054999999996</v>
      </c>
      <c r="CB488" s="52">
        <v>-1.1688259999999999</v>
      </c>
      <c r="CC488" s="52">
        <v>-1.9273160000000001E-2</v>
      </c>
      <c r="CD488" s="52">
        <v>-1.4796210000000001E-2</v>
      </c>
      <c r="CE488" s="52">
        <v>-0.19924702999999999</v>
      </c>
      <c r="CF488" s="52">
        <v>-0.18544357</v>
      </c>
      <c r="CG488" s="52">
        <v>-0.27258187</v>
      </c>
      <c r="CH488" s="52">
        <v>-0.13961825</v>
      </c>
      <c r="CI488" s="52">
        <v>-0.48025269999999998</v>
      </c>
      <c r="CJ488" s="52">
        <v>-1.9364045999999999</v>
      </c>
      <c r="CK488" s="52">
        <v>-3.0729042</v>
      </c>
      <c r="CL488" s="52">
        <v>-3.4190030999999999</v>
      </c>
      <c r="CM488" s="52">
        <v>-3.9273120000000001</v>
      </c>
      <c r="CN488" s="52">
        <v>-4.0557876999999998</v>
      </c>
      <c r="CO488" s="52">
        <v>-4.2016546999999997</v>
      </c>
      <c r="CP488" s="52">
        <v>-4.1294192000000001</v>
      </c>
      <c r="CQ488" s="52">
        <v>-3.4454174000000002</v>
      </c>
      <c r="CR488" s="52">
        <v>-2.2882109000000002</v>
      </c>
      <c r="CS488" s="52">
        <v>-1.0696939000000001</v>
      </c>
      <c r="CT488" s="52">
        <v>-0.70560471000000002</v>
      </c>
      <c r="CU488" s="52">
        <v>-0.48968780000000001</v>
      </c>
      <c r="CV488" s="52">
        <v>-2.9089520000000001E-2</v>
      </c>
      <c r="CW488" s="52">
        <v>7.2305469999999997E-2</v>
      </c>
      <c r="CX488" s="52">
        <v>0.19604409</v>
      </c>
      <c r="CY488" s="52">
        <v>-8.2326979999999994E-2</v>
      </c>
      <c r="CZ488" s="52">
        <v>-0.38081238000000001</v>
      </c>
      <c r="DA488" s="52">
        <v>0.67522426999999996</v>
      </c>
      <c r="DB488" s="52">
        <v>0.65762951999999997</v>
      </c>
      <c r="DC488" s="52">
        <v>0.47954488000000001</v>
      </c>
      <c r="DD488" s="52">
        <v>0.40522798999999998</v>
      </c>
      <c r="DE488" s="52">
        <v>0.31624689</v>
      </c>
      <c r="DF488" s="52">
        <v>0.47845481000000001</v>
      </c>
      <c r="DG488" s="52">
        <v>0.14524016000000001</v>
      </c>
      <c r="DH488" s="52">
        <v>-0.66549095999999996</v>
      </c>
      <c r="DI488" s="52">
        <v>-1.2440769</v>
      </c>
      <c r="DJ488" s="52">
        <v>-1.4466536999999999</v>
      </c>
      <c r="DK488" s="52">
        <v>-1.8551401999999999</v>
      </c>
      <c r="DL488" s="52">
        <v>-1.8582730000000001</v>
      </c>
      <c r="DM488" s="52">
        <v>-1.8137456999999999</v>
      </c>
      <c r="DN488" s="52">
        <v>-1.6092981</v>
      </c>
      <c r="DO488" s="52">
        <v>-1.0086982</v>
      </c>
      <c r="DP488" s="52">
        <v>-8.1444619999999995E-2</v>
      </c>
      <c r="DQ488" s="52">
        <v>0.74364821999999997</v>
      </c>
      <c r="DR488" s="52">
        <v>0.79540535999999995</v>
      </c>
      <c r="DS488" s="52">
        <v>0.58249439999999997</v>
      </c>
      <c r="DT488" s="52">
        <v>0.67423305</v>
      </c>
      <c r="DU488" s="52">
        <v>0.78022625999999995</v>
      </c>
      <c r="DV488" s="52">
        <v>0.89719026000000002</v>
      </c>
      <c r="DW488" s="52">
        <v>0.63882636000000004</v>
      </c>
      <c r="DX488" s="52">
        <v>0.40720109999999998</v>
      </c>
      <c r="DY488" s="52">
        <v>1.6779677</v>
      </c>
      <c r="DZ488" s="52">
        <v>1.6285054000000001</v>
      </c>
      <c r="EA488" s="52">
        <v>1.4596127000000001</v>
      </c>
      <c r="EB488" s="52">
        <v>1.2580640999999999</v>
      </c>
      <c r="EC488" s="52">
        <v>1.1664218</v>
      </c>
      <c r="ED488" s="52">
        <v>1.370854</v>
      </c>
      <c r="EE488" s="52">
        <v>1.0483525</v>
      </c>
      <c r="EF488" s="52">
        <v>1.1695061</v>
      </c>
      <c r="EG488" s="52">
        <v>1.3964595</v>
      </c>
      <c r="EH488" s="52">
        <v>1.4011056</v>
      </c>
      <c r="EI488" s="52">
        <v>1.1367464</v>
      </c>
      <c r="EJ488" s="52">
        <v>1.3145903999999999</v>
      </c>
      <c r="EK488" s="52">
        <v>1.6340161</v>
      </c>
      <c r="EL488" s="52">
        <v>2.0293567000000001</v>
      </c>
      <c r="EM488" s="52">
        <v>2.5095379000000002</v>
      </c>
      <c r="EN488" s="52">
        <v>3.1047752000000002</v>
      </c>
      <c r="EO488" s="52">
        <v>3.3618264</v>
      </c>
      <c r="EP488" s="52">
        <v>2.9626269000000001</v>
      </c>
      <c r="EQ488" s="52">
        <v>2.1305545000000001</v>
      </c>
      <c r="ER488" s="52">
        <v>1.6897188000000001</v>
      </c>
      <c r="ES488" s="52">
        <v>1.8023514</v>
      </c>
      <c r="ET488" s="52">
        <v>1.9095342</v>
      </c>
      <c r="EU488" s="52">
        <v>1.6800579</v>
      </c>
      <c r="EV488" s="52">
        <v>1.5449672999999999</v>
      </c>
      <c r="EW488" s="52">
        <v>68.500209999999996</v>
      </c>
      <c r="EX488" s="52">
        <v>67.329400000000007</v>
      </c>
      <c r="EY488" s="52">
        <v>66.408940000000001</v>
      </c>
      <c r="EZ488" s="52">
        <v>65.567400000000006</v>
      </c>
      <c r="FA488" s="52">
        <v>64.703220000000002</v>
      </c>
      <c r="FB488" s="52">
        <v>64.029690000000002</v>
      </c>
      <c r="FC488" s="52">
        <v>64.453389999999999</v>
      </c>
      <c r="FD488" s="52">
        <v>66.895899999999997</v>
      </c>
      <c r="FE488" s="52">
        <v>70.484729999999999</v>
      </c>
      <c r="FF488" s="52">
        <v>75.202190000000002</v>
      </c>
      <c r="FG488" s="52">
        <v>79.818330000000003</v>
      </c>
      <c r="FH488" s="52">
        <v>83.668859999999995</v>
      </c>
      <c r="FI488" s="52">
        <v>87.138890000000004</v>
      </c>
      <c r="FJ488" s="52">
        <v>88.383129999999994</v>
      </c>
      <c r="FK488" s="52">
        <v>88.426069999999996</v>
      </c>
      <c r="FL488" s="52">
        <v>88.581829999999997</v>
      </c>
      <c r="FM488" s="52">
        <v>88.151889999999995</v>
      </c>
      <c r="FN488" s="52">
        <v>87.072879999999998</v>
      </c>
      <c r="FO488" s="52">
        <v>85.268069999999994</v>
      </c>
      <c r="FP488" s="52">
        <v>81.477549999999994</v>
      </c>
      <c r="FQ488" s="52">
        <v>76.746889999999993</v>
      </c>
      <c r="FR488" s="52">
        <v>72.863200000000006</v>
      </c>
      <c r="FS488" s="52">
        <v>71.185059999999993</v>
      </c>
      <c r="FT488" s="52">
        <v>69.409769999999995</v>
      </c>
      <c r="FU488" s="52">
        <v>27</v>
      </c>
      <c r="FV488" s="52">
        <v>7483.7879999999996</v>
      </c>
      <c r="FW488" s="52">
        <v>687.08360000000005</v>
      </c>
      <c r="FX488" s="52">
        <v>1</v>
      </c>
    </row>
    <row r="489" spans="1:180" x14ac:dyDescent="0.3">
      <c r="A489" t="s">
        <v>174</v>
      </c>
      <c r="B489" t="s">
        <v>252</v>
      </c>
      <c r="C489" t="s">
        <v>0</v>
      </c>
      <c r="D489" t="s">
        <v>224</v>
      </c>
      <c r="E489" t="s">
        <v>190</v>
      </c>
      <c r="F489" t="s">
        <v>238</v>
      </c>
      <c r="G489" t="s">
        <v>241</v>
      </c>
      <c r="H489" s="52">
        <v>57</v>
      </c>
      <c r="I489" s="52">
        <v>14.329896</v>
      </c>
      <c r="J489" s="52">
        <v>13.723889</v>
      </c>
      <c r="K489" s="52">
        <v>12.93337</v>
      </c>
      <c r="L489" s="52">
        <v>12.756505000000001</v>
      </c>
      <c r="M489" s="52">
        <v>12.945988</v>
      </c>
      <c r="N489" s="52">
        <v>13.574329000000001</v>
      </c>
      <c r="O489" s="52">
        <v>15.396627000000001</v>
      </c>
      <c r="P489" s="52">
        <v>15.074455</v>
      </c>
      <c r="Q489" s="52">
        <v>12.596302</v>
      </c>
      <c r="R489" s="52">
        <v>10.169098</v>
      </c>
      <c r="S489" s="52">
        <v>8.6327041999999992</v>
      </c>
      <c r="T489" s="52">
        <v>7.9537076000000004</v>
      </c>
      <c r="U489" s="52">
        <v>7.7876323999999997</v>
      </c>
      <c r="V489" s="52">
        <v>8.1146557000000001</v>
      </c>
      <c r="W489" s="52">
        <v>9.6469535999999998</v>
      </c>
      <c r="X489" s="52">
        <v>11.26225</v>
      </c>
      <c r="Y489" s="52">
        <v>13.284682999999999</v>
      </c>
      <c r="Z489" s="52">
        <v>15.884976</v>
      </c>
      <c r="AA489" s="52">
        <v>17.610606000000001</v>
      </c>
      <c r="AB489" s="52">
        <v>17.723265000000001</v>
      </c>
      <c r="AC489" s="52">
        <v>16.802726</v>
      </c>
      <c r="AD489" s="52">
        <v>16.314952999999999</v>
      </c>
      <c r="AE489" s="52">
        <v>14.642054999999999</v>
      </c>
      <c r="AF489" s="52">
        <v>14.374420000000001</v>
      </c>
      <c r="AG489" s="52">
        <v>-2.5020937000000001</v>
      </c>
      <c r="AH489" s="52">
        <v>-2.6253915000000001</v>
      </c>
      <c r="AI489" s="52">
        <v>-3.0027982</v>
      </c>
      <c r="AJ489" s="52">
        <v>-3.3301435000000001</v>
      </c>
      <c r="AK489" s="52">
        <v>-3.5032820999999998</v>
      </c>
      <c r="AL489" s="52">
        <v>-3.4613790999999998</v>
      </c>
      <c r="AM489" s="52">
        <v>-3.5475881999999999</v>
      </c>
      <c r="AN489" s="52">
        <v>-3.5755005999999998</v>
      </c>
      <c r="AO489" s="52">
        <v>-6.1873443000000004</v>
      </c>
      <c r="AP489" s="52">
        <v>-7.7986316999999996</v>
      </c>
      <c r="AQ489" s="52">
        <v>-8.4878927999999991</v>
      </c>
      <c r="AR489" s="52">
        <v>-8.6975046000000003</v>
      </c>
      <c r="AS489" s="52">
        <v>-9.2816747999999993</v>
      </c>
      <c r="AT489" s="52">
        <v>-9.1622825999999993</v>
      </c>
      <c r="AU489" s="52">
        <v>-8.1228362999999995</v>
      </c>
      <c r="AV489" s="52">
        <v>-6.4812875999999999</v>
      </c>
      <c r="AW489" s="52">
        <v>-4.9819475999999998</v>
      </c>
      <c r="AX489" s="52">
        <v>-3.7716091</v>
      </c>
      <c r="AY489" s="52">
        <v>-3.3331108999999999</v>
      </c>
      <c r="AZ489" s="52">
        <v>-2.8534894999999998</v>
      </c>
      <c r="BA489" s="52">
        <v>-3.1212179999999998</v>
      </c>
      <c r="BB489" s="52">
        <v>-3.6871920999999999</v>
      </c>
      <c r="BC489" s="52">
        <v>-3.6705833999999999</v>
      </c>
      <c r="BD489" s="52">
        <v>-3.3653477999999999</v>
      </c>
      <c r="BE489" s="52">
        <v>-1.4526062</v>
      </c>
      <c r="BF489" s="52">
        <v>-1.4890292000000001</v>
      </c>
      <c r="BG489" s="52">
        <v>-1.8422502999999999</v>
      </c>
      <c r="BH489" s="52">
        <v>-2.1422207000000002</v>
      </c>
      <c r="BI489" s="52">
        <v>-2.3270944999999998</v>
      </c>
      <c r="BJ489" s="52">
        <v>-2.2813378000000002</v>
      </c>
      <c r="BK489" s="52">
        <v>-2.2987495999999998</v>
      </c>
      <c r="BL489" s="52">
        <v>-2.3335965000000001</v>
      </c>
      <c r="BM489" s="52">
        <v>-4.2481894999999996</v>
      </c>
      <c r="BN489" s="52">
        <v>-5.4135163000000004</v>
      </c>
      <c r="BO489" s="52">
        <v>-6.0745697999999999</v>
      </c>
      <c r="BP489" s="52">
        <v>-6.3441513</v>
      </c>
      <c r="BQ489" s="52">
        <v>-6.7502706000000003</v>
      </c>
      <c r="BR489" s="52">
        <v>-6.6750819000000003</v>
      </c>
      <c r="BS489" s="52">
        <v>-5.8455494999999997</v>
      </c>
      <c r="BT489" s="52">
        <v>-4.7700443999999997</v>
      </c>
      <c r="BU489" s="52">
        <v>-3.5504394000000001</v>
      </c>
      <c r="BV489" s="52">
        <v>-2.3302619999999998</v>
      </c>
      <c r="BW489" s="52">
        <v>-1.8941237</v>
      </c>
      <c r="BX489" s="52">
        <v>-1.5291025</v>
      </c>
      <c r="BY489" s="52">
        <v>-1.8454804</v>
      </c>
      <c r="BZ489" s="52">
        <v>-2.3943886999999999</v>
      </c>
      <c r="CA489" s="52">
        <v>-2.4897013000000001</v>
      </c>
      <c r="CB489" s="52">
        <v>-2.2913937</v>
      </c>
      <c r="CC489" s="52">
        <v>-0.72573483999999999</v>
      </c>
      <c r="CD489" s="52">
        <v>-0.70198863</v>
      </c>
      <c r="CE489" s="52">
        <v>-1.0384579</v>
      </c>
      <c r="CF489" s="52">
        <v>-1.3194691000000001</v>
      </c>
      <c r="CG489" s="52">
        <v>-1.5124711</v>
      </c>
      <c r="CH489" s="52">
        <v>-1.4640443999999999</v>
      </c>
      <c r="CI489" s="52">
        <v>-1.4338076</v>
      </c>
      <c r="CJ489" s="52">
        <v>-1.4734567999999999</v>
      </c>
      <c r="CK489" s="52">
        <v>-2.9051383999999998</v>
      </c>
      <c r="CL489" s="52">
        <v>-3.761593</v>
      </c>
      <c r="CM489" s="52">
        <v>-4.4031121000000004</v>
      </c>
      <c r="CN489" s="52">
        <v>-4.7142238000000001</v>
      </c>
      <c r="CO489" s="52">
        <v>-4.9970303999999999</v>
      </c>
      <c r="CP489" s="52">
        <v>-4.9524530000000002</v>
      </c>
      <c r="CQ489" s="52">
        <v>-4.2683042000000002</v>
      </c>
      <c r="CR489" s="52">
        <v>-3.5848406000000002</v>
      </c>
      <c r="CS489" s="52">
        <v>-2.5589802000000001</v>
      </c>
      <c r="CT489" s="52">
        <v>-1.3319890999999999</v>
      </c>
      <c r="CU489" s="52">
        <v>-0.89748609000000001</v>
      </c>
      <c r="CV489" s="52">
        <v>-0.61183628999999995</v>
      </c>
      <c r="CW489" s="52">
        <v>-0.96190805999999995</v>
      </c>
      <c r="CX489" s="52">
        <v>-1.4989968</v>
      </c>
      <c r="CY489" s="52">
        <v>-1.6718253999999999</v>
      </c>
      <c r="CZ489" s="52">
        <v>-1.5475768000000001</v>
      </c>
      <c r="DA489" s="52">
        <v>1.137E-3</v>
      </c>
      <c r="DB489" s="52">
        <v>8.5052550000000005E-2</v>
      </c>
      <c r="DC489" s="52">
        <v>-0.23466598</v>
      </c>
      <c r="DD489" s="52">
        <v>-0.49671732000000002</v>
      </c>
      <c r="DE489" s="52">
        <v>-0.69784758000000002</v>
      </c>
      <c r="DF489" s="52">
        <v>-0.64675106999999998</v>
      </c>
      <c r="DG489" s="52">
        <v>-0.56886587</v>
      </c>
      <c r="DH489" s="52">
        <v>-0.61331771999999996</v>
      </c>
      <c r="DI489" s="52">
        <v>-1.5620873</v>
      </c>
      <c r="DJ489" s="52">
        <v>-2.1096697999999998</v>
      </c>
      <c r="DK489" s="52">
        <v>-2.7316531999999998</v>
      </c>
      <c r="DL489" s="52">
        <v>-3.0842979000000001</v>
      </c>
      <c r="DM489" s="52">
        <v>-3.2437901999999998</v>
      </c>
      <c r="DN489" s="52">
        <v>-3.2298246000000002</v>
      </c>
      <c r="DO489" s="52">
        <v>-2.6910617999999999</v>
      </c>
      <c r="DP489" s="52">
        <v>-2.3996373000000002</v>
      </c>
      <c r="DQ489" s="52">
        <v>-1.5675216999999999</v>
      </c>
      <c r="DR489" s="52">
        <v>-0.33371635999999999</v>
      </c>
      <c r="DS489" s="52">
        <v>9.9152180000000006E-2</v>
      </c>
      <c r="DT489" s="52">
        <v>0.30542965999999999</v>
      </c>
      <c r="DU489" s="52">
        <v>-7.8336180000000005E-2</v>
      </c>
      <c r="DV489" s="52">
        <v>-0.60360491999999999</v>
      </c>
      <c r="DW489" s="52">
        <v>-0.85395005999999996</v>
      </c>
      <c r="DX489" s="52">
        <v>-0.80375985000000005</v>
      </c>
      <c r="DY489" s="52">
        <v>1.0506245999999999</v>
      </c>
      <c r="DZ489" s="52">
        <v>1.2214148</v>
      </c>
      <c r="EA489" s="52">
        <v>0.92588234999999997</v>
      </c>
      <c r="EB489" s="52">
        <v>0.69120537000000004</v>
      </c>
      <c r="EC489" s="52">
        <v>0.47833972000000002</v>
      </c>
      <c r="ED489" s="52">
        <v>0.53329035000000002</v>
      </c>
      <c r="EE489" s="52">
        <v>0.67997295000000002</v>
      </c>
      <c r="EF489" s="52">
        <v>0.62858687999999996</v>
      </c>
      <c r="EG489" s="52">
        <v>0.37706519999999999</v>
      </c>
      <c r="EH489" s="52">
        <v>0.27544526000000003</v>
      </c>
      <c r="EI489" s="52">
        <v>-0.31833280000000003</v>
      </c>
      <c r="EJ489" s="52">
        <v>-0.73094462999999998</v>
      </c>
      <c r="EK489" s="52">
        <v>-0.71238884999999996</v>
      </c>
      <c r="EL489" s="52">
        <v>-0.74262222</v>
      </c>
      <c r="EM489" s="52">
        <v>-0.41377372000000001</v>
      </c>
      <c r="EN489" s="52">
        <v>-0.68839128000000005</v>
      </c>
      <c r="EO489" s="52">
        <v>-0.13601283</v>
      </c>
      <c r="EP489" s="52">
        <v>1.1076307999999999</v>
      </c>
      <c r="EQ489" s="52">
        <v>1.5381393000000001</v>
      </c>
      <c r="ER489" s="52">
        <v>1.6298163999999999</v>
      </c>
      <c r="ES489" s="52">
        <v>1.1974019</v>
      </c>
      <c r="ET489" s="52">
        <v>0.68919896999999997</v>
      </c>
      <c r="EU489" s="52">
        <v>0.32693251000000001</v>
      </c>
      <c r="EV489" s="52">
        <v>0.27019385000000001</v>
      </c>
      <c r="EW489" s="52">
        <v>64.221140000000005</v>
      </c>
      <c r="EX489" s="52">
        <v>63.218870000000003</v>
      </c>
      <c r="EY489" s="52">
        <v>62.31653</v>
      </c>
      <c r="EZ489" s="52">
        <v>61.417789999999997</v>
      </c>
      <c r="FA489" s="52">
        <v>60.686450000000001</v>
      </c>
      <c r="FB489" s="52">
        <v>59.953769999999999</v>
      </c>
      <c r="FC489" s="52">
        <v>59.428449999999998</v>
      </c>
      <c r="FD489" s="52">
        <v>60.488669999999999</v>
      </c>
      <c r="FE489" s="52">
        <v>64.645930000000007</v>
      </c>
      <c r="FF489" s="52">
        <v>69.484660000000005</v>
      </c>
      <c r="FG489" s="52">
        <v>73.763949999999994</v>
      </c>
      <c r="FH489" s="52">
        <v>77.475759999999994</v>
      </c>
      <c r="FI489" s="52">
        <v>80.466849999999994</v>
      </c>
      <c r="FJ489" s="52">
        <v>82.449259999999995</v>
      </c>
      <c r="FK489" s="52">
        <v>83.654650000000004</v>
      </c>
      <c r="FL489" s="52">
        <v>84.300160000000005</v>
      </c>
      <c r="FM489" s="52">
        <v>84.310559999999995</v>
      </c>
      <c r="FN489" s="52">
        <v>82.551699999999997</v>
      </c>
      <c r="FO489" s="52">
        <v>78.800089999999997</v>
      </c>
      <c r="FP489" s="52">
        <v>73.750339999999994</v>
      </c>
      <c r="FQ489" s="52">
        <v>70.349940000000004</v>
      </c>
      <c r="FR489" s="52">
        <v>67.721199999999996</v>
      </c>
      <c r="FS489" s="52">
        <v>66.070920000000001</v>
      </c>
      <c r="FT489" s="52">
        <v>64.939729999999997</v>
      </c>
      <c r="FU489" s="52">
        <v>27</v>
      </c>
      <c r="FV489" s="52">
        <v>8138.2860000000001</v>
      </c>
      <c r="FW489" s="52">
        <v>739.00840000000005</v>
      </c>
      <c r="FX489" s="52">
        <v>1</v>
      </c>
    </row>
    <row r="490" spans="1:180" x14ac:dyDescent="0.3">
      <c r="A490" t="s">
        <v>174</v>
      </c>
      <c r="B490" t="s">
        <v>252</v>
      </c>
      <c r="C490" t="s">
        <v>0</v>
      </c>
      <c r="D490" t="s">
        <v>244</v>
      </c>
      <c r="E490" t="s">
        <v>187</v>
      </c>
      <c r="F490" t="s">
        <v>238</v>
      </c>
      <c r="G490" t="s">
        <v>241</v>
      </c>
      <c r="H490" s="52">
        <v>57</v>
      </c>
      <c r="I490" s="52">
        <v>13.963817000000001</v>
      </c>
      <c r="J490" s="52">
        <v>13.654928999999999</v>
      </c>
      <c r="K490" s="52">
        <v>13.583818000000001</v>
      </c>
      <c r="L490" s="52">
        <v>13.254386</v>
      </c>
      <c r="M490" s="52">
        <v>13.427451</v>
      </c>
      <c r="N490" s="52">
        <v>13.507031</v>
      </c>
      <c r="O490" s="52">
        <v>13.038271999999999</v>
      </c>
      <c r="P490" s="52">
        <v>9.6045274000000003</v>
      </c>
      <c r="Q490" s="52">
        <v>8.1496809999999993</v>
      </c>
      <c r="R490" s="52">
        <v>7.3307985000000002</v>
      </c>
      <c r="S490" s="52">
        <v>6.9961481000000001</v>
      </c>
      <c r="T490" s="52">
        <v>7.0221229999999997</v>
      </c>
      <c r="U490" s="52">
        <v>6.9915384999999999</v>
      </c>
      <c r="V490" s="52">
        <v>7.2376537000000001</v>
      </c>
      <c r="W490" s="52">
        <v>8.1444346999999997</v>
      </c>
      <c r="X490" s="52">
        <v>9.3945103000000003</v>
      </c>
      <c r="Y490" s="52">
        <v>10.702226</v>
      </c>
      <c r="Z490" s="52">
        <v>12.08422</v>
      </c>
      <c r="AA490" s="52">
        <v>13.651725000000001</v>
      </c>
      <c r="AB490" s="52">
        <v>15.598163</v>
      </c>
      <c r="AC490" s="52">
        <v>15.997695</v>
      </c>
      <c r="AD490" s="52">
        <v>15.297742</v>
      </c>
      <c r="AE490" s="52">
        <v>14.060805</v>
      </c>
      <c r="AF490" s="52">
        <v>13.909253</v>
      </c>
      <c r="AG490" s="52">
        <v>-1.7444371000000001</v>
      </c>
      <c r="AH490" s="52">
        <v>-1.6043049</v>
      </c>
      <c r="AI490" s="52">
        <v>-1.393748</v>
      </c>
      <c r="AJ490" s="52">
        <v>-1.2747132000000001</v>
      </c>
      <c r="AK490" s="52">
        <v>-1.1371135000000001</v>
      </c>
      <c r="AL490" s="52">
        <v>-1.3571962</v>
      </c>
      <c r="AM490" s="52">
        <v>-1.4186474</v>
      </c>
      <c r="AN490" s="52">
        <v>-4.6207335</v>
      </c>
      <c r="AO490" s="52">
        <v>-5.9125643999999999</v>
      </c>
      <c r="AP490" s="52">
        <v>-6.2591073000000002</v>
      </c>
      <c r="AQ490" s="52">
        <v>-6.7558566000000004</v>
      </c>
      <c r="AR490" s="52">
        <v>-7.1951498999999997</v>
      </c>
      <c r="AS490" s="52">
        <v>-8.0743749000000005</v>
      </c>
      <c r="AT490" s="52">
        <v>-8.4640155000000004</v>
      </c>
      <c r="AU490" s="52">
        <v>-7.8446933999999997</v>
      </c>
      <c r="AV490" s="52">
        <v>-6.1205004000000001</v>
      </c>
      <c r="AW490" s="52">
        <v>-4.7028299999999996</v>
      </c>
      <c r="AX490" s="52">
        <v>-3.9424255000000001</v>
      </c>
      <c r="AY490" s="52">
        <v>-3.2150810000000001</v>
      </c>
      <c r="AZ490" s="52">
        <v>-2.2197771999999998</v>
      </c>
      <c r="BA490" s="52">
        <v>-2.1591570999999998</v>
      </c>
      <c r="BB490" s="52">
        <v>-2.3002772</v>
      </c>
      <c r="BC490" s="52">
        <v>-1.7985199000000001</v>
      </c>
      <c r="BD490" s="52">
        <v>-1.7206801</v>
      </c>
      <c r="BE490" s="52">
        <v>-0.62539602000000005</v>
      </c>
      <c r="BF490" s="52">
        <v>-0.48625993000000001</v>
      </c>
      <c r="BG490" s="52">
        <v>-0.26860668999999998</v>
      </c>
      <c r="BH490" s="52">
        <v>-0.34850245000000002</v>
      </c>
      <c r="BI490" s="52">
        <v>-0.25766810000000001</v>
      </c>
      <c r="BJ490" s="52">
        <v>-0.40342115000000001</v>
      </c>
      <c r="BK490" s="52">
        <v>-0.56551700999999999</v>
      </c>
      <c r="BL490" s="52">
        <v>-2.8009772000000002</v>
      </c>
      <c r="BM490" s="52">
        <v>-3.4745974999999998</v>
      </c>
      <c r="BN490" s="52">
        <v>-3.5421094000000002</v>
      </c>
      <c r="BO490" s="52">
        <v>-3.7710892</v>
      </c>
      <c r="BP490" s="52">
        <v>-4.0081595999999999</v>
      </c>
      <c r="BQ490" s="52">
        <v>-4.6053885000000001</v>
      </c>
      <c r="BR490" s="52">
        <v>-4.7717657999999998</v>
      </c>
      <c r="BS490" s="52">
        <v>-4.1415857999999997</v>
      </c>
      <c r="BT490" s="52">
        <v>-2.9226236999999999</v>
      </c>
      <c r="BU490" s="52">
        <v>-2.0509170000000001</v>
      </c>
      <c r="BV490" s="52">
        <v>-1.6217992999999999</v>
      </c>
      <c r="BW490" s="52">
        <v>-1.5554387999999999</v>
      </c>
      <c r="BX490" s="52">
        <v>-1.1432062000000001</v>
      </c>
      <c r="BY490" s="52">
        <v>-1.1395645000000001</v>
      </c>
      <c r="BZ490" s="52">
        <v>-1.2919877</v>
      </c>
      <c r="CA490" s="52">
        <v>-0.77102190000000004</v>
      </c>
      <c r="CB490" s="52">
        <v>-0.73727220000000004</v>
      </c>
      <c r="CC490" s="52">
        <v>0.14964820000000001</v>
      </c>
      <c r="CD490" s="52">
        <v>0.28809464000000001</v>
      </c>
      <c r="CE490" s="52">
        <v>0.51066288999999998</v>
      </c>
      <c r="CF490" s="52">
        <v>0.29298827</v>
      </c>
      <c r="CG490" s="52">
        <v>0.35143316000000002</v>
      </c>
      <c r="CH490" s="52">
        <v>0.25716056999999998</v>
      </c>
      <c r="CI490" s="52">
        <v>2.535836E-2</v>
      </c>
      <c r="CJ490" s="52">
        <v>-1.5406194</v>
      </c>
      <c r="CK490" s="52">
        <v>-1.7860688</v>
      </c>
      <c r="CL490" s="52">
        <v>-1.6603228000000001</v>
      </c>
      <c r="CM490" s="52">
        <v>-1.703848</v>
      </c>
      <c r="CN490" s="52">
        <v>-1.8008580000000001</v>
      </c>
      <c r="CO490" s="52">
        <v>-2.2027798000000001</v>
      </c>
      <c r="CP490" s="52">
        <v>-2.2145252000000002</v>
      </c>
      <c r="CQ490" s="52">
        <v>-1.5768252</v>
      </c>
      <c r="CR490" s="52">
        <v>-0.70778211000000002</v>
      </c>
      <c r="CS490" s="52">
        <v>-0.21421022000000001</v>
      </c>
      <c r="CT490" s="52">
        <v>-1.454079E-2</v>
      </c>
      <c r="CU490" s="52">
        <v>-0.40597594999999997</v>
      </c>
      <c r="CV490" s="52">
        <v>-0.39757590999999998</v>
      </c>
      <c r="CW490" s="52">
        <v>-0.43339745000000002</v>
      </c>
      <c r="CX490" s="52">
        <v>-0.59364930000000005</v>
      </c>
      <c r="CY490" s="52">
        <v>-5.9380259999999997E-2</v>
      </c>
      <c r="CZ490" s="52">
        <v>-5.6167189999999999E-2</v>
      </c>
      <c r="DA490" s="52">
        <v>0.92469270999999997</v>
      </c>
      <c r="DB490" s="52">
        <v>1.0624492000000001</v>
      </c>
      <c r="DC490" s="52">
        <v>1.2899322</v>
      </c>
      <c r="DD490" s="52">
        <v>0.93447908999999996</v>
      </c>
      <c r="DE490" s="52">
        <v>0.96053436000000003</v>
      </c>
      <c r="DF490" s="52">
        <v>0.91774217999999996</v>
      </c>
      <c r="DG490" s="52">
        <v>0.61623384000000003</v>
      </c>
      <c r="DH490" s="52">
        <v>-0.28026164999999997</v>
      </c>
      <c r="DI490" s="52">
        <v>-9.7540569999999993E-2</v>
      </c>
      <c r="DJ490" s="52">
        <v>0.22146398</v>
      </c>
      <c r="DK490" s="52">
        <v>0.36339352000000003</v>
      </c>
      <c r="DL490" s="52">
        <v>0.40644369000000002</v>
      </c>
      <c r="DM490" s="52">
        <v>0.19982832</v>
      </c>
      <c r="DN490" s="52">
        <v>0.34271608999999997</v>
      </c>
      <c r="DO490" s="52">
        <v>0.98793540000000002</v>
      </c>
      <c r="DP490" s="52">
        <v>1.5070589000000001</v>
      </c>
      <c r="DQ490" s="52">
        <v>1.6224970000000001</v>
      </c>
      <c r="DR490" s="52">
        <v>1.5927179</v>
      </c>
      <c r="DS490" s="52">
        <v>0.74348691</v>
      </c>
      <c r="DT490" s="52">
        <v>0.34805414000000001</v>
      </c>
      <c r="DU490" s="52">
        <v>0.27276961999999999</v>
      </c>
      <c r="DV490" s="52">
        <v>0.10468864999999999</v>
      </c>
      <c r="DW490" s="52">
        <v>0.65226125999999995</v>
      </c>
      <c r="DX490" s="52">
        <v>0.62493774000000002</v>
      </c>
      <c r="DY490" s="52">
        <v>2.0437338999999999</v>
      </c>
      <c r="DZ490" s="52">
        <v>2.1804939999999999</v>
      </c>
      <c r="EA490" s="52">
        <v>2.4150740000000002</v>
      </c>
      <c r="EB490" s="52">
        <v>1.8606898000000001</v>
      </c>
      <c r="EC490" s="52">
        <v>1.8399799999999999</v>
      </c>
      <c r="ED490" s="52">
        <v>1.8715169</v>
      </c>
      <c r="EE490" s="52">
        <v>1.4693636999999999</v>
      </c>
      <c r="EF490" s="52">
        <v>1.5394947999999999</v>
      </c>
      <c r="EG490" s="52">
        <v>2.3404262999999998</v>
      </c>
      <c r="EH490" s="52">
        <v>2.9384651000000002</v>
      </c>
      <c r="EI490" s="52">
        <v>3.3481618000000002</v>
      </c>
      <c r="EJ490" s="52">
        <v>3.5934362000000002</v>
      </c>
      <c r="EK490" s="52">
        <v>3.6688130000000001</v>
      </c>
      <c r="EL490" s="52">
        <v>4.0349662000000004</v>
      </c>
      <c r="EM490" s="52">
        <v>4.6910423999999997</v>
      </c>
      <c r="EN490" s="52">
        <v>4.7049384999999999</v>
      </c>
      <c r="EO490" s="52">
        <v>4.2744095</v>
      </c>
      <c r="EP490" s="52">
        <v>3.9133441000000002</v>
      </c>
      <c r="EQ490" s="52">
        <v>2.4031291000000001</v>
      </c>
      <c r="ER490" s="52">
        <v>1.4246255000000001</v>
      </c>
      <c r="ES490" s="52">
        <v>1.2923627</v>
      </c>
      <c r="ET490" s="52">
        <v>1.112978</v>
      </c>
      <c r="EU490" s="52">
        <v>1.6797591999999999</v>
      </c>
      <c r="EV490" s="52">
        <v>1.6083456</v>
      </c>
      <c r="EW490" s="52">
        <v>66.292500000000004</v>
      </c>
      <c r="EX490" s="52">
        <v>65.312860000000001</v>
      </c>
      <c r="EY490" s="52">
        <v>64.472949999999997</v>
      </c>
      <c r="EZ490" s="52">
        <v>63.575749999999999</v>
      </c>
      <c r="FA490" s="52">
        <v>62.811920000000001</v>
      </c>
      <c r="FB490" s="52">
        <v>62.005650000000003</v>
      </c>
      <c r="FC490" s="52">
        <v>62.58764</v>
      </c>
      <c r="FD490" s="52">
        <v>64.934629999999999</v>
      </c>
      <c r="FE490" s="52">
        <v>68.32714</v>
      </c>
      <c r="FF490" s="52">
        <v>72.093249999999998</v>
      </c>
      <c r="FG490" s="52">
        <v>75.527919999999995</v>
      </c>
      <c r="FH490" s="52">
        <v>78.660870000000003</v>
      </c>
      <c r="FI490" s="52">
        <v>81.419820000000001</v>
      </c>
      <c r="FJ490" s="52">
        <v>83.362499999999997</v>
      </c>
      <c r="FK490" s="52">
        <v>84.177120000000002</v>
      </c>
      <c r="FL490" s="52">
        <v>83.899860000000004</v>
      </c>
      <c r="FM490" s="52">
        <v>83.749589999999998</v>
      </c>
      <c r="FN490" s="52">
        <v>83.225009999999997</v>
      </c>
      <c r="FO490" s="52">
        <v>81.827179999999998</v>
      </c>
      <c r="FP490" s="52">
        <v>78.467060000000004</v>
      </c>
      <c r="FQ490" s="52">
        <v>73.703209999999999</v>
      </c>
      <c r="FR490" s="52">
        <v>70.373769999999993</v>
      </c>
      <c r="FS490" s="52">
        <v>68.536169999999998</v>
      </c>
      <c r="FT490" s="52">
        <v>67.106629999999996</v>
      </c>
      <c r="FU490" s="52">
        <v>27</v>
      </c>
      <c r="FV490" s="52">
        <v>7204.0929999999998</v>
      </c>
      <c r="FW490" s="52">
        <v>702.76520000000005</v>
      </c>
      <c r="FX490" s="52">
        <v>1</v>
      </c>
    </row>
    <row r="491" spans="1:180" x14ac:dyDescent="0.3">
      <c r="A491" t="s">
        <v>174</v>
      </c>
      <c r="B491" t="s">
        <v>252</v>
      </c>
      <c r="C491" t="s">
        <v>0</v>
      </c>
      <c r="D491" t="s">
        <v>244</v>
      </c>
      <c r="E491" t="s">
        <v>188</v>
      </c>
      <c r="F491" t="s">
        <v>226</v>
      </c>
      <c r="G491" t="s">
        <v>241</v>
      </c>
      <c r="H491" s="52">
        <v>25</v>
      </c>
      <c r="I491" s="52">
        <v>0</v>
      </c>
      <c r="J491" s="52">
        <v>0</v>
      </c>
      <c r="K491" s="52">
        <v>0</v>
      </c>
      <c r="L491" s="52">
        <v>0</v>
      </c>
      <c r="M491" s="52">
        <v>0</v>
      </c>
      <c r="N491" s="52">
        <v>0</v>
      </c>
      <c r="O491" s="52">
        <v>0</v>
      </c>
      <c r="P491" s="52">
        <v>0</v>
      </c>
      <c r="Q491" s="52">
        <v>0</v>
      </c>
      <c r="R491" s="52">
        <v>0</v>
      </c>
      <c r="S491" s="52">
        <v>0</v>
      </c>
      <c r="T491" s="52">
        <v>0</v>
      </c>
      <c r="U491" s="52">
        <v>0</v>
      </c>
      <c r="V491" s="52">
        <v>0</v>
      </c>
      <c r="W491" s="52">
        <v>0</v>
      </c>
      <c r="X491" s="52">
        <v>0</v>
      </c>
      <c r="Y491" s="52">
        <v>0</v>
      </c>
      <c r="Z491" s="52">
        <v>0</v>
      </c>
      <c r="AA491" s="52">
        <v>0</v>
      </c>
      <c r="AB491" s="52">
        <v>0</v>
      </c>
      <c r="AC491" s="52">
        <v>0</v>
      </c>
      <c r="AD491" s="52">
        <v>0</v>
      </c>
      <c r="AE491" s="52">
        <v>0</v>
      </c>
      <c r="AF491" s="52">
        <v>0</v>
      </c>
      <c r="AG491" s="52">
        <v>0</v>
      </c>
      <c r="AH491" s="52">
        <v>0</v>
      </c>
      <c r="AI491" s="52">
        <v>0</v>
      </c>
      <c r="AJ491" s="52">
        <v>0</v>
      </c>
      <c r="AK491" s="52">
        <v>0</v>
      </c>
      <c r="AL491" s="52">
        <v>0</v>
      </c>
      <c r="AM491" s="52">
        <v>0</v>
      </c>
      <c r="AN491" s="52">
        <v>0</v>
      </c>
      <c r="AO491" s="52">
        <v>0</v>
      </c>
      <c r="AP491" s="52">
        <v>0</v>
      </c>
      <c r="AQ491" s="52">
        <v>0</v>
      </c>
      <c r="AR491" s="52">
        <v>0</v>
      </c>
      <c r="AS491" s="52">
        <v>0</v>
      </c>
      <c r="AT491" s="52">
        <v>0</v>
      </c>
      <c r="AU491" s="52">
        <v>0</v>
      </c>
      <c r="AV491" s="52">
        <v>0</v>
      </c>
      <c r="AW491" s="52">
        <v>0</v>
      </c>
      <c r="AX491" s="52">
        <v>0</v>
      </c>
      <c r="AY491" s="52">
        <v>0</v>
      </c>
      <c r="AZ491" s="52">
        <v>0</v>
      </c>
      <c r="BA491" s="52">
        <v>0</v>
      </c>
      <c r="BB491" s="52">
        <v>0</v>
      </c>
      <c r="BC491" s="52">
        <v>0</v>
      </c>
      <c r="BD491" s="52">
        <v>0</v>
      </c>
      <c r="BE491" s="52">
        <v>0</v>
      </c>
      <c r="BF491" s="52">
        <v>0</v>
      </c>
      <c r="BG491" s="52">
        <v>0</v>
      </c>
      <c r="BH491" s="52">
        <v>0</v>
      </c>
      <c r="BI491" s="52">
        <v>0</v>
      </c>
      <c r="BJ491" s="52">
        <v>0</v>
      </c>
      <c r="BK491" s="52">
        <v>0</v>
      </c>
      <c r="BL491" s="52">
        <v>0</v>
      </c>
      <c r="BM491" s="52">
        <v>0</v>
      </c>
      <c r="BN491" s="52">
        <v>0</v>
      </c>
      <c r="BO491" s="52">
        <v>0</v>
      </c>
      <c r="BP491" s="52">
        <v>0</v>
      </c>
      <c r="BQ491" s="52">
        <v>0</v>
      </c>
      <c r="BR491" s="52">
        <v>0</v>
      </c>
      <c r="BS491" s="52">
        <v>0</v>
      </c>
      <c r="BT491" s="52">
        <v>0</v>
      </c>
      <c r="BU491" s="52">
        <v>0</v>
      </c>
      <c r="BV491" s="52">
        <v>0</v>
      </c>
      <c r="BW491" s="52">
        <v>0</v>
      </c>
      <c r="BX491" s="52">
        <v>0</v>
      </c>
      <c r="BY491" s="52">
        <v>0</v>
      </c>
      <c r="BZ491" s="52">
        <v>0</v>
      </c>
      <c r="CA491" s="52">
        <v>0</v>
      </c>
      <c r="CB491" s="52">
        <v>0</v>
      </c>
      <c r="CC491" s="52">
        <v>0</v>
      </c>
      <c r="CD491" s="52">
        <v>0</v>
      </c>
      <c r="CE491" s="52">
        <v>0</v>
      </c>
      <c r="CF491" s="52">
        <v>0</v>
      </c>
      <c r="CG491" s="52">
        <v>0</v>
      </c>
      <c r="CH491" s="52">
        <v>0</v>
      </c>
      <c r="CI491" s="52">
        <v>0</v>
      </c>
      <c r="CJ491" s="52">
        <v>0</v>
      </c>
      <c r="CK491" s="52">
        <v>0</v>
      </c>
      <c r="CL491" s="52">
        <v>0</v>
      </c>
      <c r="CM491" s="52">
        <v>0</v>
      </c>
      <c r="CN491" s="52">
        <v>0</v>
      </c>
      <c r="CO491" s="52">
        <v>0</v>
      </c>
      <c r="CP491" s="52">
        <v>0</v>
      </c>
      <c r="CQ491" s="52">
        <v>0</v>
      </c>
      <c r="CR491" s="52">
        <v>0</v>
      </c>
      <c r="CS491" s="52">
        <v>0</v>
      </c>
      <c r="CT491" s="52">
        <v>0</v>
      </c>
      <c r="CU491" s="52">
        <v>0</v>
      </c>
      <c r="CV491" s="52">
        <v>0</v>
      </c>
      <c r="CW491" s="52">
        <v>0</v>
      </c>
      <c r="CX491" s="52">
        <v>0</v>
      </c>
      <c r="CY491" s="52">
        <v>0</v>
      </c>
      <c r="CZ491" s="52">
        <v>0</v>
      </c>
      <c r="DA491" s="52">
        <v>0</v>
      </c>
      <c r="DB491" s="52">
        <v>0</v>
      </c>
      <c r="DC491" s="52">
        <v>0</v>
      </c>
      <c r="DD491" s="52">
        <v>0</v>
      </c>
      <c r="DE491" s="52">
        <v>0</v>
      </c>
      <c r="DF491" s="52">
        <v>0</v>
      </c>
      <c r="DG491" s="52">
        <v>0</v>
      </c>
      <c r="DH491" s="52">
        <v>0</v>
      </c>
      <c r="DI491" s="52">
        <v>0</v>
      </c>
      <c r="DJ491" s="52">
        <v>0</v>
      </c>
      <c r="DK491" s="52">
        <v>0</v>
      </c>
      <c r="DL491" s="52">
        <v>0</v>
      </c>
      <c r="DM491" s="52">
        <v>0</v>
      </c>
      <c r="DN491" s="52">
        <v>0</v>
      </c>
      <c r="DO491" s="52">
        <v>0</v>
      </c>
      <c r="DP491" s="52">
        <v>0</v>
      </c>
      <c r="DQ491" s="52">
        <v>0</v>
      </c>
      <c r="DR491" s="52">
        <v>0</v>
      </c>
      <c r="DS491" s="52">
        <v>0</v>
      </c>
      <c r="DT491" s="52">
        <v>0</v>
      </c>
      <c r="DU491" s="52">
        <v>0</v>
      </c>
      <c r="DV491" s="52">
        <v>0</v>
      </c>
      <c r="DW491" s="52">
        <v>0</v>
      </c>
      <c r="DX491" s="52">
        <v>0</v>
      </c>
      <c r="DY491" s="52">
        <v>0</v>
      </c>
      <c r="DZ491" s="52">
        <v>0</v>
      </c>
      <c r="EA491" s="52">
        <v>0</v>
      </c>
      <c r="EB491" s="52">
        <v>0</v>
      </c>
      <c r="EC491" s="52">
        <v>0</v>
      </c>
      <c r="ED491" s="52">
        <v>0</v>
      </c>
      <c r="EE491" s="52">
        <v>0</v>
      </c>
      <c r="EF491" s="52">
        <v>0</v>
      </c>
      <c r="EG491" s="52">
        <v>0</v>
      </c>
      <c r="EH491" s="52">
        <v>0</v>
      </c>
      <c r="EI491" s="52">
        <v>0</v>
      </c>
      <c r="EJ491" s="52">
        <v>0</v>
      </c>
      <c r="EK491" s="52">
        <v>0</v>
      </c>
      <c r="EL491" s="52">
        <v>0</v>
      </c>
      <c r="EM491" s="52">
        <v>0</v>
      </c>
      <c r="EN491" s="52">
        <v>0</v>
      </c>
      <c r="EO491" s="52">
        <v>0</v>
      </c>
      <c r="EP491" s="52">
        <v>0</v>
      </c>
      <c r="EQ491" s="52">
        <v>0</v>
      </c>
      <c r="ER491" s="52">
        <v>0</v>
      </c>
      <c r="ES491" s="52">
        <v>0</v>
      </c>
      <c r="ET491" s="52">
        <v>0</v>
      </c>
      <c r="EU491" s="52">
        <v>0</v>
      </c>
      <c r="EV491" s="52">
        <v>0</v>
      </c>
      <c r="EW491" s="52">
        <v>60.890909999999998</v>
      </c>
      <c r="EX491" s="52">
        <v>60.390909999999998</v>
      </c>
      <c r="EY491" s="52">
        <v>59.945450000000001</v>
      </c>
      <c r="EZ491" s="52">
        <v>59.472729999999999</v>
      </c>
      <c r="FA491" s="52">
        <v>58.940910000000002</v>
      </c>
      <c r="FB491" s="52">
        <v>58.795459999999999</v>
      </c>
      <c r="FC491" s="52">
        <v>58.772730000000003</v>
      </c>
      <c r="FD491" s="52">
        <v>60.295459999999999</v>
      </c>
      <c r="FE491" s="52">
        <v>62.931820000000002</v>
      </c>
      <c r="FF491" s="52">
        <v>66.34545</v>
      </c>
      <c r="FG491" s="52">
        <v>69.836359999999999</v>
      </c>
      <c r="FH491" s="52">
        <v>72.895449999999997</v>
      </c>
      <c r="FI491" s="52">
        <v>75.563640000000007</v>
      </c>
      <c r="FJ491" s="52">
        <v>77.254549999999995</v>
      </c>
      <c r="FK491" s="52">
        <v>78.177269999999993</v>
      </c>
      <c r="FL491" s="52">
        <v>78.495450000000005</v>
      </c>
      <c r="FM491" s="52">
        <v>77.877269999999996</v>
      </c>
      <c r="FN491" s="52">
        <v>75.972719999999995</v>
      </c>
      <c r="FO491" s="52">
        <v>73.290909999999997</v>
      </c>
      <c r="FP491" s="52">
        <v>69.531809999999993</v>
      </c>
      <c r="FQ491" s="52">
        <v>65.818179999999998</v>
      </c>
      <c r="FR491" s="52">
        <v>63.66818</v>
      </c>
      <c r="FS491" s="52">
        <v>62.345460000000003</v>
      </c>
      <c r="FT491" s="52">
        <v>61.409089999999999</v>
      </c>
      <c r="FU491" s="52">
        <v>13</v>
      </c>
      <c r="FV491" s="52">
        <v>3402.047</v>
      </c>
      <c r="FW491" s="52">
        <v>687.08360000000005</v>
      </c>
      <c r="FX491" s="52">
        <v>0</v>
      </c>
    </row>
    <row r="492" spans="1:180" x14ac:dyDescent="0.3">
      <c r="A492" t="s">
        <v>174</v>
      </c>
      <c r="B492" t="s">
        <v>252</v>
      </c>
      <c r="C492" t="s">
        <v>0</v>
      </c>
      <c r="D492" t="s">
        <v>224</v>
      </c>
      <c r="E492" t="s">
        <v>189</v>
      </c>
      <c r="F492" t="s">
        <v>226</v>
      </c>
      <c r="G492" t="s">
        <v>241</v>
      </c>
      <c r="H492" s="52">
        <v>25</v>
      </c>
      <c r="I492" s="52">
        <v>0</v>
      </c>
      <c r="J492" s="52">
        <v>0</v>
      </c>
      <c r="K492" s="52">
        <v>0</v>
      </c>
      <c r="L492" s="52">
        <v>0</v>
      </c>
      <c r="M492" s="52">
        <v>0</v>
      </c>
      <c r="N492" s="52">
        <v>0</v>
      </c>
      <c r="O492" s="52">
        <v>0</v>
      </c>
      <c r="P492" s="52">
        <v>0</v>
      </c>
      <c r="Q492" s="52">
        <v>0</v>
      </c>
      <c r="R492" s="52">
        <v>0</v>
      </c>
      <c r="S492" s="52">
        <v>0</v>
      </c>
      <c r="T492" s="52">
        <v>0</v>
      </c>
      <c r="U492" s="52">
        <v>0</v>
      </c>
      <c r="V492" s="52">
        <v>0</v>
      </c>
      <c r="W492" s="52">
        <v>0</v>
      </c>
      <c r="X492" s="52">
        <v>0</v>
      </c>
      <c r="Y492" s="52">
        <v>0</v>
      </c>
      <c r="Z492" s="52">
        <v>0</v>
      </c>
      <c r="AA492" s="52">
        <v>0</v>
      </c>
      <c r="AB492" s="52">
        <v>0</v>
      </c>
      <c r="AC492" s="52">
        <v>0</v>
      </c>
      <c r="AD492" s="52">
        <v>0</v>
      </c>
      <c r="AE492" s="52">
        <v>0</v>
      </c>
      <c r="AF492" s="52">
        <v>0</v>
      </c>
      <c r="AG492" s="52">
        <v>0</v>
      </c>
      <c r="AH492" s="52">
        <v>0</v>
      </c>
      <c r="AI492" s="52">
        <v>0</v>
      </c>
      <c r="AJ492" s="52">
        <v>0</v>
      </c>
      <c r="AK492" s="52">
        <v>0</v>
      </c>
      <c r="AL492" s="52">
        <v>0</v>
      </c>
      <c r="AM492" s="52">
        <v>0</v>
      </c>
      <c r="AN492" s="52">
        <v>0</v>
      </c>
      <c r="AO492" s="52">
        <v>0</v>
      </c>
      <c r="AP492" s="52">
        <v>0</v>
      </c>
      <c r="AQ492" s="52">
        <v>0</v>
      </c>
      <c r="AR492" s="52">
        <v>0</v>
      </c>
      <c r="AS492" s="52">
        <v>0</v>
      </c>
      <c r="AT492" s="52">
        <v>0</v>
      </c>
      <c r="AU492" s="52">
        <v>0</v>
      </c>
      <c r="AV492" s="52">
        <v>0</v>
      </c>
      <c r="AW492" s="52">
        <v>0</v>
      </c>
      <c r="AX492" s="52">
        <v>0</v>
      </c>
      <c r="AY492" s="52">
        <v>0</v>
      </c>
      <c r="AZ492" s="52">
        <v>0</v>
      </c>
      <c r="BA492" s="52">
        <v>0</v>
      </c>
      <c r="BB492" s="52">
        <v>0</v>
      </c>
      <c r="BC492" s="52">
        <v>0</v>
      </c>
      <c r="BD492" s="52">
        <v>0</v>
      </c>
      <c r="BE492" s="52">
        <v>0</v>
      </c>
      <c r="BF492" s="52">
        <v>0</v>
      </c>
      <c r="BG492" s="52">
        <v>0</v>
      </c>
      <c r="BH492" s="52">
        <v>0</v>
      </c>
      <c r="BI492" s="52">
        <v>0</v>
      </c>
      <c r="BJ492" s="52">
        <v>0</v>
      </c>
      <c r="BK492" s="52">
        <v>0</v>
      </c>
      <c r="BL492" s="52">
        <v>0</v>
      </c>
      <c r="BM492" s="52">
        <v>0</v>
      </c>
      <c r="BN492" s="52">
        <v>0</v>
      </c>
      <c r="BO492" s="52">
        <v>0</v>
      </c>
      <c r="BP492" s="52">
        <v>0</v>
      </c>
      <c r="BQ492" s="52">
        <v>0</v>
      </c>
      <c r="BR492" s="52">
        <v>0</v>
      </c>
      <c r="BS492" s="52">
        <v>0</v>
      </c>
      <c r="BT492" s="52">
        <v>0</v>
      </c>
      <c r="BU492" s="52">
        <v>0</v>
      </c>
      <c r="BV492" s="52">
        <v>0</v>
      </c>
      <c r="BW492" s="52">
        <v>0</v>
      </c>
      <c r="BX492" s="52">
        <v>0</v>
      </c>
      <c r="BY492" s="52">
        <v>0</v>
      </c>
      <c r="BZ492" s="52">
        <v>0</v>
      </c>
      <c r="CA492" s="52">
        <v>0</v>
      </c>
      <c r="CB492" s="52">
        <v>0</v>
      </c>
      <c r="CC492" s="52">
        <v>0</v>
      </c>
      <c r="CD492" s="52">
        <v>0</v>
      </c>
      <c r="CE492" s="52">
        <v>0</v>
      </c>
      <c r="CF492" s="52">
        <v>0</v>
      </c>
      <c r="CG492" s="52">
        <v>0</v>
      </c>
      <c r="CH492" s="52">
        <v>0</v>
      </c>
      <c r="CI492" s="52">
        <v>0</v>
      </c>
      <c r="CJ492" s="52">
        <v>0</v>
      </c>
      <c r="CK492" s="52">
        <v>0</v>
      </c>
      <c r="CL492" s="52">
        <v>0</v>
      </c>
      <c r="CM492" s="52">
        <v>0</v>
      </c>
      <c r="CN492" s="52">
        <v>0</v>
      </c>
      <c r="CO492" s="52">
        <v>0</v>
      </c>
      <c r="CP492" s="52">
        <v>0</v>
      </c>
      <c r="CQ492" s="52">
        <v>0</v>
      </c>
      <c r="CR492" s="52">
        <v>0</v>
      </c>
      <c r="CS492" s="52">
        <v>0</v>
      </c>
      <c r="CT492" s="52">
        <v>0</v>
      </c>
      <c r="CU492" s="52">
        <v>0</v>
      </c>
      <c r="CV492" s="52">
        <v>0</v>
      </c>
      <c r="CW492" s="52">
        <v>0</v>
      </c>
      <c r="CX492" s="52">
        <v>0</v>
      </c>
      <c r="CY492" s="52">
        <v>0</v>
      </c>
      <c r="CZ492" s="52">
        <v>0</v>
      </c>
      <c r="DA492" s="52">
        <v>0</v>
      </c>
      <c r="DB492" s="52">
        <v>0</v>
      </c>
      <c r="DC492" s="52">
        <v>0</v>
      </c>
      <c r="DD492" s="52">
        <v>0</v>
      </c>
      <c r="DE492" s="52">
        <v>0</v>
      </c>
      <c r="DF492" s="52">
        <v>0</v>
      </c>
      <c r="DG492" s="52">
        <v>0</v>
      </c>
      <c r="DH492" s="52">
        <v>0</v>
      </c>
      <c r="DI492" s="52">
        <v>0</v>
      </c>
      <c r="DJ492" s="52">
        <v>0</v>
      </c>
      <c r="DK492" s="52">
        <v>0</v>
      </c>
      <c r="DL492" s="52">
        <v>0</v>
      </c>
      <c r="DM492" s="52">
        <v>0</v>
      </c>
      <c r="DN492" s="52">
        <v>0</v>
      </c>
      <c r="DO492" s="52">
        <v>0</v>
      </c>
      <c r="DP492" s="52">
        <v>0</v>
      </c>
      <c r="DQ492" s="52">
        <v>0</v>
      </c>
      <c r="DR492" s="52">
        <v>0</v>
      </c>
      <c r="DS492" s="52">
        <v>0</v>
      </c>
      <c r="DT492" s="52">
        <v>0</v>
      </c>
      <c r="DU492" s="52">
        <v>0</v>
      </c>
      <c r="DV492" s="52">
        <v>0</v>
      </c>
      <c r="DW492" s="52">
        <v>0</v>
      </c>
      <c r="DX492" s="52">
        <v>0</v>
      </c>
      <c r="DY492" s="52">
        <v>0</v>
      </c>
      <c r="DZ492" s="52">
        <v>0</v>
      </c>
      <c r="EA492" s="52">
        <v>0</v>
      </c>
      <c r="EB492" s="52">
        <v>0</v>
      </c>
      <c r="EC492" s="52">
        <v>0</v>
      </c>
      <c r="ED492" s="52">
        <v>0</v>
      </c>
      <c r="EE492" s="52">
        <v>0</v>
      </c>
      <c r="EF492" s="52">
        <v>0</v>
      </c>
      <c r="EG492" s="52">
        <v>0</v>
      </c>
      <c r="EH492" s="52">
        <v>0</v>
      </c>
      <c r="EI492" s="52">
        <v>0</v>
      </c>
      <c r="EJ492" s="52">
        <v>0</v>
      </c>
      <c r="EK492" s="52">
        <v>0</v>
      </c>
      <c r="EL492" s="52">
        <v>0</v>
      </c>
      <c r="EM492" s="52">
        <v>0</v>
      </c>
      <c r="EN492" s="52">
        <v>0</v>
      </c>
      <c r="EO492" s="52">
        <v>0</v>
      </c>
      <c r="EP492" s="52">
        <v>0</v>
      </c>
      <c r="EQ492" s="52">
        <v>0</v>
      </c>
      <c r="ER492" s="52">
        <v>0</v>
      </c>
      <c r="ES492" s="52">
        <v>0</v>
      </c>
      <c r="ET492" s="52">
        <v>0</v>
      </c>
      <c r="EU492" s="52">
        <v>0</v>
      </c>
      <c r="EV492" s="52">
        <v>0</v>
      </c>
      <c r="EW492" s="52">
        <v>61.438009999999998</v>
      </c>
      <c r="EX492" s="52">
        <v>60.814050000000002</v>
      </c>
      <c r="EY492" s="52">
        <v>60.402889999999999</v>
      </c>
      <c r="EZ492" s="52">
        <v>60.090910000000001</v>
      </c>
      <c r="FA492" s="52">
        <v>59.795459999999999</v>
      </c>
      <c r="FB492" s="52">
        <v>59.644629999999999</v>
      </c>
      <c r="FC492" s="52">
        <v>59.582650000000001</v>
      </c>
      <c r="FD492" s="52">
        <v>60.729340000000001</v>
      </c>
      <c r="FE492" s="52">
        <v>63.2624</v>
      </c>
      <c r="FF492" s="52">
        <v>66.433880000000002</v>
      </c>
      <c r="FG492" s="52">
        <v>69.828509999999994</v>
      </c>
      <c r="FH492" s="52">
        <v>73.086780000000005</v>
      </c>
      <c r="FI492" s="52">
        <v>75.907030000000006</v>
      </c>
      <c r="FJ492" s="52">
        <v>78.024799999999999</v>
      </c>
      <c r="FK492" s="52">
        <v>79.128100000000003</v>
      </c>
      <c r="FL492" s="52">
        <v>79.37397</v>
      </c>
      <c r="FM492" s="52">
        <v>78.609499999999997</v>
      </c>
      <c r="FN492" s="52">
        <v>76.609499999999997</v>
      </c>
      <c r="FO492" s="52">
        <v>73.733469999999997</v>
      </c>
      <c r="FP492" s="52">
        <v>70.037189999999995</v>
      </c>
      <c r="FQ492" s="52">
        <v>66.735529999999997</v>
      </c>
      <c r="FR492" s="52">
        <v>64.857439999999997</v>
      </c>
      <c r="FS492" s="52">
        <v>63.572319999999998</v>
      </c>
      <c r="FT492" s="52">
        <v>62.659089999999999</v>
      </c>
      <c r="FU492" s="52">
        <v>13</v>
      </c>
      <c r="FV492" s="52">
        <v>3836.9560000000001</v>
      </c>
      <c r="FW492" s="52">
        <v>696.99599999999998</v>
      </c>
      <c r="FX492" s="52">
        <v>0</v>
      </c>
    </row>
    <row r="493" spans="1:180" x14ac:dyDescent="0.3">
      <c r="A493" t="s">
        <v>174</v>
      </c>
      <c r="B493" t="s">
        <v>252</v>
      </c>
      <c r="C493" t="s">
        <v>0</v>
      </c>
      <c r="D493" t="s">
        <v>244</v>
      </c>
      <c r="E493" t="s">
        <v>189</v>
      </c>
      <c r="F493" t="s">
        <v>226</v>
      </c>
      <c r="G493" t="s">
        <v>241</v>
      </c>
      <c r="H493" s="52">
        <v>25</v>
      </c>
      <c r="I493" s="52">
        <v>0</v>
      </c>
      <c r="J493" s="52">
        <v>0</v>
      </c>
      <c r="K493" s="52">
        <v>0</v>
      </c>
      <c r="L493" s="52">
        <v>0</v>
      </c>
      <c r="M493" s="52">
        <v>0</v>
      </c>
      <c r="N493" s="52">
        <v>0</v>
      </c>
      <c r="O493" s="52">
        <v>0</v>
      </c>
      <c r="P493" s="52">
        <v>0</v>
      </c>
      <c r="Q493" s="52">
        <v>0</v>
      </c>
      <c r="R493" s="52">
        <v>0</v>
      </c>
      <c r="S493" s="52">
        <v>0</v>
      </c>
      <c r="T493" s="52">
        <v>0</v>
      </c>
      <c r="U493" s="52">
        <v>0</v>
      </c>
      <c r="V493" s="52">
        <v>0</v>
      </c>
      <c r="W493" s="52">
        <v>0</v>
      </c>
      <c r="X493" s="52">
        <v>0</v>
      </c>
      <c r="Y493" s="52">
        <v>0</v>
      </c>
      <c r="Z493" s="52">
        <v>0</v>
      </c>
      <c r="AA493" s="52">
        <v>0</v>
      </c>
      <c r="AB493" s="52">
        <v>0</v>
      </c>
      <c r="AC493" s="52">
        <v>0</v>
      </c>
      <c r="AD493" s="52">
        <v>0</v>
      </c>
      <c r="AE493" s="52">
        <v>0</v>
      </c>
      <c r="AF493" s="52">
        <v>0</v>
      </c>
      <c r="AG493" s="52">
        <v>0</v>
      </c>
      <c r="AH493" s="52">
        <v>0</v>
      </c>
      <c r="AI493" s="52">
        <v>0</v>
      </c>
      <c r="AJ493" s="52">
        <v>0</v>
      </c>
      <c r="AK493" s="52">
        <v>0</v>
      </c>
      <c r="AL493" s="52">
        <v>0</v>
      </c>
      <c r="AM493" s="52">
        <v>0</v>
      </c>
      <c r="AN493" s="52">
        <v>0</v>
      </c>
      <c r="AO493" s="52">
        <v>0</v>
      </c>
      <c r="AP493" s="52">
        <v>0</v>
      </c>
      <c r="AQ493" s="52">
        <v>0</v>
      </c>
      <c r="AR493" s="52">
        <v>0</v>
      </c>
      <c r="AS493" s="52">
        <v>0</v>
      </c>
      <c r="AT493" s="52">
        <v>0</v>
      </c>
      <c r="AU493" s="52">
        <v>0</v>
      </c>
      <c r="AV493" s="52">
        <v>0</v>
      </c>
      <c r="AW493" s="52">
        <v>0</v>
      </c>
      <c r="AX493" s="52">
        <v>0</v>
      </c>
      <c r="AY493" s="52">
        <v>0</v>
      </c>
      <c r="AZ493" s="52">
        <v>0</v>
      </c>
      <c r="BA493" s="52">
        <v>0</v>
      </c>
      <c r="BB493" s="52">
        <v>0</v>
      </c>
      <c r="BC493" s="52">
        <v>0</v>
      </c>
      <c r="BD493" s="52">
        <v>0</v>
      </c>
      <c r="BE493" s="52">
        <v>0</v>
      </c>
      <c r="BF493" s="52">
        <v>0</v>
      </c>
      <c r="BG493" s="52">
        <v>0</v>
      </c>
      <c r="BH493" s="52">
        <v>0</v>
      </c>
      <c r="BI493" s="52">
        <v>0</v>
      </c>
      <c r="BJ493" s="52">
        <v>0</v>
      </c>
      <c r="BK493" s="52">
        <v>0</v>
      </c>
      <c r="BL493" s="52">
        <v>0</v>
      </c>
      <c r="BM493" s="52">
        <v>0</v>
      </c>
      <c r="BN493" s="52">
        <v>0</v>
      </c>
      <c r="BO493" s="52">
        <v>0</v>
      </c>
      <c r="BP493" s="52">
        <v>0</v>
      </c>
      <c r="BQ493" s="52">
        <v>0</v>
      </c>
      <c r="BR493" s="52">
        <v>0</v>
      </c>
      <c r="BS493" s="52">
        <v>0</v>
      </c>
      <c r="BT493" s="52">
        <v>0</v>
      </c>
      <c r="BU493" s="52">
        <v>0</v>
      </c>
      <c r="BV493" s="52">
        <v>0</v>
      </c>
      <c r="BW493" s="52">
        <v>0</v>
      </c>
      <c r="BX493" s="52">
        <v>0</v>
      </c>
      <c r="BY493" s="52">
        <v>0</v>
      </c>
      <c r="BZ493" s="52">
        <v>0</v>
      </c>
      <c r="CA493" s="52">
        <v>0</v>
      </c>
      <c r="CB493" s="52">
        <v>0</v>
      </c>
      <c r="CC493" s="52">
        <v>0</v>
      </c>
      <c r="CD493" s="52">
        <v>0</v>
      </c>
      <c r="CE493" s="52">
        <v>0</v>
      </c>
      <c r="CF493" s="52">
        <v>0</v>
      </c>
      <c r="CG493" s="52">
        <v>0</v>
      </c>
      <c r="CH493" s="52">
        <v>0</v>
      </c>
      <c r="CI493" s="52">
        <v>0</v>
      </c>
      <c r="CJ493" s="52">
        <v>0</v>
      </c>
      <c r="CK493" s="52">
        <v>0</v>
      </c>
      <c r="CL493" s="52">
        <v>0</v>
      </c>
      <c r="CM493" s="52">
        <v>0</v>
      </c>
      <c r="CN493" s="52">
        <v>0</v>
      </c>
      <c r="CO493" s="52">
        <v>0</v>
      </c>
      <c r="CP493" s="52">
        <v>0</v>
      </c>
      <c r="CQ493" s="52">
        <v>0</v>
      </c>
      <c r="CR493" s="52">
        <v>0</v>
      </c>
      <c r="CS493" s="52">
        <v>0</v>
      </c>
      <c r="CT493" s="52">
        <v>0</v>
      </c>
      <c r="CU493" s="52">
        <v>0</v>
      </c>
      <c r="CV493" s="52">
        <v>0</v>
      </c>
      <c r="CW493" s="52">
        <v>0</v>
      </c>
      <c r="CX493" s="52">
        <v>0</v>
      </c>
      <c r="CY493" s="52">
        <v>0</v>
      </c>
      <c r="CZ493" s="52">
        <v>0</v>
      </c>
      <c r="DA493" s="52">
        <v>0</v>
      </c>
      <c r="DB493" s="52">
        <v>0</v>
      </c>
      <c r="DC493" s="52">
        <v>0</v>
      </c>
      <c r="DD493" s="52">
        <v>0</v>
      </c>
      <c r="DE493" s="52">
        <v>0</v>
      </c>
      <c r="DF493" s="52">
        <v>0</v>
      </c>
      <c r="DG493" s="52">
        <v>0</v>
      </c>
      <c r="DH493" s="52">
        <v>0</v>
      </c>
      <c r="DI493" s="52">
        <v>0</v>
      </c>
      <c r="DJ493" s="52">
        <v>0</v>
      </c>
      <c r="DK493" s="52">
        <v>0</v>
      </c>
      <c r="DL493" s="52">
        <v>0</v>
      </c>
      <c r="DM493" s="52">
        <v>0</v>
      </c>
      <c r="DN493" s="52">
        <v>0</v>
      </c>
      <c r="DO493" s="52">
        <v>0</v>
      </c>
      <c r="DP493" s="52">
        <v>0</v>
      </c>
      <c r="DQ493" s="52">
        <v>0</v>
      </c>
      <c r="DR493" s="52">
        <v>0</v>
      </c>
      <c r="DS493" s="52">
        <v>0</v>
      </c>
      <c r="DT493" s="52">
        <v>0</v>
      </c>
      <c r="DU493" s="52">
        <v>0</v>
      </c>
      <c r="DV493" s="52">
        <v>0</v>
      </c>
      <c r="DW493" s="52">
        <v>0</v>
      </c>
      <c r="DX493" s="52">
        <v>0</v>
      </c>
      <c r="DY493" s="52">
        <v>0</v>
      </c>
      <c r="DZ493" s="52">
        <v>0</v>
      </c>
      <c r="EA493" s="52">
        <v>0</v>
      </c>
      <c r="EB493" s="52">
        <v>0</v>
      </c>
      <c r="EC493" s="52">
        <v>0</v>
      </c>
      <c r="ED493" s="52">
        <v>0</v>
      </c>
      <c r="EE493" s="52">
        <v>0</v>
      </c>
      <c r="EF493" s="52">
        <v>0</v>
      </c>
      <c r="EG493" s="52">
        <v>0</v>
      </c>
      <c r="EH493" s="52">
        <v>0</v>
      </c>
      <c r="EI493" s="52">
        <v>0</v>
      </c>
      <c r="EJ493" s="52">
        <v>0</v>
      </c>
      <c r="EK493" s="52">
        <v>0</v>
      </c>
      <c r="EL493" s="52">
        <v>0</v>
      </c>
      <c r="EM493" s="52">
        <v>0</v>
      </c>
      <c r="EN493" s="52">
        <v>0</v>
      </c>
      <c r="EO493" s="52">
        <v>0</v>
      </c>
      <c r="EP493" s="52">
        <v>0</v>
      </c>
      <c r="EQ493" s="52">
        <v>0</v>
      </c>
      <c r="ER493" s="52">
        <v>0</v>
      </c>
      <c r="ES493" s="52">
        <v>0</v>
      </c>
      <c r="ET493" s="52">
        <v>0</v>
      </c>
      <c r="EU493" s="52">
        <v>0</v>
      </c>
      <c r="EV493" s="52">
        <v>0</v>
      </c>
      <c r="EW493" s="52">
        <v>63.388890000000004</v>
      </c>
      <c r="EX493" s="52">
        <v>62.782829999999997</v>
      </c>
      <c r="EY493" s="52">
        <v>62.08081</v>
      </c>
      <c r="EZ493" s="52">
        <v>61.58081</v>
      </c>
      <c r="FA493" s="52">
        <v>61.191920000000003</v>
      </c>
      <c r="FB493" s="52">
        <v>60.707070000000002</v>
      </c>
      <c r="FC493" s="52">
        <v>60.545459999999999</v>
      </c>
      <c r="FD493" s="52">
        <v>61.570709999999998</v>
      </c>
      <c r="FE493" s="52">
        <v>64.126260000000002</v>
      </c>
      <c r="FF493" s="52">
        <v>67.358590000000007</v>
      </c>
      <c r="FG493" s="52">
        <v>70.954539999999994</v>
      </c>
      <c r="FH493" s="52">
        <v>74.161609999999996</v>
      </c>
      <c r="FI493" s="52">
        <v>77.121219999999994</v>
      </c>
      <c r="FJ493" s="52">
        <v>79.106059999999999</v>
      </c>
      <c r="FK493" s="52">
        <v>80.196969999999993</v>
      </c>
      <c r="FL493" s="52">
        <v>80.611109999999996</v>
      </c>
      <c r="FM493" s="52">
        <v>79.893940000000001</v>
      </c>
      <c r="FN493" s="52">
        <v>77.651510000000002</v>
      </c>
      <c r="FO493" s="52">
        <v>74.44444</v>
      </c>
      <c r="FP493" s="52">
        <v>70.404039999999995</v>
      </c>
      <c r="FQ493" s="52">
        <v>67.050510000000003</v>
      </c>
      <c r="FR493" s="52">
        <v>65.146460000000005</v>
      </c>
      <c r="FS493" s="52">
        <v>63.969700000000003</v>
      </c>
      <c r="FT493" s="52">
        <v>63</v>
      </c>
      <c r="FU493" s="52">
        <v>13</v>
      </c>
      <c r="FV493" s="52">
        <v>3836.9560000000001</v>
      </c>
      <c r="FW493" s="52">
        <v>696.99599999999998</v>
      </c>
      <c r="FX493" s="52">
        <v>0</v>
      </c>
    </row>
    <row r="494" spans="1:180" x14ac:dyDescent="0.3">
      <c r="A494" t="s">
        <v>174</v>
      </c>
      <c r="B494" t="s">
        <v>252</v>
      </c>
      <c r="C494" t="s">
        <v>0</v>
      </c>
      <c r="D494" t="s">
        <v>224</v>
      </c>
      <c r="E494" t="s">
        <v>188</v>
      </c>
      <c r="F494" t="s">
        <v>226</v>
      </c>
      <c r="G494" t="s">
        <v>241</v>
      </c>
      <c r="H494" s="52">
        <v>25</v>
      </c>
      <c r="I494" s="52">
        <v>0</v>
      </c>
      <c r="J494" s="52">
        <v>0</v>
      </c>
      <c r="K494" s="52">
        <v>0</v>
      </c>
      <c r="L494" s="52">
        <v>0</v>
      </c>
      <c r="M494" s="52">
        <v>0</v>
      </c>
      <c r="N494" s="52">
        <v>0</v>
      </c>
      <c r="O494" s="52">
        <v>0</v>
      </c>
      <c r="P494" s="52">
        <v>0</v>
      </c>
      <c r="Q494" s="52">
        <v>0</v>
      </c>
      <c r="R494" s="52">
        <v>0</v>
      </c>
      <c r="S494" s="52">
        <v>0</v>
      </c>
      <c r="T494" s="52">
        <v>0</v>
      </c>
      <c r="U494" s="52">
        <v>0</v>
      </c>
      <c r="V494" s="52">
        <v>0</v>
      </c>
      <c r="W494" s="52">
        <v>0</v>
      </c>
      <c r="X494" s="52">
        <v>0</v>
      </c>
      <c r="Y494" s="52">
        <v>0</v>
      </c>
      <c r="Z494" s="52">
        <v>0</v>
      </c>
      <c r="AA494" s="52">
        <v>0</v>
      </c>
      <c r="AB494" s="52">
        <v>0</v>
      </c>
      <c r="AC494" s="52">
        <v>0</v>
      </c>
      <c r="AD494" s="52">
        <v>0</v>
      </c>
      <c r="AE494" s="52">
        <v>0</v>
      </c>
      <c r="AF494" s="52">
        <v>0</v>
      </c>
      <c r="AG494" s="52">
        <v>0</v>
      </c>
      <c r="AH494" s="52">
        <v>0</v>
      </c>
      <c r="AI494" s="52">
        <v>0</v>
      </c>
      <c r="AJ494" s="52">
        <v>0</v>
      </c>
      <c r="AK494" s="52">
        <v>0</v>
      </c>
      <c r="AL494" s="52">
        <v>0</v>
      </c>
      <c r="AM494" s="52">
        <v>0</v>
      </c>
      <c r="AN494" s="52">
        <v>0</v>
      </c>
      <c r="AO494" s="52">
        <v>0</v>
      </c>
      <c r="AP494" s="52">
        <v>0</v>
      </c>
      <c r="AQ494" s="52">
        <v>0</v>
      </c>
      <c r="AR494" s="52">
        <v>0</v>
      </c>
      <c r="AS494" s="52">
        <v>0</v>
      </c>
      <c r="AT494" s="52">
        <v>0</v>
      </c>
      <c r="AU494" s="52">
        <v>0</v>
      </c>
      <c r="AV494" s="52">
        <v>0</v>
      </c>
      <c r="AW494" s="52">
        <v>0</v>
      </c>
      <c r="AX494" s="52">
        <v>0</v>
      </c>
      <c r="AY494" s="52">
        <v>0</v>
      </c>
      <c r="AZ494" s="52">
        <v>0</v>
      </c>
      <c r="BA494" s="52">
        <v>0</v>
      </c>
      <c r="BB494" s="52">
        <v>0</v>
      </c>
      <c r="BC494" s="52">
        <v>0</v>
      </c>
      <c r="BD494" s="52">
        <v>0</v>
      </c>
      <c r="BE494" s="52">
        <v>0</v>
      </c>
      <c r="BF494" s="52">
        <v>0</v>
      </c>
      <c r="BG494" s="52">
        <v>0</v>
      </c>
      <c r="BH494" s="52">
        <v>0</v>
      </c>
      <c r="BI494" s="52">
        <v>0</v>
      </c>
      <c r="BJ494" s="52">
        <v>0</v>
      </c>
      <c r="BK494" s="52">
        <v>0</v>
      </c>
      <c r="BL494" s="52">
        <v>0</v>
      </c>
      <c r="BM494" s="52">
        <v>0</v>
      </c>
      <c r="BN494" s="52">
        <v>0</v>
      </c>
      <c r="BO494" s="52">
        <v>0</v>
      </c>
      <c r="BP494" s="52">
        <v>0</v>
      </c>
      <c r="BQ494" s="52">
        <v>0</v>
      </c>
      <c r="BR494" s="52">
        <v>0</v>
      </c>
      <c r="BS494" s="52">
        <v>0</v>
      </c>
      <c r="BT494" s="52">
        <v>0</v>
      </c>
      <c r="BU494" s="52">
        <v>0</v>
      </c>
      <c r="BV494" s="52">
        <v>0</v>
      </c>
      <c r="BW494" s="52">
        <v>0</v>
      </c>
      <c r="BX494" s="52">
        <v>0</v>
      </c>
      <c r="BY494" s="52">
        <v>0</v>
      </c>
      <c r="BZ494" s="52">
        <v>0</v>
      </c>
      <c r="CA494" s="52">
        <v>0</v>
      </c>
      <c r="CB494" s="52">
        <v>0</v>
      </c>
      <c r="CC494" s="52">
        <v>0</v>
      </c>
      <c r="CD494" s="52">
        <v>0</v>
      </c>
      <c r="CE494" s="52">
        <v>0</v>
      </c>
      <c r="CF494" s="52">
        <v>0</v>
      </c>
      <c r="CG494" s="52">
        <v>0</v>
      </c>
      <c r="CH494" s="52">
        <v>0</v>
      </c>
      <c r="CI494" s="52">
        <v>0</v>
      </c>
      <c r="CJ494" s="52">
        <v>0</v>
      </c>
      <c r="CK494" s="52">
        <v>0</v>
      </c>
      <c r="CL494" s="52">
        <v>0</v>
      </c>
      <c r="CM494" s="52">
        <v>0</v>
      </c>
      <c r="CN494" s="52">
        <v>0</v>
      </c>
      <c r="CO494" s="52">
        <v>0</v>
      </c>
      <c r="CP494" s="52">
        <v>0</v>
      </c>
      <c r="CQ494" s="52">
        <v>0</v>
      </c>
      <c r="CR494" s="52">
        <v>0</v>
      </c>
      <c r="CS494" s="52">
        <v>0</v>
      </c>
      <c r="CT494" s="52">
        <v>0</v>
      </c>
      <c r="CU494" s="52">
        <v>0</v>
      </c>
      <c r="CV494" s="52">
        <v>0</v>
      </c>
      <c r="CW494" s="52">
        <v>0</v>
      </c>
      <c r="CX494" s="52">
        <v>0</v>
      </c>
      <c r="CY494" s="52">
        <v>0</v>
      </c>
      <c r="CZ494" s="52">
        <v>0</v>
      </c>
      <c r="DA494" s="52">
        <v>0</v>
      </c>
      <c r="DB494" s="52">
        <v>0</v>
      </c>
      <c r="DC494" s="52">
        <v>0</v>
      </c>
      <c r="DD494" s="52">
        <v>0</v>
      </c>
      <c r="DE494" s="52">
        <v>0</v>
      </c>
      <c r="DF494" s="52">
        <v>0</v>
      </c>
      <c r="DG494" s="52">
        <v>0</v>
      </c>
      <c r="DH494" s="52">
        <v>0</v>
      </c>
      <c r="DI494" s="52">
        <v>0</v>
      </c>
      <c r="DJ494" s="52">
        <v>0</v>
      </c>
      <c r="DK494" s="52">
        <v>0</v>
      </c>
      <c r="DL494" s="52">
        <v>0</v>
      </c>
      <c r="DM494" s="52">
        <v>0</v>
      </c>
      <c r="DN494" s="52">
        <v>0</v>
      </c>
      <c r="DO494" s="52">
        <v>0</v>
      </c>
      <c r="DP494" s="52">
        <v>0</v>
      </c>
      <c r="DQ494" s="52">
        <v>0</v>
      </c>
      <c r="DR494" s="52">
        <v>0</v>
      </c>
      <c r="DS494" s="52">
        <v>0</v>
      </c>
      <c r="DT494" s="52">
        <v>0</v>
      </c>
      <c r="DU494" s="52">
        <v>0</v>
      </c>
      <c r="DV494" s="52">
        <v>0</v>
      </c>
      <c r="DW494" s="52">
        <v>0</v>
      </c>
      <c r="DX494" s="52">
        <v>0</v>
      </c>
      <c r="DY494" s="52">
        <v>0</v>
      </c>
      <c r="DZ494" s="52">
        <v>0</v>
      </c>
      <c r="EA494" s="52">
        <v>0</v>
      </c>
      <c r="EB494" s="52">
        <v>0</v>
      </c>
      <c r="EC494" s="52">
        <v>0</v>
      </c>
      <c r="ED494" s="52">
        <v>0</v>
      </c>
      <c r="EE494" s="52">
        <v>0</v>
      </c>
      <c r="EF494" s="52">
        <v>0</v>
      </c>
      <c r="EG494" s="52">
        <v>0</v>
      </c>
      <c r="EH494" s="52">
        <v>0</v>
      </c>
      <c r="EI494" s="52">
        <v>0</v>
      </c>
      <c r="EJ494" s="52">
        <v>0</v>
      </c>
      <c r="EK494" s="52">
        <v>0</v>
      </c>
      <c r="EL494" s="52">
        <v>0</v>
      </c>
      <c r="EM494" s="52">
        <v>0</v>
      </c>
      <c r="EN494" s="52">
        <v>0</v>
      </c>
      <c r="EO494" s="52">
        <v>0</v>
      </c>
      <c r="EP494" s="52">
        <v>0</v>
      </c>
      <c r="EQ494" s="52">
        <v>0</v>
      </c>
      <c r="ER494" s="52">
        <v>0</v>
      </c>
      <c r="ES494" s="52">
        <v>0</v>
      </c>
      <c r="ET494" s="52">
        <v>0</v>
      </c>
      <c r="EU494" s="52">
        <v>0</v>
      </c>
      <c r="EV494" s="52">
        <v>0</v>
      </c>
      <c r="EW494" s="52">
        <v>60.463200000000001</v>
      </c>
      <c r="EX494" s="52">
        <v>60.060609999999997</v>
      </c>
      <c r="EY494" s="52">
        <v>59.595239999999997</v>
      </c>
      <c r="EZ494" s="52">
        <v>59.2316</v>
      </c>
      <c r="FA494" s="52">
        <v>58.950220000000002</v>
      </c>
      <c r="FB494" s="52">
        <v>58.694809999999997</v>
      </c>
      <c r="FC494" s="52">
        <v>58.904760000000003</v>
      </c>
      <c r="FD494" s="52">
        <v>60.484850000000002</v>
      </c>
      <c r="FE494" s="52">
        <v>62.898269999999997</v>
      </c>
      <c r="FF494" s="52">
        <v>66.093069999999997</v>
      </c>
      <c r="FG494" s="52">
        <v>69.489170000000001</v>
      </c>
      <c r="FH494" s="52">
        <v>72.588750000000005</v>
      </c>
      <c r="FI494" s="52">
        <v>75.056269999999998</v>
      </c>
      <c r="FJ494" s="52">
        <v>76.692639999999997</v>
      </c>
      <c r="FK494" s="52">
        <v>77.889610000000005</v>
      </c>
      <c r="FL494" s="52">
        <v>78.175319999999999</v>
      </c>
      <c r="FM494" s="52">
        <v>77.521640000000005</v>
      </c>
      <c r="FN494" s="52">
        <v>75.807360000000003</v>
      </c>
      <c r="FO494" s="52">
        <v>72.971860000000007</v>
      </c>
      <c r="FP494" s="52">
        <v>69.300870000000003</v>
      </c>
      <c r="FQ494" s="52">
        <v>65.597399999999993</v>
      </c>
      <c r="FR494" s="52">
        <v>63.398269999999997</v>
      </c>
      <c r="FS494" s="52">
        <v>62.054110000000001</v>
      </c>
      <c r="FT494" s="52">
        <v>61.19697</v>
      </c>
      <c r="FU494" s="52">
        <v>13</v>
      </c>
      <c r="FV494" s="52">
        <v>3402.047</v>
      </c>
      <c r="FW494" s="52">
        <v>687.08360000000005</v>
      </c>
      <c r="FX494" s="52">
        <v>0</v>
      </c>
    </row>
    <row r="495" spans="1:180" x14ac:dyDescent="0.3">
      <c r="A495" t="s">
        <v>174</v>
      </c>
      <c r="B495" t="s">
        <v>252</v>
      </c>
      <c r="C495" t="s">
        <v>0</v>
      </c>
      <c r="D495" t="s">
        <v>224</v>
      </c>
      <c r="E495" t="s">
        <v>187</v>
      </c>
      <c r="F495" t="s">
        <v>226</v>
      </c>
      <c r="G495" t="s">
        <v>241</v>
      </c>
      <c r="H495" s="52">
        <v>25</v>
      </c>
      <c r="I495" s="52">
        <v>0</v>
      </c>
      <c r="J495" s="52">
        <v>0</v>
      </c>
      <c r="K495" s="52">
        <v>0</v>
      </c>
      <c r="L495" s="52">
        <v>0</v>
      </c>
      <c r="M495" s="52">
        <v>0</v>
      </c>
      <c r="N495" s="52">
        <v>0</v>
      </c>
      <c r="O495" s="52">
        <v>0</v>
      </c>
      <c r="P495" s="52">
        <v>0</v>
      </c>
      <c r="Q495" s="52">
        <v>0</v>
      </c>
      <c r="R495" s="52">
        <v>0</v>
      </c>
      <c r="S495" s="52">
        <v>0</v>
      </c>
      <c r="T495" s="52">
        <v>0</v>
      </c>
      <c r="U495" s="52">
        <v>0</v>
      </c>
      <c r="V495" s="52">
        <v>0</v>
      </c>
      <c r="W495" s="52">
        <v>0</v>
      </c>
      <c r="X495" s="52">
        <v>0</v>
      </c>
      <c r="Y495" s="52">
        <v>0</v>
      </c>
      <c r="Z495" s="52">
        <v>0</v>
      </c>
      <c r="AA495" s="52">
        <v>0</v>
      </c>
      <c r="AB495" s="52">
        <v>0</v>
      </c>
      <c r="AC495" s="52">
        <v>0</v>
      </c>
      <c r="AD495" s="52">
        <v>0</v>
      </c>
      <c r="AE495" s="52">
        <v>0</v>
      </c>
      <c r="AF495" s="52">
        <v>0</v>
      </c>
      <c r="AG495" s="52">
        <v>0</v>
      </c>
      <c r="AH495" s="52">
        <v>0</v>
      </c>
      <c r="AI495" s="52">
        <v>0</v>
      </c>
      <c r="AJ495" s="52">
        <v>0</v>
      </c>
      <c r="AK495" s="52">
        <v>0</v>
      </c>
      <c r="AL495" s="52">
        <v>0</v>
      </c>
      <c r="AM495" s="52">
        <v>0</v>
      </c>
      <c r="AN495" s="52">
        <v>0</v>
      </c>
      <c r="AO495" s="52">
        <v>0</v>
      </c>
      <c r="AP495" s="52">
        <v>0</v>
      </c>
      <c r="AQ495" s="52">
        <v>0</v>
      </c>
      <c r="AR495" s="52">
        <v>0</v>
      </c>
      <c r="AS495" s="52">
        <v>0</v>
      </c>
      <c r="AT495" s="52">
        <v>0</v>
      </c>
      <c r="AU495" s="52">
        <v>0</v>
      </c>
      <c r="AV495" s="52">
        <v>0</v>
      </c>
      <c r="AW495" s="52">
        <v>0</v>
      </c>
      <c r="AX495" s="52">
        <v>0</v>
      </c>
      <c r="AY495" s="52">
        <v>0</v>
      </c>
      <c r="AZ495" s="52">
        <v>0</v>
      </c>
      <c r="BA495" s="52">
        <v>0</v>
      </c>
      <c r="BB495" s="52">
        <v>0</v>
      </c>
      <c r="BC495" s="52">
        <v>0</v>
      </c>
      <c r="BD495" s="52">
        <v>0</v>
      </c>
      <c r="BE495" s="52">
        <v>0</v>
      </c>
      <c r="BF495" s="52">
        <v>0</v>
      </c>
      <c r="BG495" s="52">
        <v>0</v>
      </c>
      <c r="BH495" s="52">
        <v>0</v>
      </c>
      <c r="BI495" s="52">
        <v>0</v>
      </c>
      <c r="BJ495" s="52">
        <v>0</v>
      </c>
      <c r="BK495" s="52">
        <v>0</v>
      </c>
      <c r="BL495" s="52">
        <v>0</v>
      </c>
      <c r="BM495" s="52">
        <v>0</v>
      </c>
      <c r="BN495" s="52">
        <v>0</v>
      </c>
      <c r="BO495" s="52">
        <v>0</v>
      </c>
      <c r="BP495" s="52">
        <v>0</v>
      </c>
      <c r="BQ495" s="52">
        <v>0</v>
      </c>
      <c r="BR495" s="52">
        <v>0</v>
      </c>
      <c r="BS495" s="52">
        <v>0</v>
      </c>
      <c r="BT495" s="52">
        <v>0</v>
      </c>
      <c r="BU495" s="52">
        <v>0</v>
      </c>
      <c r="BV495" s="52">
        <v>0</v>
      </c>
      <c r="BW495" s="52">
        <v>0</v>
      </c>
      <c r="BX495" s="52">
        <v>0</v>
      </c>
      <c r="BY495" s="52">
        <v>0</v>
      </c>
      <c r="BZ495" s="52">
        <v>0</v>
      </c>
      <c r="CA495" s="52">
        <v>0</v>
      </c>
      <c r="CB495" s="52">
        <v>0</v>
      </c>
      <c r="CC495" s="52">
        <v>0</v>
      </c>
      <c r="CD495" s="52">
        <v>0</v>
      </c>
      <c r="CE495" s="52">
        <v>0</v>
      </c>
      <c r="CF495" s="52">
        <v>0</v>
      </c>
      <c r="CG495" s="52">
        <v>0</v>
      </c>
      <c r="CH495" s="52">
        <v>0</v>
      </c>
      <c r="CI495" s="52">
        <v>0</v>
      </c>
      <c r="CJ495" s="52">
        <v>0</v>
      </c>
      <c r="CK495" s="52">
        <v>0</v>
      </c>
      <c r="CL495" s="52">
        <v>0</v>
      </c>
      <c r="CM495" s="52">
        <v>0</v>
      </c>
      <c r="CN495" s="52">
        <v>0</v>
      </c>
      <c r="CO495" s="52">
        <v>0</v>
      </c>
      <c r="CP495" s="52">
        <v>0</v>
      </c>
      <c r="CQ495" s="52">
        <v>0</v>
      </c>
      <c r="CR495" s="52">
        <v>0</v>
      </c>
      <c r="CS495" s="52">
        <v>0</v>
      </c>
      <c r="CT495" s="52">
        <v>0</v>
      </c>
      <c r="CU495" s="52">
        <v>0</v>
      </c>
      <c r="CV495" s="52">
        <v>0</v>
      </c>
      <c r="CW495" s="52">
        <v>0</v>
      </c>
      <c r="CX495" s="52">
        <v>0</v>
      </c>
      <c r="CY495" s="52">
        <v>0</v>
      </c>
      <c r="CZ495" s="52">
        <v>0</v>
      </c>
      <c r="DA495" s="52">
        <v>0</v>
      </c>
      <c r="DB495" s="52">
        <v>0</v>
      </c>
      <c r="DC495" s="52">
        <v>0</v>
      </c>
      <c r="DD495" s="52">
        <v>0</v>
      </c>
      <c r="DE495" s="52">
        <v>0</v>
      </c>
      <c r="DF495" s="52">
        <v>0</v>
      </c>
      <c r="DG495" s="52">
        <v>0</v>
      </c>
      <c r="DH495" s="52">
        <v>0</v>
      </c>
      <c r="DI495" s="52">
        <v>0</v>
      </c>
      <c r="DJ495" s="52">
        <v>0</v>
      </c>
      <c r="DK495" s="52">
        <v>0</v>
      </c>
      <c r="DL495" s="52">
        <v>0</v>
      </c>
      <c r="DM495" s="52">
        <v>0</v>
      </c>
      <c r="DN495" s="52">
        <v>0</v>
      </c>
      <c r="DO495" s="52">
        <v>0</v>
      </c>
      <c r="DP495" s="52">
        <v>0</v>
      </c>
      <c r="DQ495" s="52">
        <v>0</v>
      </c>
      <c r="DR495" s="52">
        <v>0</v>
      </c>
      <c r="DS495" s="52">
        <v>0</v>
      </c>
      <c r="DT495" s="52">
        <v>0</v>
      </c>
      <c r="DU495" s="52">
        <v>0</v>
      </c>
      <c r="DV495" s="52">
        <v>0</v>
      </c>
      <c r="DW495" s="52">
        <v>0</v>
      </c>
      <c r="DX495" s="52">
        <v>0</v>
      </c>
      <c r="DY495" s="52">
        <v>0</v>
      </c>
      <c r="DZ495" s="52">
        <v>0</v>
      </c>
      <c r="EA495" s="52">
        <v>0</v>
      </c>
      <c r="EB495" s="52">
        <v>0</v>
      </c>
      <c r="EC495" s="52">
        <v>0</v>
      </c>
      <c r="ED495" s="52">
        <v>0</v>
      </c>
      <c r="EE495" s="52">
        <v>0</v>
      </c>
      <c r="EF495" s="52">
        <v>0</v>
      </c>
      <c r="EG495" s="52">
        <v>0</v>
      </c>
      <c r="EH495" s="52">
        <v>0</v>
      </c>
      <c r="EI495" s="52">
        <v>0</v>
      </c>
      <c r="EJ495" s="52">
        <v>0</v>
      </c>
      <c r="EK495" s="52">
        <v>0</v>
      </c>
      <c r="EL495" s="52">
        <v>0</v>
      </c>
      <c r="EM495" s="52">
        <v>0</v>
      </c>
      <c r="EN495" s="52">
        <v>0</v>
      </c>
      <c r="EO495" s="52">
        <v>0</v>
      </c>
      <c r="EP495" s="52">
        <v>0</v>
      </c>
      <c r="EQ495" s="52">
        <v>0</v>
      </c>
      <c r="ER495" s="52">
        <v>0</v>
      </c>
      <c r="ES495" s="52">
        <v>0</v>
      </c>
      <c r="ET495" s="52">
        <v>0</v>
      </c>
      <c r="EU495" s="52">
        <v>0</v>
      </c>
      <c r="EV495" s="52">
        <v>0</v>
      </c>
      <c r="EW495" s="52">
        <v>59.89669</v>
      </c>
      <c r="EX495" s="52">
        <v>59.318179999999998</v>
      </c>
      <c r="EY495" s="52">
        <v>58.75</v>
      </c>
      <c r="EZ495" s="52">
        <v>58.223140000000001</v>
      </c>
      <c r="FA495" s="52">
        <v>57.774790000000003</v>
      </c>
      <c r="FB495" s="52">
        <v>57.415289999999999</v>
      </c>
      <c r="FC495" s="52">
        <v>58.047519999999999</v>
      </c>
      <c r="FD495" s="52">
        <v>60.417349999999999</v>
      </c>
      <c r="FE495" s="52">
        <v>63.320250000000001</v>
      </c>
      <c r="FF495" s="52">
        <v>66.183880000000002</v>
      </c>
      <c r="FG495" s="52">
        <v>69.192149999999998</v>
      </c>
      <c r="FH495" s="52">
        <v>71.923550000000006</v>
      </c>
      <c r="FI495" s="52">
        <v>74.264470000000003</v>
      </c>
      <c r="FJ495" s="52">
        <v>75.859499999999997</v>
      </c>
      <c r="FK495" s="52">
        <v>76.607439999999997</v>
      </c>
      <c r="FL495" s="52">
        <v>76.549580000000006</v>
      </c>
      <c r="FM495" s="52">
        <v>75.634299999999996</v>
      </c>
      <c r="FN495" s="52">
        <v>73.911159999999995</v>
      </c>
      <c r="FO495" s="52">
        <v>71.588840000000005</v>
      </c>
      <c r="FP495" s="52">
        <v>68.417360000000002</v>
      </c>
      <c r="FQ495" s="52">
        <v>64.840909999999994</v>
      </c>
      <c r="FR495" s="52">
        <v>62.725209999999997</v>
      </c>
      <c r="FS495" s="52">
        <v>61.592979999999997</v>
      </c>
      <c r="FT495" s="52">
        <v>60.793390000000002</v>
      </c>
      <c r="FU495" s="52">
        <v>13</v>
      </c>
      <c r="FV495" s="52">
        <v>3384.2939999999999</v>
      </c>
      <c r="FW495" s="52">
        <v>702.76520000000005</v>
      </c>
      <c r="FX495" s="52">
        <v>0</v>
      </c>
    </row>
    <row r="496" spans="1:180" x14ac:dyDescent="0.3">
      <c r="A496" t="s">
        <v>174</v>
      </c>
      <c r="B496" t="s">
        <v>252</v>
      </c>
      <c r="C496" t="s">
        <v>0</v>
      </c>
      <c r="D496" t="s">
        <v>224</v>
      </c>
      <c r="E496" t="s">
        <v>190</v>
      </c>
      <c r="F496" t="s">
        <v>226</v>
      </c>
      <c r="G496" t="s">
        <v>241</v>
      </c>
      <c r="H496" s="52">
        <v>25</v>
      </c>
      <c r="I496" s="52">
        <v>0</v>
      </c>
      <c r="J496" s="52">
        <v>0</v>
      </c>
      <c r="K496" s="52">
        <v>0</v>
      </c>
      <c r="L496" s="52">
        <v>0</v>
      </c>
      <c r="M496" s="52">
        <v>0</v>
      </c>
      <c r="N496" s="52">
        <v>0</v>
      </c>
      <c r="O496" s="52">
        <v>0</v>
      </c>
      <c r="P496" s="52">
        <v>0</v>
      </c>
      <c r="Q496" s="52">
        <v>0</v>
      </c>
      <c r="R496" s="52">
        <v>0</v>
      </c>
      <c r="S496" s="52">
        <v>0</v>
      </c>
      <c r="T496" s="52">
        <v>0</v>
      </c>
      <c r="U496" s="52">
        <v>0</v>
      </c>
      <c r="V496" s="52">
        <v>0</v>
      </c>
      <c r="W496" s="52">
        <v>0</v>
      </c>
      <c r="X496" s="52">
        <v>0</v>
      </c>
      <c r="Y496" s="52">
        <v>0</v>
      </c>
      <c r="Z496" s="52">
        <v>0</v>
      </c>
      <c r="AA496" s="52">
        <v>0</v>
      </c>
      <c r="AB496" s="52">
        <v>0</v>
      </c>
      <c r="AC496" s="52">
        <v>0</v>
      </c>
      <c r="AD496" s="52">
        <v>0</v>
      </c>
      <c r="AE496" s="52">
        <v>0</v>
      </c>
      <c r="AF496" s="52">
        <v>0</v>
      </c>
      <c r="AG496" s="52">
        <v>0</v>
      </c>
      <c r="AH496" s="52">
        <v>0</v>
      </c>
      <c r="AI496" s="52">
        <v>0</v>
      </c>
      <c r="AJ496" s="52">
        <v>0</v>
      </c>
      <c r="AK496" s="52">
        <v>0</v>
      </c>
      <c r="AL496" s="52">
        <v>0</v>
      </c>
      <c r="AM496" s="52">
        <v>0</v>
      </c>
      <c r="AN496" s="52">
        <v>0</v>
      </c>
      <c r="AO496" s="52">
        <v>0</v>
      </c>
      <c r="AP496" s="52">
        <v>0</v>
      </c>
      <c r="AQ496" s="52">
        <v>0</v>
      </c>
      <c r="AR496" s="52">
        <v>0</v>
      </c>
      <c r="AS496" s="52">
        <v>0</v>
      </c>
      <c r="AT496" s="52">
        <v>0</v>
      </c>
      <c r="AU496" s="52">
        <v>0</v>
      </c>
      <c r="AV496" s="52">
        <v>0</v>
      </c>
      <c r="AW496" s="52">
        <v>0</v>
      </c>
      <c r="AX496" s="52">
        <v>0</v>
      </c>
      <c r="AY496" s="52">
        <v>0</v>
      </c>
      <c r="AZ496" s="52">
        <v>0</v>
      </c>
      <c r="BA496" s="52">
        <v>0</v>
      </c>
      <c r="BB496" s="52">
        <v>0</v>
      </c>
      <c r="BC496" s="52">
        <v>0</v>
      </c>
      <c r="BD496" s="52">
        <v>0</v>
      </c>
      <c r="BE496" s="52">
        <v>0</v>
      </c>
      <c r="BF496" s="52">
        <v>0</v>
      </c>
      <c r="BG496" s="52">
        <v>0</v>
      </c>
      <c r="BH496" s="52">
        <v>0</v>
      </c>
      <c r="BI496" s="52">
        <v>0</v>
      </c>
      <c r="BJ496" s="52">
        <v>0</v>
      </c>
      <c r="BK496" s="52">
        <v>0</v>
      </c>
      <c r="BL496" s="52">
        <v>0</v>
      </c>
      <c r="BM496" s="52">
        <v>0</v>
      </c>
      <c r="BN496" s="52">
        <v>0</v>
      </c>
      <c r="BO496" s="52">
        <v>0</v>
      </c>
      <c r="BP496" s="52">
        <v>0</v>
      </c>
      <c r="BQ496" s="52">
        <v>0</v>
      </c>
      <c r="BR496" s="52">
        <v>0</v>
      </c>
      <c r="BS496" s="52">
        <v>0</v>
      </c>
      <c r="BT496" s="52">
        <v>0</v>
      </c>
      <c r="BU496" s="52">
        <v>0</v>
      </c>
      <c r="BV496" s="52">
        <v>0</v>
      </c>
      <c r="BW496" s="52">
        <v>0</v>
      </c>
      <c r="BX496" s="52">
        <v>0</v>
      </c>
      <c r="BY496" s="52">
        <v>0</v>
      </c>
      <c r="BZ496" s="52">
        <v>0</v>
      </c>
      <c r="CA496" s="52">
        <v>0</v>
      </c>
      <c r="CB496" s="52">
        <v>0</v>
      </c>
      <c r="CC496" s="52">
        <v>0</v>
      </c>
      <c r="CD496" s="52">
        <v>0</v>
      </c>
      <c r="CE496" s="52">
        <v>0</v>
      </c>
      <c r="CF496" s="52">
        <v>0</v>
      </c>
      <c r="CG496" s="52">
        <v>0</v>
      </c>
      <c r="CH496" s="52">
        <v>0</v>
      </c>
      <c r="CI496" s="52">
        <v>0</v>
      </c>
      <c r="CJ496" s="52">
        <v>0</v>
      </c>
      <c r="CK496" s="52">
        <v>0</v>
      </c>
      <c r="CL496" s="52">
        <v>0</v>
      </c>
      <c r="CM496" s="52">
        <v>0</v>
      </c>
      <c r="CN496" s="52">
        <v>0</v>
      </c>
      <c r="CO496" s="52">
        <v>0</v>
      </c>
      <c r="CP496" s="52">
        <v>0</v>
      </c>
      <c r="CQ496" s="52">
        <v>0</v>
      </c>
      <c r="CR496" s="52">
        <v>0</v>
      </c>
      <c r="CS496" s="52">
        <v>0</v>
      </c>
      <c r="CT496" s="52">
        <v>0</v>
      </c>
      <c r="CU496" s="52">
        <v>0</v>
      </c>
      <c r="CV496" s="52">
        <v>0</v>
      </c>
      <c r="CW496" s="52">
        <v>0</v>
      </c>
      <c r="CX496" s="52">
        <v>0</v>
      </c>
      <c r="CY496" s="52">
        <v>0</v>
      </c>
      <c r="CZ496" s="52">
        <v>0</v>
      </c>
      <c r="DA496" s="52">
        <v>0</v>
      </c>
      <c r="DB496" s="52">
        <v>0</v>
      </c>
      <c r="DC496" s="52">
        <v>0</v>
      </c>
      <c r="DD496" s="52">
        <v>0</v>
      </c>
      <c r="DE496" s="52">
        <v>0</v>
      </c>
      <c r="DF496" s="52">
        <v>0</v>
      </c>
      <c r="DG496" s="52">
        <v>0</v>
      </c>
      <c r="DH496" s="52">
        <v>0</v>
      </c>
      <c r="DI496" s="52">
        <v>0</v>
      </c>
      <c r="DJ496" s="52">
        <v>0</v>
      </c>
      <c r="DK496" s="52">
        <v>0</v>
      </c>
      <c r="DL496" s="52">
        <v>0</v>
      </c>
      <c r="DM496" s="52">
        <v>0</v>
      </c>
      <c r="DN496" s="52">
        <v>0</v>
      </c>
      <c r="DO496" s="52">
        <v>0</v>
      </c>
      <c r="DP496" s="52">
        <v>0</v>
      </c>
      <c r="DQ496" s="52">
        <v>0</v>
      </c>
      <c r="DR496" s="52">
        <v>0</v>
      </c>
      <c r="DS496" s="52">
        <v>0</v>
      </c>
      <c r="DT496" s="52">
        <v>0</v>
      </c>
      <c r="DU496" s="52">
        <v>0</v>
      </c>
      <c r="DV496" s="52">
        <v>0</v>
      </c>
      <c r="DW496" s="52">
        <v>0</v>
      </c>
      <c r="DX496" s="52">
        <v>0</v>
      </c>
      <c r="DY496" s="52">
        <v>0</v>
      </c>
      <c r="DZ496" s="52">
        <v>0</v>
      </c>
      <c r="EA496" s="52">
        <v>0</v>
      </c>
      <c r="EB496" s="52">
        <v>0</v>
      </c>
      <c r="EC496" s="52">
        <v>0</v>
      </c>
      <c r="ED496" s="52">
        <v>0</v>
      </c>
      <c r="EE496" s="52">
        <v>0</v>
      </c>
      <c r="EF496" s="52">
        <v>0</v>
      </c>
      <c r="EG496" s="52">
        <v>0</v>
      </c>
      <c r="EH496" s="52">
        <v>0</v>
      </c>
      <c r="EI496" s="52">
        <v>0</v>
      </c>
      <c r="EJ496" s="52">
        <v>0</v>
      </c>
      <c r="EK496" s="52">
        <v>0</v>
      </c>
      <c r="EL496" s="52">
        <v>0</v>
      </c>
      <c r="EM496" s="52">
        <v>0</v>
      </c>
      <c r="EN496" s="52">
        <v>0</v>
      </c>
      <c r="EO496" s="52">
        <v>0</v>
      </c>
      <c r="EP496" s="52">
        <v>0</v>
      </c>
      <c r="EQ496" s="52">
        <v>0</v>
      </c>
      <c r="ER496" s="52">
        <v>0</v>
      </c>
      <c r="ES496" s="52">
        <v>0</v>
      </c>
      <c r="ET496" s="52">
        <v>0</v>
      </c>
      <c r="EU496" s="52">
        <v>0</v>
      </c>
      <c r="EV496" s="52">
        <v>0</v>
      </c>
      <c r="EW496" s="52">
        <v>61.242420000000003</v>
      </c>
      <c r="EX496" s="52">
        <v>60.543289999999999</v>
      </c>
      <c r="EY496" s="52">
        <v>59.781379999999999</v>
      </c>
      <c r="EZ496" s="52">
        <v>59.080089999999998</v>
      </c>
      <c r="FA496" s="52">
        <v>58.616880000000002</v>
      </c>
      <c r="FB496" s="52">
        <v>58.23809</v>
      </c>
      <c r="FC496" s="52">
        <v>57.952379999999998</v>
      </c>
      <c r="FD496" s="52">
        <v>58.932899999999997</v>
      </c>
      <c r="FE496" s="52">
        <v>62.393940000000001</v>
      </c>
      <c r="FF496" s="52">
        <v>66.316019999999995</v>
      </c>
      <c r="FG496" s="52">
        <v>70.190479999999994</v>
      </c>
      <c r="FH496" s="52">
        <v>73.599559999999997</v>
      </c>
      <c r="FI496" s="52">
        <v>76.411249999999995</v>
      </c>
      <c r="FJ496" s="52">
        <v>78.350650000000002</v>
      </c>
      <c r="FK496" s="52">
        <v>79.406930000000003</v>
      </c>
      <c r="FL496" s="52">
        <v>79.675319999999999</v>
      </c>
      <c r="FM496" s="52">
        <v>78.718609999999998</v>
      </c>
      <c r="FN496" s="52">
        <v>76.235929999999996</v>
      </c>
      <c r="FO496" s="52">
        <v>72.443730000000002</v>
      </c>
      <c r="FP496" s="52">
        <v>68.207790000000003</v>
      </c>
      <c r="FQ496" s="52">
        <v>65.525970000000001</v>
      </c>
      <c r="FR496" s="52">
        <v>63.859310000000001</v>
      </c>
      <c r="FS496" s="52">
        <v>62.619050000000001</v>
      </c>
      <c r="FT496" s="52">
        <v>61.701300000000003</v>
      </c>
      <c r="FU496" s="52">
        <v>13</v>
      </c>
      <c r="FV496" s="52">
        <v>4028.386</v>
      </c>
      <c r="FW496" s="52">
        <v>739.00840000000005</v>
      </c>
      <c r="FX496" s="52">
        <v>0</v>
      </c>
    </row>
    <row r="497" spans="1:180" x14ac:dyDescent="0.3">
      <c r="A497" t="s">
        <v>174</v>
      </c>
      <c r="B497" t="s">
        <v>252</v>
      </c>
      <c r="C497" t="s">
        <v>0</v>
      </c>
      <c r="D497" t="s">
        <v>244</v>
      </c>
      <c r="E497" t="s">
        <v>187</v>
      </c>
      <c r="F497" t="s">
        <v>226</v>
      </c>
      <c r="G497" t="s">
        <v>241</v>
      </c>
      <c r="H497" s="52">
        <v>25</v>
      </c>
      <c r="I497" s="52">
        <v>0</v>
      </c>
      <c r="J497" s="52">
        <v>0</v>
      </c>
      <c r="K497" s="52">
        <v>0</v>
      </c>
      <c r="L497" s="52">
        <v>0</v>
      </c>
      <c r="M497" s="52">
        <v>0</v>
      </c>
      <c r="N497" s="52">
        <v>0</v>
      </c>
      <c r="O497" s="52">
        <v>0</v>
      </c>
      <c r="P497" s="52">
        <v>0</v>
      </c>
      <c r="Q497" s="52">
        <v>0</v>
      </c>
      <c r="R497" s="52">
        <v>0</v>
      </c>
      <c r="S497" s="52">
        <v>0</v>
      </c>
      <c r="T497" s="52">
        <v>0</v>
      </c>
      <c r="U497" s="52">
        <v>0</v>
      </c>
      <c r="V497" s="52">
        <v>0</v>
      </c>
      <c r="W497" s="52">
        <v>0</v>
      </c>
      <c r="X497" s="52">
        <v>0</v>
      </c>
      <c r="Y497" s="52">
        <v>0</v>
      </c>
      <c r="Z497" s="52">
        <v>0</v>
      </c>
      <c r="AA497" s="52">
        <v>0</v>
      </c>
      <c r="AB497" s="52">
        <v>0</v>
      </c>
      <c r="AC497" s="52">
        <v>0</v>
      </c>
      <c r="AD497" s="52">
        <v>0</v>
      </c>
      <c r="AE497" s="52">
        <v>0</v>
      </c>
      <c r="AF497" s="52">
        <v>0</v>
      </c>
      <c r="AG497" s="52">
        <v>0</v>
      </c>
      <c r="AH497" s="52">
        <v>0</v>
      </c>
      <c r="AI497" s="52">
        <v>0</v>
      </c>
      <c r="AJ497" s="52">
        <v>0</v>
      </c>
      <c r="AK497" s="52">
        <v>0</v>
      </c>
      <c r="AL497" s="52">
        <v>0</v>
      </c>
      <c r="AM497" s="52">
        <v>0</v>
      </c>
      <c r="AN497" s="52">
        <v>0</v>
      </c>
      <c r="AO497" s="52">
        <v>0</v>
      </c>
      <c r="AP497" s="52">
        <v>0</v>
      </c>
      <c r="AQ497" s="52">
        <v>0</v>
      </c>
      <c r="AR497" s="52">
        <v>0</v>
      </c>
      <c r="AS497" s="52">
        <v>0</v>
      </c>
      <c r="AT497" s="52">
        <v>0</v>
      </c>
      <c r="AU497" s="52">
        <v>0</v>
      </c>
      <c r="AV497" s="52">
        <v>0</v>
      </c>
      <c r="AW497" s="52">
        <v>0</v>
      </c>
      <c r="AX497" s="52">
        <v>0</v>
      </c>
      <c r="AY497" s="52">
        <v>0</v>
      </c>
      <c r="AZ497" s="52">
        <v>0</v>
      </c>
      <c r="BA497" s="52">
        <v>0</v>
      </c>
      <c r="BB497" s="52">
        <v>0</v>
      </c>
      <c r="BC497" s="52">
        <v>0</v>
      </c>
      <c r="BD497" s="52">
        <v>0</v>
      </c>
      <c r="BE497" s="52">
        <v>0</v>
      </c>
      <c r="BF497" s="52">
        <v>0</v>
      </c>
      <c r="BG497" s="52">
        <v>0</v>
      </c>
      <c r="BH497" s="52">
        <v>0</v>
      </c>
      <c r="BI497" s="52">
        <v>0</v>
      </c>
      <c r="BJ497" s="52">
        <v>0</v>
      </c>
      <c r="BK497" s="52">
        <v>0</v>
      </c>
      <c r="BL497" s="52">
        <v>0</v>
      </c>
      <c r="BM497" s="52">
        <v>0</v>
      </c>
      <c r="BN497" s="52">
        <v>0</v>
      </c>
      <c r="BO497" s="52">
        <v>0</v>
      </c>
      <c r="BP497" s="52">
        <v>0</v>
      </c>
      <c r="BQ497" s="52">
        <v>0</v>
      </c>
      <c r="BR497" s="52">
        <v>0</v>
      </c>
      <c r="BS497" s="52">
        <v>0</v>
      </c>
      <c r="BT497" s="52">
        <v>0</v>
      </c>
      <c r="BU497" s="52">
        <v>0</v>
      </c>
      <c r="BV497" s="52">
        <v>0</v>
      </c>
      <c r="BW497" s="52">
        <v>0</v>
      </c>
      <c r="BX497" s="52">
        <v>0</v>
      </c>
      <c r="BY497" s="52">
        <v>0</v>
      </c>
      <c r="BZ497" s="52">
        <v>0</v>
      </c>
      <c r="CA497" s="52">
        <v>0</v>
      </c>
      <c r="CB497" s="52">
        <v>0</v>
      </c>
      <c r="CC497" s="52">
        <v>0</v>
      </c>
      <c r="CD497" s="52">
        <v>0</v>
      </c>
      <c r="CE497" s="52">
        <v>0</v>
      </c>
      <c r="CF497" s="52">
        <v>0</v>
      </c>
      <c r="CG497" s="52">
        <v>0</v>
      </c>
      <c r="CH497" s="52">
        <v>0</v>
      </c>
      <c r="CI497" s="52">
        <v>0</v>
      </c>
      <c r="CJ497" s="52">
        <v>0</v>
      </c>
      <c r="CK497" s="52">
        <v>0</v>
      </c>
      <c r="CL497" s="52">
        <v>0</v>
      </c>
      <c r="CM497" s="52">
        <v>0</v>
      </c>
      <c r="CN497" s="52">
        <v>0</v>
      </c>
      <c r="CO497" s="52">
        <v>0</v>
      </c>
      <c r="CP497" s="52">
        <v>0</v>
      </c>
      <c r="CQ497" s="52">
        <v>0</v>
      </c>
      <c r="CR497" s="52">
        <v>0</v>
      </c>
      <c r="CS497" s="52">
        <v>0</v>
      </c>
      <c r="CT497" s="52">
        <v>0</v>
      </c>
      <c r="CU497" s="52">
        <v>0</v>
      </c>
      <c r="CV497" s="52">
        <v>0</v>
      </c>
      <c r="CW497" s="52">
        <v>0</v>
      </c>
      <c r="CX497" s="52">
        <v>0</v>
      </c>
      <c r="CY497" s="52">
        <v>0</v>
      </c>
      <c r="CZ497" s="52">
        <v>0</v>
      </c>
      <c r="DA497" s="52">
        <v>0</v>
      </c>
      <c r="DB497" s="52">
        <v>0</v>
      </c>
      <c r="DC497" s="52">
        <v>0</v>
      </c>
      <c r="DD497" s="52">
        <v>0</v>
      </c>
      <c r="DE497" s="52">
        <v>0</v>
      </c>
      <c r="DF497" s="52">
        <v>0</v>
      </c>
      <c r="DG497" s="52">
        <v>0</v>
      </c>
      <c r="DH497" s="52">
        <v>0</v>
      </c>
      <c r="DI497" s="52">
        <v>0</v>
      </c>
      <c r="DJ497" s="52">
        <v>0</v>
      </c>
      <c r="DK497" s="52">
        <v>0</v>
      </c>
      <c r="DL497" s="52">
        <v>0</v>
      </c>
      <c r="DM497" s="52">
        <v>0</v>
      </c>
      <c r="DN497" s="52">
        <v>0</v>
      </c>
      <c r="DO497" s="52">
        <v>0</v>
      </c>
      <c r="DP497" s="52">
        <v>0</v>
      </c>
      <c r="DQ497" s="52">
        <v>0</v>
      </c>
      <c r="DR497" s="52">
        <v>0</v>
      </c>
      <c r="DS497" s="52">
        <v>0</v>
      </c>
      <c r="DT497" s="52">
        <v>0</v>
      </c>
      <c r="DU497" s="52">
        <v>0</v>
      </c>
      <c r="DV497" s="52">
        <v>0</v>
      </c>
      <c r="DW497" s="52">
        <v>0</v>
      </c>
      <c r="DX497" s="52">
        <v>0</v>
      </c>
      <c r="DY497" s="52">
        <v>0</v>
      </c>
      <c r="DZ497" s="52">
        <v>0</v>
      </c>
      <c r="EA497" s="52">
        <v>0</v>
      </c>
      <c r="EB497" s="52">
        <v>0</v>
      </c>
      <c r="EC497" s="52">
        <v>0</v>
      </c>
      <c r="ED497" s="52">
        <v>0</v>
      </c>
      <c r="EE497" s="52">
        <v>0</v>
      </c>
      <c r="EF497" s="52">
        <v>0</v>
      </c>
      <c r="EG497" s="52">
        <v>0</v>
      </c>
      <c r="EH497" s="52">
        <v>0</v>
      </c>
      <c r="EI497" s="52">
        <v>0</v>
      </c>
      <c r="EJ497" s="52">
        <v>0</v>
      </c>
      <c r="EK497" s="52">
        <v>0</v>
      </c>
      <c r="EL497" s="52">
        <v>0</v>
      </c>
      <c r="EM497" s="52">
        <v>0</v>
      </c>
      <c r="EN497" s="52">
        <v>0</v>
      </c>
      <c r="EO497" s="52">
        <v>0</v>
      </c>
      <c r="EP497" s="52">
        <v>0</v>
      </c>
      <c r="EQ497" s="52">
        <v>0</v>
      </c>
      <c r="ER497" s="52">
        <v>0</v>
      </c>
      <c r="ES497" s="52">
        <v>0</v>
      </c>
      <c r="ET497" s="52">
        <v>0</v>
      </c>
      <c r="EU497" s="52">
        <v>0</v>
      </c>
      <c r="EV497" s="52">
        <v>0</v>
      </c>
      <c r="EW497" s="52">
        <v>60.6875</v>
      </c>
      <c r="EX497" s="52">
        <v>60.0625</v>
      </c>
      <c r="EY497" s="52">
        <v>59.585230000000003</v>
      </c>
      <c r="EZ497" s="52">
        <v>59.210230000000003</v>
      </c>
      <c r="FA497" s="52">
        <v>58.840910000000001</v>
      </c>
      <c r="FB497" s="52">
        <v>58.556820000000002</v>
      </c>
      <c r="FC497" s="52">
        <v>59.051139999999997</v>
      </c>
      <c r="FD497" s="52">
        <v>60.835230000000003</v>
      </c>
      <c r="FE497" s="52">
        <v>63.392040000000001</v>
      </c>
      <c r="FF497" s="52">
        <v>66.568179999999998</v>
      </c>
      <c r="FG497" s="52">
        <v>69.420460000000006</v>
      </c>
      <c r="FH497" s="52">
        <v>72.301140000000004</v>
      </c>
      <c r="FI497" s="52">
        <v>74.636359999999996</v>
      </c>
      <c r="FJ497" s="52">
        <v>76.005679999999998</v>
      </c>
      <c r="FK497" s="52">
        <v>76.681820000000002</v>
      </c>
      <c r="FL497" s="52">
        <v>76.477270000000004</v>
      </c>
      <c r="FM497" s="52">
        <v>75.8125</v>
      </c>
      <c r="FN497" s="52">
        <v>73.994320000000002</v>
      </c>
      <c r="FO497" s="52">
        <v>71.1875</v>
      </c>
      <c r="FP497" s="52">
        <v>68.142039999999994</v>
      </c>
      <c r="FQ497" s="52">
        <v>64.880679999999998</v>
      </c>
      <c r="FR497" s="52">
        <v>62.971589999999999</v>
      </c>
      <c r="FS497" s="52">
        <v>61.829540000000001</v>
      </c>
      <c r="FT497" s="52">
        <v>60.988639999999997</v>
      </c>
      <c r="FU497" s="52">
        <v>13</v>
      </c>
      <c r="FV497" s="52">
        <v>3384.2939999999999</v>
      </c>
      <c r="FW497" s="52">
        <v>702.76520000000005</v>
      </c>
      <c r="FX497" s="52">
        <v>0</v>
      </c>
    </row>
    <row r="498" spans="1:180" x14ac:dyDescent="0.3">
      <c r="A498" t="s">
        <v>174</v>
      </c>
      <c r="B498" t="s">
        <v>252</v>
      </c>
      <c r="C498" t="s">
        <v>0</v>
      </c>
      <c r="D498" t="s">
        <v>244</v>
      </c>
      <c r="E498" t="s">
        <v>190</v>
      </c>
      <c r="F498" t="s">
        <v>226</v>
      </c>
      <c r="G498" t="s">
        <v>241</v>
      </c>
      <c r="H498" s="52">
        <v>25</v>
      </c>
      <c r="I498" s="52">
        <v>0</v>
      </c>
      <c r="J498" s="52">
        <v>0</v>
      </c>
      <c r="K498" s="52">
        <v>0</v>
      </c>
      <c r="L498" s="52">
        <v>0</v>
      </c>
      <c r="M498" s="52">
        <v>0</v>
      </c>
      <c r="N498" s="52">
        <v>0</v>
      </c>
      <c r="O498" s="52">
        <v>0</v>
      </c>
      <c r="P498" s="52">
        <v>0</v>
      </c>
      <c r="Q498" s="52">
        <v>0</v>
      </c>
      <c r="R498" s="52">
        <v>0</v>
      </c>
      <c r="S498" s="52">
        <v>0</v>
      </c>
      <c r="T498" s="52">
        <v>0</v>
      </c>
      <c r="U498" s="52">
        <v>0</v>
      </c>
      <c r="V498" s="52">
        <v>0</v>
      </c>
      <c r="W498" s="52">
        <v>0</v>
      </c>
      <c r="X498" s="52">
        <v>0</v>
      </c>
      <c r="Y498" s="52">
        <v>0</v>
      </c>
      <c r="Z498" s="52">
        <v>0</v>
      </c>
      <c r="AA498" s="52">
        <v>0</v>
      </c>
      <c r="AB498" s="52">
        <v>0</v>
      </c>
      <c r="AC498" s="52">
        <v>0</v>
      </c>
      <c r="AD498" s="52">
        <v>0</v>
      </c>
      <c r="AE498" s="52">
        <v>0</v>
      </c>
      <c r="AF498" s="52">
        <v>0</v>
      </c>
      <c r="AG498" s="52">
        <v>0</v>
      </c>
      <c r="AH498" s="52">
        <v>0</v>
      </c>
      <c r="AI498" s="52">
        <v>0</v>
      </c>
      <c r="AJ498" s="52">
        <v>0</v>
      </c>
      <c r="AK498" s="52">
        <v>0</v>
      </c>
      <c r="AL498" s="52">
        <v>0</v>
      </c>
      <c r="AM498" s="52">
        <v>0</v>
      </c>
      <c r="AN498" s="52">
        <v>0</v>
      </c>
      <c r="AO498" s="52">
        <v>0</v>
      </c>
      <c r="AP498" s="52">
        <v>0</v>
      </c>
      <c r="AQ498" s="52">
        <v>0</v>
      </c>
      <c r="AR498" s="52">
        <v>0</v>
      </c>
      <c r="AS498" s="52">
        <v>0</v>
      </c>
      <c r="AT498" s="52">
        <v>0</v>
      </c>
      <c r="AU498" s="52">
        <v>0</v>
      </c>
      <c r="AV498" s="52">
        <v>0</v>
      </c>
      <c r="AW498" s="52">
        <v>0</v>
      </c>
      <c r="AX498" s="52">
        <v>0</v>
      </c>
      <c r="AY498" s="52">
        <v>0</v>
      </c>
      <c r="AZ498" s="52">
        <v>0</v>
      </c>
      <c r="BA498" s="52">
        <v>0</v>
      </c>
      <c r="BB498" s="52">
        <v>0</v>
      </c>
      <c r="BC498" s="52">
        <v>0</v>
      </c>
      <c r="BD498" s="52">
        <v>0</v>
      </c>
      <c r="BE498" s="52">
        <v>0</v>
      </c>
      <c r="BF498" s="52">
        <v>0</v>
      </c>
      <c r="BG498" s="52">
        <v>0</v>
      </c>
      <c r="BH498" s="52">
        <v>0</v>
      </c>
      <c r="BI498" s="52">
        <v>0</v>
      </c>
      <c r="BJ498" s="52">
        <v>0</v>
      </c>
      <c r="BK498" s="52">
        <v>0</v>
      </c>
      <c r="BL498" s="52">
        <v>0</v>
      </c>
      <c r="BM498" s="52">
        <v>0</v>
      </c>
      <c r="BN498" s="52">
        <v>0</v>
      </c>
      <c r="BO498" s="52">
        <v>0</v>
      </c>
      <c r="BP498" s="52">
        <v>0</v>
      </c>
      <c r="BQ498" s="52">
        <v>0</v>
      </c>
      <c r="BR498" s="52">
        <v>0</v>
      </c>
      <c r="BS498" s="52">
        <v>0</v>
      </c>
      <c r="BT498" s="52">
        <v>0</v>
      </c>
      <c r="BU498" s="52">
        <v>0</v>
      </c>
      <c r="BV498" s="52">
        <v>0</v>
      </c>
      <c r="BW498" s="52">
        <v>0</v>
      </c>
      <c r="BX498" s="52">
        <v>0</v>
      </c>
      <c r="BY498" s="52">
        <v>0</v>
      </c>
      <c r="BZ498" s="52">
        <v>0</v>
      </c>
      <c r="CA498" s="52">
        <v>0</v>
      </c>
      <c r="CB498" s="52">
        <v>0</v>
      </c>
      <c r="CC498" s="52">
        <v>0</v>
      </c>
      <c r="CD498" s="52">
        <v>0</v>
      </c>
      <c r="CE498" s="52">
        <v>0</v>
      </c>
      <c r="CF498" s="52">
        <v>0</v>
      </c>
      <c r="CG498" s="52">
        <v>0</v>
      </c>
      <c r="CH498" s="52">
        <v>0</v>
      </c>
      <c r="CI498" s="52">
        <v>0</v>
      </c>
      <c r="CJ498" s="52">
        <v>0</v>
      </c>
      <c r="CK498" s="52">
        <v>0</v>
      </c>
      <c r="CL498" s="52">
        <v>0</v>
      </c>
      <c r="CM498" s="52">
        <v>0</v>
      </c>
      <c r="CN498" s="52">
        <v>0</v>
      </c>
      <c r="CO498" s="52">
        <v>0</v>
      </c>
      <c r="CP498" s="52">
        <v>0</v>
      </c>
      <c r="CQ498" s="52">
        <v>0</v>
      </c>
      <c r="CR498" s="52">
        <v>0</v>
      </c>
      <c r="CS498" s="52">
        <v>0</v>
      </c>
      <c r="CT498" s="52">
        <v>0</v>
      </c>
      <c r="CU498" s="52">
        <v>0</v>
      </c>
      <c r="CV498" s="52">
        <v>0</v>
      </c>
      <c r="CW498" s="52">
        <v>0</v>
      </c>
      <c r="CX498" s="52">
        <v>0</v>
      </c>
      <c r="CY498" s="52">
        <v>0</v>
      </c>
      <c r="CZ498" s="52">
        <v>0</v>
      </c>
      <c r="DA498" s="52">
        <v>0</v>
      </c>
      <c r="DB498" s="52">
        <v>0</v>
      </c>
      <c r="DC498" s="52">
        <v>0</v>
      </c>
      <c r="DD498" s="52">
        <v>0</v>
      </c>
      <c r="DE498" s="52">
        <v>0</v>
      </c>
      <c r="DF498" s="52">
        <v>0</v>
      </c>
      <c r="DG498" s="52">
        <v>0</v>
      </c>
      <c r="DH498" s="52">
        <v>0</v>
      </c>
      <c r="DI498" s="52">
        <v>0</v>
      </c>
      <c r="DJ498" s="52">
        <v>0</v>
      </c>
      <c r="DK498" s="52">
        <v>0</v>
      </c>
      <c r="DL498" s="52">
        <v>0</v>
      </c>
      <c r="DM498" s="52">
        <v>0</v>
      </c>
      <c r="DN498" s="52">
        <v>0</v>
      </c>
      <c r="DO498" s="52">
        <v>0</v>
      </c>
      <c r="DP498" s="52">
        <v>0</v>
      </c>
      <c r="DQ498" s="52">
        <v>0</v>
      </c>
      <c r="DR498" s="52">
        <v>0</v>
      </c>
      <c r="DS498" s="52">
        <v>0</v>
      </c>
      <c r="DT498" s="52">
        <v>0</v>
      </c>
      <c r="DU498" s="52">
        <v>0</v>
      </c>
      <c r="DV498" s="52">
        <v>0</v>
      </c>
      <c r="DW498" s="52">
        <v>0</v>
      </c>
      <c r="DX498" s="52">
        <v>0</v>
      </c>
      <c r="DY498" s="52">
        <v>0</v>
      </c>
      <c r="DZ498" s="52">
        <v>0</v>
      </c>
      <c r="EA498" s="52">
        <v>0</v>
      </c>
      <c r="EB498" s="52">
        <v>0</v>
      </c>
      <c r="EC498" s="52">
        <v>0</v>
      </c>
      <c r="ED498" s="52">
        <v>0</v>
      </c>
      <c r="EE498" s="52">
        <v>0</v>
      </c>
      <c r="EF498" s="52">
        <v>0</v>
      </c>
      <c r="EG498" s="52">
        <v>0</v>
      </c>
      <c r="EH498" s="52">
        <v>0</v>
      </c>
      <c r="EI498" s="52">
        <v>0</v>
      </c>
      <c r="EJ498" s="52">
        <v>0</v>
      </c>
      <c r="EK498" s="52">
        <v>0</v>
      </c>
      <c r="EL498" s="52">
        <v>0</v>
      </c>
      <c r="EM498" s="52">
        <v>0</v>
      </c>
      <c r="EN498" s="52">
        <v>0</v>
      </c>
      <c r="EO498" s="52">
        <v>0</v>
      </c>
      <c r="EP498" s="52">
        <v>0</v>
      </c>
      <c r="EQ498" s="52">
        <v>0</v>
      </c>
      <c r="ER498" s="52">
        <v>0</v>
      </c>
      <c r="ES498" s="52">
        <v>0</v>
      </c>
      <c r="ET498" s="52">
        <v>0</v>
      </c>
      <c r="EU498" s="52">
        <v>0</v>
      </c>
      <c r="EV498" s="52">
        <v>0</v>
      </c>
      <c r="EW498" s="52">
        <v>60.616160000000001</v>
      </c>
      <c r="EX498" s="52">
        <v>60.015149999999998</v>
      </c>
      <c r="EY498" s="52">
        <v>59.41919</v>
      </c>
      <c r="EZ498" s="52">
        <v>58.863639999999997</v>
      </c>
      <c r="FA498" s="52">
        <v>58.44444</v>
      </c>
      <c r="FB498" s="52">
        <v>57.94444</v>
      </c>
      <c r="FC498" s="52">
        <v>57.47475</v>
      </c>
      <c r="FD498" s="52">
        <v>58.585859999999997</v>
      </c>
      <c r="FE498" s="52">
        <v>61.934350000000002</v>
      </c>
      <c r="FF498" s="52">
        <v>65.803030000000007</v>
      </c>
      <c r="FG498" s="52">
        <v>69.338390000000004</v>
      </c>
      <c r="FH498" s="52">
        <v>72.929289999999995</v>
      </c>
      <c r="FI498" s="52">
        <v>75.954539999999994</v>
      </c>
      <c r="FJ498" s="52">
        <v>78.409090000000006</v>
      </c>
      <c r="FK498" s="52">
        <v>79.671710000000004</v>
      </c>
      <c r="FL498" s="52">
        <v>79.91919</v>
      </c>
      <c r="FM498" s="52">
        <v>79.121219999999994</v>
      </c>
      <c r="FN498" s="52">
        <v>76.671710000000004</v>
      </c>
      <c r="FO498" s="52">
        <v>72.838390000000004</v>
      </c>
      <c r="FP498" s="52">
        <v>68.545460000000006</v>
      </c>
      <c r="FQ498" s="52">
        <v>65.833340000000007</v>
      </c>
      <c r="FR498" s="52">
        <v>64.212119999999999</v>
      </c>
      <c r="FS498" s="52">
        <v>63.106059999999999</v>
      </c>
      <c r="FT498" s="52">
        <v>62.24747</v>
      </c>
      <c r="FU498" s="52">
        <v>13</v>
      </c>
      <c r="FV498" s="52">
        <v>4028.386</v>
      </c>
      <c r="FW498" s="52">
        <v>739.00840000000005</v>
      </c>
      <c r="FX498" s="52">
        <v>0</v>
      </c>
    </row>
    <row r="499" spans="1:180" x14ac:dyDescent="0.3">
      <c r="A499" t="s">
        <v>174</v>
      </c>
      <c r="B499" t="s">
        <v>252</v>
      </c>
      <c r="C499" t="s">
        <v>0</v>
      </c>
      <c r="D499" t="s">
        <v>224</v>
      </c>
      <c r="E499" t="s">
        <v>187</v>
      </c>
      <c r="F499" t="s">
        <v>227</v>
      </c>
      <c r="G499" t="s">
        <v>241</v>
      </c>
      <c r="H499" s="52">
        <v>6</v>
      </c>
      <c r="I499" s="52">
        <v>0</v>
      </c>
      <c r="J499" s="52">
        <v>0</v>
      </c>
      <c r="K499" s="52">
        <v>0</v>
      </c>
      <c r="L499" s="52">
        <v>0</v>
      </c>
      <c r="M499" s="52">
        <v>0</v>
      </c>
      <c r="N499" s="52">
        <v>0</v>
      </c>
      <c r="O499" s="52">
        <v>0</v>
      </c>
      <c r="P499" s="52">
        <v>0</v>
      </c>
      <c r="Q499" s="52">
        <v>0</v>
      </c>
      <c r="R499" s="52">
        <v>0</v>
      </c>
      <c r="S499" s="52">
        <v>0</v>
      </c>
      <c r="T499" s="52">
        <v>0</v>
      </c>
      <c r="U499" s="52">
        <v>0</v>
      </c>
      <c r="V499" s="52">
        <v>0</v>
      </c>
      <c r="W499" s="52">
        <v>0</v>
      </c>
      <c r="X499" s="52">
        <v>0</v>
      </c>
      <c r="Y499" s="52">
        <v>0</v>
      </c>
      <c r="Z499" s="52">
        <v>0</v>
      </c>
      <c r="AA499" s="52">
        <v>0</v>
      </c>
      <c r="AB499" s="52">
        <v>0</v>
      </c>
      <c r="AC499" s="52">
        <v>0</v>
      </c>
      <c r="AD499" s="52">
        <v>0</v>
      </c>
      <c r="AE499" s="52">
        <v>0</v>
      </c>
      <c r="AF499" s="52">
        <v>0</v>
      </c>
      <c r="AG499" s="52">
        <v>0</v>
      </c>
      <c r="AH499" s="52">
        <v>0</v>
      </c>
      <c r="AI499" s="52">
        <v>0</v>
      </c>
      <c r="AJ499" s="52">
        <v>0</v>
      </c>
      <c r="AK499" s="52">
        <v>0</v>
      </c>
      <c r="AL499" s="52">
        <v>0</v>
      </c>
      <c r="AM499" s="52">
        <v>0</v>
      </c>
      <c r="AN499" s="52">
        <v>0</v>
      </c>
      <c r="AO499" s="52">
        <v>0</v>
      </c>
      <c r="AP499" s="52">
        <v>0</v>
      </c>
      <c r="AQ499" s="52">
        <v>0</v>
      </c>
      <c r="AR499" s="52">
        <v>0</v>
      </c>
      <c r="AS499" s="52">
        <v>0</v>
      </c>
      <c r="AT499" s="52">
        <v>0</v>
      </c>
      <c r="AU499" s="52">
        <v>0</v>
      </c>
      <c r="AV499" s="52">
        <v>0</v>
      </c>
      <c r="AW499" s="52">
        <v>0</v>
      </c>
      <c r="AX499" s="52">
        <v>0</v>
      </c>
      <c r="AY499" s="52">
        <v>0</v>
      </c>
      <c r="AZ499" s="52">
        <v>0</v>
      </c>
      <c r="BA499" s="52">
        <v>0</v>
      </c>
      <c r="BB499" s="52">
        <v>0</v>
      </c>
      <c r="BC499" s="52">
        <v>0</v>
      </c>
      <c r="BD499" s="52">
        <v>0</v>
      </c>
      <c r="BE499" s="52">
        <v>0</v>
      </c>
      <c r="BF499" s="52">
        <v>0</v>
      </c>
      <c r="BG499" s="52">
        <v>0</v>
      </c>
      <c r="BH499" s="52">
        <v>0</v>
      </c>
      <c r="BI499" s="52">
        <v>0</v>
      </c>
      <c r="BJ499" s="52">
        <v>0</v>
      </c>
      <c r="BK499" s="52">
        <v>0</v>
      </c>
      <c r="BL499" s="52">
        <v>0</v>
      </c>
      <c r="BM499" s="52">
        <v>0</v>
      </c>
      <c r="BN499" s="52">
        <v>0</v>
      </c>
      <c r="BO499" s="52">
        <v>0</v>
      </c>
      <c r="BP499" s="52">
        <v>0</v>
      </c>
      <c r="BQ499" s="52">
        <v>0</v>
      </c>
      <c r="BR499" s="52">
        <v>0</v>
      </c>
      <c r="BS499" s="52">
        <v>0</v>
      </c>
      <c r="BT499" s="52">
        <v>0</v>
      </c>
      <c r="BU499" s="52">
        <v>0</v>
      </c>
      <c r="BV499" s="52">
        <v>0</v>
      </c>
      <c r="BW499" s="52">
        <v>0</v>
      </c>
      <c r="BX499" s="52">
        <v>0</v>
      </c>
      <c r="BY499" s="52">
        <v>0</v>
      </c>
      <c r="BZ499" s="52">
        <v>0</v>
      </c>
      <c r="CA499" s="52">
        <v>0</v>
      </c>
      <c r="CB499" s="52">
        <v>0</v>
      </c>
      <c r="CC499" s="52">
        <v>0</v>
      </c>
      <c r="CD499" s="52">
        <v>0</v>
      </c>
      <c r="CE499" s="52">
        <v>0</v>
      </c>
      <c r="CF499" s="52">
        <v>0</v>
      </c>
      <c r="CG499" s="52">
        <v>0</v>
      </c>
      <c r="CH499" s="52">
        <v>0</v>
      </c>
      <c r="CI499" s="52">
        <v>0</v>
      </c>
      <c r="CJ499" s="52">
        <v>0</v>
      </c>
      <c r="CK499" s="52">
        <v>0</v>
      </c>
      <c r="CL499" s="52">
        <v>0</v>
      </c>
      <c r="CM499" s="52">
        <v>0</v>
      </c>
      <c r="CN499" s="52">
        <v>0</v>
      </c>
      <c r="CO499" s="52">
        <v>0</v>
      </c>
      <c r="CP499" s="52">
        <v>0</v>
      </c>
      <c r="CQ499" s="52">
        <v>0</v>
      </c>
      <c r="CR499" s="52">
        <v>0</v>
      </c>
      <c r="CS499" s="52">
        <v>0</v>
      </c>
      <c r="CT499" s="52">
        <v>0</v>
      </c>
      <c r="CU499" s="52">
        <v>0</v>
      </c>
      <c r="CV499" s="52">
        <v>0</v>
      </c>
      <c r="CW499" s="52">
        <v>0</v>
      </c>
      <c r="CX499" s="52">
        <v>0</v>
      </c>
      <c r="CY499" s="52">
        <v>0</v>
      </c>
      <c r="CZ499" s="52">
        <v>0</v>
      </c>
      <c r="DA499" s="52">
        <v>0</v>
      </c>
      <c r="DB499" s="52">
        <v>0</v>
      </c>
      <c r="DC499" s="52">
        <v>0</v>
      </c>
      <c r="DD499" s="52">
        <v>0</v>
      </c>
      <c r="DE499" s="52">
        <v>0</v>
      </c>
      <c r="DF499" s="52">
        <v>0</v>
      </c>
      <c r="DG499" s="52">
        <v>0</v>
      </c>
      <c r="DH499" s="52">
        <v>0</v>
      </c>
      <c r="DI499" s="52">
        <v>0</v>
      </c>
      <c r="DJ499" s="52">
        <v>0</v>
      </c>
      <c r="DK499" s="52">
        <v>0</v>
      </c>
      <c r="DL499" s="52">
        <v>0</v>
      </c>
      <c r="DM499" s="52">
        <v>0</v>
      </c>
      <c r="DN499" s="52">
        <v>0</v>
      </c>
      <c r="DO499" s="52">
        <v>0</v>
      </c>
      <c r="DP499" s="52">
        <v>0</v>
      </c>
      <c r="DQ499" s="52">
        <v>0</v>
      </c>
      <c r="DR499" s="52">
        <v>0</v>
      </c>
      <c r="DS499" s="52">
        <v>0</v>
      </c>
      <c r="DT499" s="52">
        <v>0</v>
      </c>
      <c r="DU499" s="52">
        <v>0</v>
      </c>
      <c r="DV499" s="52">
        <v>0</v>
      </c>
      <c r="DW499" s="52">
        <v>0</v>
      </c>
      <c r="DX499" s="52">
        <v>0</v>
      </c>
      <c r="DY499" s="52">
        <v>0</v>
      </c>
      <c r="DZ499" s="52">
        <v>0</v>
      </c>
      <c r="EA499" s="52">
        <v>0</v>
      </c>
      <c r="EB499" s="52">
        <v>0</v>
      </c>
      <c r="EC499" s="52">
        <v>0</v>
      </c>
      <c r="ED499" s="52">
        <v>0</v>
      </c>
      <c r="EE499" s="52">
        <v>0</v>
      </c>
      <c r="EF499" s="52">
        <v>0</v>
      </c>
      <c r="EG499" s="52">
        <v>0</v>
      </c>
      <c r="EH499" s="52">
        <v>0</v>
      </c>
      <c r="EI499" s="52">
        <v>0</v>
      </c>
      <c r="EJ499" s="52">
        <v>0</v>
      </c>
      <c r="EK499" s="52">
        <v>0</v>
      </c>
      <c r="EL499" s="52">
        <v>0</v>
      </c>
      <c r="EM499" s="52">
        <v>0</v>
      </c>
      <c r="EN499" s="52">
        <v>0</v>
      </c>
      <c r="EO499" s="52">
        <v>0</v>
      </c>
      <c r="EP499" s="52">
        <v>0</v>
      </c>
      <c r="EQ499" s="52">
        <v>0</v>
      </c>
      <c r="ER499" s="52">
        <v>0</v>
      </c>
      <c r="ES499" s="52">
        <v>0</v>
      </c>
      <c r="ET499" s="52">
        <v>0</v>
      </c>
      <c r="EU499" s="52">
        <v>0</v>
      </c>
      <c r="EV499" s="52">
        <v>0</v>
      </c>
      <c r="EW499" s="52">
        <v>77.090909999999994</v>
      </c>
      <c r="EX499" s="52">
        <v>75.045460000000006</v>
      </c>
      <c r="EY499" s="52">
        <v>73.090909999999994</v>
      </c>
      <c r="EZ499" s="52">
        <v>71.659090000000006</v>
      </c>
      <c r="FA499" s="52">
        <v>70.318179999999998</v>
      </c>
      <c r="FB499" s="52">
        <v>68.772729999999996</v>
      </c>
      <c r="FC499" s="52">
        <v>68.136359999999996</v>
      </c>
      <c r="FD499" s="52">
        <v>70.431820000000002</v>
      </c>
      <c r="FE499" s="52">
        <v>73.954539999999994</v>
      </c>
      <c r="FF499" s="52">
        <v>78.090909999999994</v>
      </c>
      <c r="FG499" s="52">
        <v>81.704539999999994</v>
      </c>
      <c r="FH499" s="52">
        <v>85</v>
      </c>
      <c r="FI499" s="52">
        <v>88.090909999999994</v>
      </c>
      <c r="FJ499" s="52">
        <v>90.659090000000006</v>
      </c>
      <c r="FK499" s="52">
        <v>92.681820000000002</v>
      </c>
      <c r="FL499" s="52">
        <v>94.181820000000002</v>
      </c>
      <c r="FM499" s="52">
        <v>95.272729999999996</v>
      </c>
      <c r="FN499" s="52">
        <v>95.272729999999996</v>
      </c>
      <c r="FO499" s="52">
        <v>93.818179999999998</v>
      </c>
      <c r="FP499" s="52">
        <v>92.068179999999998</v>
      </c>
      <c r="FQ499" s="52">
        <v>89.204539999999994</v>
      </c>
      <c r="FR499" s="52">
        <v>85.772729999999996</v>
      </c>
      <c r="FS499" s="52">
        <v>82.613640000000004</v>
      </c>
      <c r="FT499" s="52">
        <v>79.636359999999996</v>
      </c>
      <c r="FU499" s="52">
        <v>2</v>
      </c>
      <c r="FV499" s="52">
        <v>446.76440000000002</v>
      </c>
      <c r="FW499" s="52">
        <v>349.2192</v>
      </c>
      <c r="FX499" s="52">
        <v>0</v>
      </c>
    </row>
    <row r="500" spans="1:180" x14ac:dyDescent="0.3">
      <c r="A500" t="s">
        <v>174</v>
      </c>
      <c r="B500" t="s">
        <v>252</v>
      </c>
      <c r="C500" t="s">
        <v>0</v>
      </c>
      <c r="D500" t="s">
        <v>244</v>
      </c>
      <c r="E500" t="s">
        <v>188</v>
      </c>
      <c r="F500" t="s">
        <v>227</v>
      </c>
      <c r="G500" t="s">
        <v>241</v>
      </c>
      <c r="H500" s="52">
        <v>6</v>
      </c>
      <c r="I500" s="52">
        <v>0</v>
      </c>
      <c r="J500" s="52">
        <v>0</v>
      </c>
      <c r="K500" s="52">
        <v>0</v>
      </c>
      <c r="L500" s="52">
        <v>0</v>
      </c>
      <c r="M500" s="52">
        <v>0</v>
      </c>
      <c r="N500" s="52">
        <v>0</v>
      </c>
      <c r="O500" s="52">
        <v>0</v>
      </c>
      <c r="P500" s="52">
        <v>0</v>
      </c>
      <c r="Q500" s="52">
        <v>0</v>
      </c>
      <c r="R500" s="52">
        <v>0</v>
      </c>
      <c r="S500" s="52">
        <v>0</v>
      </c>
      <c r="T500" s="52">
        <v>0</v>
      </c>
      <c r="U500" s="52">
        <v>0</v>
      </c>
      <c r="V500" s="52">
        <v>0</v>
      </c>
      <c r="W500" s="52">
        <v>0</v>
      </c>
      <c r="X500" s="52">
        <v>0</v>
      </c>
      <c r="Y500" s="52">
        <v>0</v>
      </c>
      <c r="Z500" s="52">
        <v>0</v>
      </c>
      <c r="AA500" s="52">
        <v>0</v>
      </c>
      <c r="AB500" s="52">
        <v>0</v>
      </c>
      <c r="AC500" s="52">
        <v>0</v>
      </c>
      <c r="AD500" s="52">
        <v>0</v>
      </c>
      <c r="AE500" s="52">
        <v>0</v>
      </c>
      <c r="AF500" s="52">
        <v>0</v>
      </c>
      <c r="AG500" s="52">
        <v>0</v>
      </c>
      <c r="AH500" s="52">
        <v>0</v>
      </c>
      <c r="AI500" s="52">
        <v>0</v>
      </c>
      <c r="AJ500" s="52">
        <v>0</v>
      </c>
      <c r="AK500" s="52">
        <v>0</v>
      </c>
      <c r="AL500" s="52">
        <v>0</v>
      </c>
      <c r="AM500" s="52">
        <v>0</v>
      </c>
      <c r="AN500" s="52">
        <v>0</v>
      </c>
      <c r="AO500" s="52">
        <v>0</v>
      </c>
      <c r="AP500" s="52">
        <v>0</v>
      </c>
      <c r="AQ500" s="52">
        <v>0</v>
      </c>
      <c r="AR500" s="52">
        <v>0</v>
      </c>
      <c r="AS500" s="52">
        <v>0</v>
      </c>
      <c r="AT500" s="52">
        <v>0</v>
      </c>
      <c r="AU500" s="52">
        <v>0</v>
      </c>
      <c r="AV500" s="52">
        <v>0</v>
      </c>
      <c r="AW500" s="52">
        <v>0</v>
      </c>
      <c r="AX500" s="52">
        <v>0</v>
      </c>
      <c r="AY500" s="52">
        <v>0</v>
      </c>
      <c r="AZ500" s="52">
        <v>0</v>
      </c>
      <c r="BA500" s="52">
        <v>0</v>
      </c>
      <c r="BB500" s="52">
        <v>0</v>
      </c>
      <c r="BC500" s="52">
        <v>0</v>
      </c>
      <c r="BD500" s="52">
        <v>0</v>
      </c>
      <c r="BE500" s="52">
        <v>0</v>
      </c>
      <c r="BF500" s="52">
        <v>0</v>
      </c>
      <c r="BG500" s="52">
        <v>0</v>
      </c>
      <c r="BH500" s="52">
        <v>0</v>
      </c>
      <c r="BI500" s="52">
        <v>0</v>
      </c>
      <c r="BJ500" s="52">
        <v>0</v>
      </c>
      <c r="BK500" s="52">
        <v>0</v>
      </c>
      <c r="BL500" s="52">
        <v>0</v>
      </c>
      <c r="BM500" s="52">
        <v>0</v>
      </c>
      <c r="BN500" s="52">
        <v>0</v>
      </c>
      <c r="BO500" s="52">
        <v>0</v>
      </c>
      <c r="BP500" s="52">
        <v>0</v>
      </c>
      <c r="BQ500" s="52">
        <v>0</v>
      </c>
      <c r="BR500" s="52">
        <v>0</v>
      </c>
      <c r="BS500" s="52">
        <v>0</v>
      </c>
      <c r="BT500" s="52">
        <v>0</v>
      </c>
      <c r="BU500" s="52">
        <v>0</v>
      </c>
      <c r="BV500" s="52">
        <v>0</v>
      </c>
      <c r="BW500" s="52">
        <v>0</v>
      </c>
      <c r="BX500" s="52">
        <v>0</v>
      </c>
      <c r="BY500" s="52">
        <v>0</v>
      </c>
      <c r="BZ500" s="52">
        <v>0</v>
      </c>
      <c r="CA500" s="52">
        <v>0</v>
      </c>
      <c r="CB500" s="52">
        <v>0</v>
      </c>
      <c r="CC500" s="52">
        <v>0</v>
      </c>
      <c r="CD500" s="52">
        <v>0</v>
      </c>
      <c r="CE500" s="52">
        <v>0</v>
      </c>
      <c r="CF500" s="52">
        <v>0</v>
      </c>
      <c r="CG500" s="52">
        <v>0</v>
      </c>
      <c r="CH500" s="52">
        <v>0</v>
      </c>
      <c r="CI500" s="52">
        <v>0</v>
      </c>
      <c r="CJ500" s="52">
        <v>0</v>
      </c>
      <c r="CK500" s="52">
        <v>0</v>
      </c>
      <c r="CL500" s="52">
        <v>0</v>
      </c>
      <c r="CM500" s="52">
        <v>0</v>
      </c>
      <c r="CN500" s="52">
        <v>0</v>
      </c>
      <c r="CO500" s="52">
        <v>0</v>
      </c>
      <c r="CP500" s="52">
        <v>0</v>
      </c>
      <c r="CQ500" s="52">
        <v>0</v>
      </c>
      <c r="CR500" s="52">
        <v>0</v>
      </c>
      <c r="CS500" s="52">
        <v>0</v>
      </c>
      <c r="CT500" s="52">
        <v>0</v>
      </c>
      <c r="CU500" s="52">
        <v>0</v>
      </c>
      <c r="CV500" s="52">
        <v>0</v>
      </c>
      <c r="CW500" s="52">
        <v>0</v>
      </c>
      <c r="CX500" s="52">
        <v>0</v>
      </c>
      <c r="CY500" s="52">
        <v>0</v>
      </c>
      <c r="CZ500" s="52">
        <v>0</v>
      </c>
      <c r="DA500" s="52">
        <v>0</v>
      </c>
      <c r="DB500" s="52">
        <v>0</v>
      </c>
      <c r="DC500" s="52">
        <v>0</v>
      </c>
      <c r="DD500" s="52">
        <v>0</v>
      </c>
      <c r="DE500" s="52">
        <v>0</v>
      </c>
      <c r="DF500" s="52">
        <v>0</v>
      </c>
      <c r="DG500" s="52">
        <v>0</v>
      </c>
      <c r="DH500" s="52">
        <v>0</v>
      </c>
      <c r="DI500" s="52">
        <v>0</v>
      </c>
      <c r="DJ500" s="52">
        <v>0</v>
      </c>
      <c r="DK500" s="52">
        <v>0</v>
      </c>
      <c r="DL500" s="52">
        <v>0</v>
      </c>
      <c r="DM500" s="52">
        <v>0</v>
      </c>
      <c r="DN500" s="52">
        <v>0</v>
      </c>
      <c r="DO500" s="52">
        <v>0</v>
      </c>
      <c r="DP500" s="52">
        <v>0</v>
      </c>
      <c r="DQ500" s="52">
        <v>0</v>
      </c>
      <c r="DR500" s="52">
        <v>0</v>
      </c>
      <c r="DS500" s="52">
        <v>0</v>
      </c>
      <c r="DT500" s="52">
        <v>0</v>
      </c>
      <c r="DU500" s="52">
        <v>0</v>
      </c>
      <c r="DV500" s="52">
        <v>0</v>
      </c>
      <c r="DW500" s="52">
        <v>0</v>
      </c>
      <c r="DX500" s="52">
        <v>0</v>
      </c>
      <c r="DY500" s="52">
        <v>0</v>
      </c>
      <c r="DZ500" s="52">
        <v>0</v>
      </c>
      <c r="EA500" s="52">
        <v>0</v>
      </c>
      <c r="EB500" s="52">
        <v>0</v>
      </c>
      <c r="EC500" s="52">
        <v>0</v>
      </c>
      <c r="ED500" s="52">
        <v>0</v>
      </c>
      <c r="EE500" s="52">
        <v>0</v>
      </c>
      <c r="EF500" s="52">
        <v>0</v>
      </c>
      <c r="EG500" s="52">
        <v>0</v>
      </c>
      <c r="EH500" s="52">
        <v>0</v>
      </c>
      <c r="EI500" s="52">
        <v>0</v>
      </c>
      <c r="EJ500" s="52">
        <v>0</v>
      </c>
      <c r="EK500" s="52">
        <v>0</v>
      </c>
      <c r="EL500" s="52">
        <v>0</v>
      </c>
      <c r="EM500" s="52">
        <v>0</v>
      </c>
      <c r="EN500" s="52">
        <v>0</v>
      </c>
      <c r="EO500" s="52">
        <v>0</v>
      </c>
      <c r="EP500" s="52">
        <v>0</v>
      </c>
      <c r="EQ500" s="52">
        <v>0</v>
      </c>
      <c r="ER500" s="52">
        <v>0</v>
      </c>
      <c r="ES500" s="52">
        <v>0</v>
      </c>
      <c r="ET500" s="52">
        <v>0</v>
      </c>
      <c r="EU500" s="52">
        <v>0</v>
      </c>
      <c r="EV500" s="52">
        <v>0</v>
      </c>
      <c r="EW500" s="52">
        <v>85.8</v>
      </c>
      <c r="EX500" s="52">
        <v>83.4</v>
      </c>
      <c r="EY500" s="52">
        <v>81.25</v>
      </c>
      <c r="EZ500" s="52">
        <v>79.650000000000006</v>
      </c>
      <c r="FA500" s="52">
        <v>78.099999999999994</v>
      </c>
      <c r="FB500" s="52">
        <v>76.7</v>
      </c>
      <c r="FC500" s="52">
        <v>76.349999999999994</v>
      </c>
      <c r="FD500" s="52">
        <v>78.3</v>
      </c>
      <c r="FE500" s="52">
        <v>81.45</v>
      </c>
      <c r="FF500" s="52">
        <v>84.75</v>
      </c>
      <c r="FG500" s="52">
        <v>88.35</v>
      </c>
      <c r="FH500" s="52">
        <v>92.3</v>
      </c>
      <c r="FI500" s="52">
        <v>96.05</v>
      </c>
      <c r="FJ500" s="52">
        <v>98.6</v>
      </c>
      <c r="FK500" s="52">
        <v>100.5</v>
      </c>
      <c r="FL500" s="52">
        <v>102.35</v>
      </c>
      <c r="FM500" s="52">
        <v>102.95</v>
      </c>
      <c r="FN500" s="52">
        <v>102.6</v>
      </c>
      <c r="FO500" s="52">
        <v>101.45</v>
      </c>
      <c r="FP500" s="52">
        <v>99.7</v>
      </c>
      <c r="FQ500" s="52">
        <v>96.75</v>
      </c>
      <c r="FR500" s="52">
        <v>94.05</v>
      </c>
      <c r="FS500" s="52">
        <v>90.45</v>
      </c>
      <c r="FT500" s="52">
        <v>87.3</v>
      </c>
      <c r="FU500" s="52">
        <v>2</v>
      </c>
      <c r="FV500" s="52">
        <v>484.26389999999998</v>
      </c>
      <c r="FW500" s="52">
        <v>381.40030000000002</v>
      </c>
      <c r="FX500" s="52">
        <v>0</v>
      </c>
    </row>
    <row r="501" spans="1:180" x14ac:dyDescent="0.3">
      <c r="A501" t="s">
        <v>174</v>
      </c>
      <c r="B501" t="s">
        <v>252</v>
      </c>
      <c r="C501" t="s">
        <v>0</v>
      </c>
      <c r="D501" t="s">
        <v>224</v>
      </c>
      <c r="E501" t="s">
        <v>188</v>
      </c>
      <c r="F501" t="s">
        <v>227</v>
      </c>
      <c r="G501" t="s">
        <v>241</v>
      </c>
      <c r="H501" s="52">
        <v>6</v>
      </c>
      <c r="I501" s="52">
        <v>0</v>
      </c>
      <c r="J501" s="52">
        <v>0</v>
      </c>
      <c r="K501" s="52">
        <v>0</v>
      </c>
      <c r="L501" s="52">
        <v>0</v>
      </c>
      <c r="M501" s="52">
        <v>0</v>
      </c>
      <c r="N501" s="52">
        <v>0</v>
      </c>
      <c r="O501" s="52">
        <v>0</v>
      </c>
      <c r="P501" s="52">
        <v>0</v>
      </c>
      <c r="Q501" s="52">
        <v>0</v>
      </c>
      <c r="R501" s="52">
        <v>0</v>
      </c>
      <c r="S501" s="52">
        <v>0</v>
      </c>
      <c r="T501" s="52">
        <v>0</v>
      </c>
      <c r="U501" s="52">
        <v>0</v>
      </c>
      <c r="V501" s="52">
        <v>0</v>
      </c>
      <c r="W501" s="52">
        <v>0</v>
      </c>
      <c r="X501" s="52">
        <v>0</v>
      </c>
      <c r="Y501" s="52">
        <v>0</v>
      </c>
      <c r="Z501" s="52">
        <v>0</v>
      </c>
      <c r="AA501" s="52">
        <v>0</v>
      </c>
      <c r="AB501" s="52">
        <v>0</v>
      </c>
      <c r="AC501" s="52">
        <v>0</v>
      </c>
      <c r="AD501" s="52">
        <v>0</v>
      </c>
      <c r="AE501" s="52">
        <v>0</v>
      </c>
      <c r="AF501" s="52">
        <v>0</v>
      </c>
      <c r="AG501" s="52">
        <v>0</v>
      </c>
      <c r="AH501" s="52">
        <v>0</v>
      </c>
      <c r="AI501" s="52">
        <v>0</v>
      </c>
      <c r="AJ501" s="52">
        <v>0</v>
      </c>
      <c r="AK501" s="52">
        <v>0</v>
      </c>
      <c r="AL501" s="52">
        <v>0</v>
      </c>
      <c r="AM501" s="52">
        <v>0</v>
      </c>
      <c r="AN501" s="52">
        <v>0</v>
      </c>
      <c r="AO501" s="52">
        <v>0</v>
      </c>
      <c r="AP501" s="52">
        <v>0</v>
      </c>
      <c r="AQ501" s="52">
        <v>0</v>
      </c>
      <c r="AR501" s="52">
        <v>0</v>
      </c>
      <c r="AS501" s="52">
        <v>0</v>
      </c>
      <c r="AT501" s="52">
        <v>0</v>
      </c>
      <c r="AU501" s="52">
        <v>0</v>
      </c>
      <c r="AV501" s="52">
        <v>0</v>
      </c>
      <c r="AW501" s="52">
        <v>0</v>
      </c>
      <c r="AX501" s="52">
        <v>0</v>
      </c>
      <c r="AY501" s="52">
        <v>0</v>
      </c>
      <c r="AZ501" s="52">
        <v>0</v>
      </c>
      <c r="BA501" s="52">
        <v>0</v>
      </c>
      <c r="BB501" s="52">
        <v>0</v>
      </c>
      <c r="BC501" s="52">
        <v>0</v>
      </c>
      <c r="BD501" s="52">
        <v>0</v>
      </c>
      <c r="BE501" s="52">
        <v>0</v>
      </c>
      <c r="BF501" s="52">
        <v>0</v>
      </c>
      <c r="BG501" s="52">
        <v>0</v>
      </c>
      <c r="BH501" s="52">
        <v>0</v>
      </c>
      <c r="BI501" s="52">
        <v>0</v>
      </c>
      <c r="BJ501" s="52">
        <v>0</v>
      </c>
      <c r="BK501" s="52">
        <v>0</v>
      </c>
      <c r="BL501" s="52">
        <v>0</v>
      </c>
      <c r="BM501" s="52">
        <v>0</v>
      </c>
      <c r="BN501" s="52">
        <v>0</v>
      </c>
      <c r="BO501" s="52">
        <v>0</v>
      </c>
      <c r="BP501" s="52">
        <v>0</v>
      </c>
      <c r="BQ501" s="52">
        <v>0</v>
      </c>
      <c r="BR501" s="52">
        <v>0</v>
      </c>
      <c r="BS501" s="52">
        <v>0</v>
      </c>
      <c r="BT501" s="52">
        <v>0</v>
      </c>
      <c r="BU501" s="52">
        <v>0</v>
      </c>
      <c r="BV501" s="52">
        <v>0</v>
      </c>
      <c r="BW501" s="52">
        <v>0</v>
      </c>
      <c r="BX501" s="52">
        <v>0</v>
      </c>
      <c r="BY501" s="52">
        <v>0</v>
      </c>
      <c r="BZ501" s="52">
        <v>0</v>
      </c>
      <c r="CA501" s="52">
        <v>0</v>
      </c>
      <c r="CB501" s="52">
        <v>0</v>
      </c>
      <c r="CC501" s="52">
        <v>0</v>
      </c>
      <c r="CD501" s="52">
        <v>0</v>
      </c>
      <c r="CE501" s="52">
        <v>0</v>
      </c>
      <c r="CF501" s="52">
        <v>0</v>
      </c>
      <c r="CG501" s="52">
        <v>0</v>
      </c>
      <c r="CH501" s="52">
        <v>0</v>
      </c>
      <c r="CI501" s="52">
        <v>0</v>
      </c>
      <c r="CJ501" s="52">
        <v>0</v>
      </c>
      <c r="CK501" s="52">
        <v>0</v>
      </c>
      <c r="CL501" s="52">
        <v>0</v>
      </c>
      <c r="CM501" s="52">
        <v>0</v>
      </c>
      <c r="CN501" s="52">
        <v>0</v>
      </c>
      <c r="CO501" s="52">
        <v>0</v>
      </c>
      <c r="CP501" s="52">
        <v>0</v>
      </c>
      <c r="CQ501" s="52">
        <v>0</v>
      </c>
      <c r="CR501" s="52">
        <v>0</v>
      </c>
      <c r="CS501" s="52">
        <v>0</v>
      </c>
      <c r="CT501" s="52">
        <v>0</v>
      </c>
      <c r="CU501" s="52">
        <v>0</v>
      </c>
      <c r="CV501" s="52">
        <v>0</v>
      </c>
      <c r="CW501" s="52">
        <v>0</v>
      </c>
      <c r="CX501" s="52">
        <v>0</v>
      </c>
      <c r="CY501" s="52">
        <v>0</v>
      </c>
      <c r="CZ501" s="52">
        <v>0</v>
      </c>
      <c r="DA501" s="52">
        <v>0</v>
      </c>
      <c r="DB501" s="52">
        <v>0</v>
      </c>
      <c r="DC501" s="52">
        <v>0</v>
      </c>
      <c r="DD501" s="52">
        <v>0</v>
      </c>
      <c r="DE501" s="52">
        <v>0</v>
      </c>
      <c r="DF501" s="52">
        <v>0</v>
      </c>
      <c r="DG501" s="52">
        <v>0</v>
      </c>
      <c r="DH501" s="52">
        <v>0</v>
      </c>
      <c r="DI501" s="52">
        <v>0</v>
      </c>
      <c r="DJ501" s="52">
        <v>0</v>
      </c>
      <c r="DK501" s="52">
        <v>0</v>
      </c>
      <c r="DL501" s="52">
        <v>0</v>
      </c>
      <c r="DM501" s="52">
        <v>0</v>
      </c>
      <c r="DN501" s="52">
        <v>0</v>
      </c>
      <c r="DO501" s="52">
        <v>0</v>
      </c>
      <c r="DP501" s="52">
        <v>0</v>
      </c>
      <c r="DQ501" s="52">
        <v>0</v>
      </c>
      <c r="DR501" s="52">
        <v>0</v>
      </c>
      <c r="DS501" s="52">
        <v>0</v>
      </c>
      <c r="DT501" s="52">
        <v>0</v>
      </c>
      <c r="DU501" s="52">
        <v>0</v>
      </c>
      <c r="DV501" s="52">
        <v>0</v>
      </c>
      <c r="DW501" s="52">
        <v>0</v>
      </c>
      <c r="DX501" s="52">
        <v>0</v>
      </c>
      <c r="DY501" s="52">
        <v>0</v>
      </c>
      <c r="DZ501" s="52">
        <v>0</v>
      </c>
      <c r="EA501" s="52">
        <v>0</v>
      </c>
      <c r="EB501" s="52">
        <v>0</v>
      </c>
      <c r="EC501" s="52">
        <v>0</v>
      </c>
      <c r="ED501" s="52">
        <v>0</v>
      </c>
      <c r="EE501" s="52">
        <v>0</v>
      </c>
      <c r="EF501" s="52">
        <v>0</v>
      </c>
      <c r="EG501" s="52">
        <v>0</v>
      </c>
      <c r="EH501" s="52">
        <v>0</v>
      </c>
      <c r="EI501" s="52">
        <v>0</v>
      </c>
      <c r="EJ501" s="52">
        <v>0</v>
      </c>
      <c r="EK501" s="52">
        <v>0</v>
      </c>
      <c r="EL501" s="52">
        <v>0</v>
      </c>
      <c r="EM501" s="52">
        <v>0</v>
      </c>
      <c r="EN501" s="52">
        <v>0</v>
      </c>
      <c r="EO501" s="52">
        <v>0</v>
      </c>
      <c r="EP501" s="52">
        <v>0</v>
      </c>
      <c r="EQ501" s="52">
        <v>0</v>
      </c>
      <c r="ER501" s="52">
        <v>0</v>
      </c>
      <c r="ES501" s="52">
        <v>0</v>
      </c>
      <c r="ET501" s="52">
        <v>0</v>
      </c>
      <c r="EU501" s="52">
        <v>0</v>
      </c>
      <c r="EV501" s="52">
        <v>0</v>
      </c>
      <c r="EW501" s="52">
        <v>84.047619999999995</v>
      </c>
      <c r="EX501" s="52">
        <v>81.857140000000001</v>
      </c>
      <c r="EY501" s="52">
        <v>80.119050000000001</v>
      </c>
      <c r="EZ501" s="52">
        <v>78.690479999999994</v>
      </c>
      <c r="FA501" s="52">
        <v>77.119050000000001</v>
      </c>
      <c r="FB501" s="52">
        <v>75.928569999999993</v>
      </c>
      <c r="FC501" s="52">
        <v>75.357140000000001</v>
      </c>
      <c r="FD501" s="52">
        <v>77.166659999999993</v>
      </c>
      <c r="FE501" s="52">
        <v>80.880949999999999</v>
      </c>
      <c r="FF501" s="52">
        <v>84.928569999999993</v>
      </c>
      <c r="FG501" s="52">
        <v>88.571430000000007</v>
      </c>
      <c r="FH501" s="52">
        <v>92.095240000000004</v>
      </c>
      <c r="FI501" s="52">
        <v>95.261899999999997</v>
      </c>
      <c r="FJ501" s="52">
        <v>97.833340000000007</v>
      </c>
      <c r="FK501" s="52">
        <v>100.0476</v>
      </c>
      <c r="FL501" s="52">
        <v>101.7619</v>
      </c>
      <c r="FM501" s="52">
        <v>102.83329999999999</v>
      </c>
      <c r="FN501" s="52">
        <v>102.8571</v>
      </c>
      <c r="FO501" s="52">
        <v>101.5</v>
      </c>
      <c r="FP501" s="52">
        <v>99.261899999999997</v>
      </c>
      <c r="FQ501" s="52">
        <v>95.952380000000005</v>
      </c>
      <c r="FR501" s="52">
        <v>93.095240000000004</v>
      </c>
      <c r="FS501" s="52">
        <v>90.190479999999994</v>
      </c>
      <c r="FT501" s="52">
        <v>87.071430000000007</v>
      </c>
      <c r="FU501" s="52">
        <v>2</v>
      </c>
      <c r="FV501" s="52">
        <v>484.26389999999998</v>
      </c>
      <c r="FW501" s="52">
        <v>381.40030000000002</v>
      </c>
      <c r="FX501" s="52">
        <v>0</v>
      </c>
    </row>
    <row r="502" spans="1:180" x14ac:dyDescent="0.3">
      <c r="A502" t="s">
        <v>174</v>
      </c>
      <c r="B502" t="s">
        <v>252</v>
      </c>
      <c r="C502" t="s">
        <v>0</v>
      </c>
      <c r="D502" t="s">
        <v>244</v>
      </c>
      <c r="E502" t="s">
        <v>190</v>
      </c>
      <c r="F502" t="s">
        <v>227</v>
      </c>
      <c r="G502" t="s">
        <v>241</v>
      </c>
      <c r="H502" s="52">
        <v>6</v>
      </c>
      <c r="I502" s="52">
        <v>0</v>
      </c>
      <c r="J502" s="52">
        <v>0</v>
      </c>
      <c r="K502" s="52">
        <v>0</v>
      </c>
      <c r="L502" s="52">
        <v>0</v>
      </c>
      <c r="M502" s="52">
        <v>0</v>
      </c>
      <c r="N502" s="52">
        <v>0</v>
      </c>
      <c r="O502" s="52">
        <v>0</v>
      </c>
      <c r="P502" s="52">
        <v>0</v>
      </c>
      <c r="Q502" s="52">
        <v>0</v>
      </c>
      <c r="R502" s="52">
        <v>0</v>
      </c>
      <c r="S502" s="52">
        <v>0</v>
      </c>
      <c r="T502" s="52">
        <v>0</v>
      </c>
      <c r="U502" s="52">
        <v>0</v>
      </c>
      <c r="V502" s="52">
        <v>0</v>
      </c>
      <c r="W502" s="52">
        <v>0</v>
      </c>
      <c r="X502" s="52">
        <v>0</v>
      </c>
      <c r="Y502" s="52">
        <v>0</v>
      </c>
      <c r="Z502" s="52">
        <v>0</v>
      </c>
      <c r="AA502" s="52">
        <v>0</v>
      </c>
      <c r="AB502" s="52">
        <v>0</v>
      </c>
      <c r="AC502" s="52">
        <v>0</v>
      </c>
      <c r="AD502" s="52">
        <v>0</v>
      </c>
      <c r="AE502" s="52">
        <v>0</v>
      </c>
      <c r="AF502" s="52">
        <v>0</v>
      </c>
      <c r="AG502" s="52">
        <v>0</v>
      </c>
      <c r="AH502" s="52">
        <v>0</v>
      </c>
      <c r="AI502" s="52">
        <v>0</v>
      </c>
      <c r="AJ502" s="52">
        <v>0</v>
      </c>
      <c r="AK502" s="52">
        <v>0</v>
      </c>
      <c r="AL502" s="52">
        <v>0</v>
      </c>
      <c r="AM502" s="52">
        <v>0</v>
      </c>
      <c r="AN502" s="52">
        <v>0</v>
      </c>
      <c r="AO502" s="52">
        <v>0</v>
      </c>
      <c r="AP502" s="52">
        <v>0</v>
      </c>
      <c r="AQ502" s="52">
        <v>0</v>
      </c>
      <c r="AR502" s="52">
        <v>0</v>
      </c>
      <c r="AS502" s="52">
        <v>0</v>
      </c>
      <c r="AT502" s="52">
        <v>0</v>
      </c>
      <c r="AU502" s="52">
        <v>0</v>
      </c>
      <c r="AV502" s="52">
        <v>0</v>
      </c>
      <c r="AW502" s="52">
        <v>0</v>
      </c>
      <c r="AX502" s="52">
        <v>0</v>
      </c>
      <c r="AY502" s="52">
        <v>0</v>
      </c>
      <c r="AZ502" s="52">
        <v>0</v>
      </c>
      <c r="BA502" s="52">
        <v>0</v>
      </c>
      <c r="BB502" s="52">
        <v>0</v>
      </c>
      <c r="BC502" s="52">
        <v>0</v>
      </c>
      <c r="BD502" s="52">
        <v>0</v>
      </c>
      <c r="BE502" s="52">
        <v>0</v>
      </c>
      <c r="BF502" s="52">
        <v>0</v>
      </c>
      <c r="BG502" s="52">
        <v>0</v>
      </c>
      <c r="BH502" s="52">
        <v>0</v>
      </c>
      <c r="BI502" s="52">
        <v>0</v>
      </c>
      <c r="BJ502" s="52">
        <v>0</v>
      </c>
      <c r="BK502" s="52">
        <v>0</v>
      </c>
      <c r="BL502" s="52">
        <v>0</v>
      </c>
      <c r="BM502" s="52">
        <v>0</v>
      </c>
      <c r="BN502" s="52">
        <v>0</v>
      </c>
      <c r="BO502" s="52">
        <v>0</v>
      </c>
      <c r="BP502" s="52">
        <v>0</v>
      </c>
      <c r="BQ502" s="52">
        <v>0</v>
      </c>
      <c r="BR502" s="52">
        <v>0</v>
      </c>
      <c r="BS502" s="52">
        <v>0</v>
      </c>
      <c r="BT502" s="52">
        <v>0</v>
      </c>
      <c r="BU502" s="52">
        <v>0</v>
      </c>
      <c r="BV502" s="52">
        <v>0</v>
      </c>
      <c r="BW502" s="52">
        <v>0</v>
      </c>
      <c r="BX502" s="52">
        <v>0</v>
      </c>
      <c r="BY502" s="52">
        <v>0</v>
      </c>
      <c r="BZ502" s="52">
        <v>0</v>
      </c>
      <c r="CA502" s="52">
        <v>0</v>
      </c>
      <c r="CB502" s="52">
        <v>0</v>
      </c>
      <c r="CC502" s="52">
        <v>0</v>
      </c>
      <c r="CD502" s="52">
        <v>0</v>
      </c>
      <c r="CE502" s="52">
        <v>0</v>
      </c>
      <c r="CF502" s="52">
        <v>0</v>
      </c>
      <c r="CG502" s="52">
        <v>0</v>
      </c>
      <c r="CH502" s="52">
        <v>0</v>
      </c>
      <c r="CI502" s="52">
        <v>0</v>
      </c>
      <c r="CJ502" s="52">
        <v>0</v>
      </c>
      <c r="CK502" s="52">
        <v>0</v>
      </c>
      <c r="CL502" s="52">
        <v>0</v>
      </c>
      <c r="CM502" s="52">
        <v>0</v>
      </c>
      <c r="CN502" s="52">
        <v>0</v>
      </c>
      <c r="CO502" s="52">
        <v>0</v>
      </c>
      <c r="CP502" s="52">
        <v>0</v>
      </c>
      <c r="CQ502" s="52">
        <v>0</v>
      </c>
      <c r="CR502" s="52">
        <v>0</v>
      </c>
      <c r="CS502" s="52">
        <v>0</v>
      </c>
      <c r="CT502" s="52">
        <v>0</v>
      </c>
      <c r="CU502" s="52">
        <v>0</v>
      </c>
      <c r="CV502" s="52">
        <v>0</v>
      </c>
      <c r="CW502" s="52">
        <v>0</v>
      </c>
      <c r="CX502" s="52">
        <v>0</v>
      </c>
      <c r="CY502" s="52">
        <v>0</v>
      </c>
      <c r="CZ502" s="52">
        <v>0</v>
      </c>
      <c r="DA502" s="52">
        <v>0</v>
      </c>
      <c r="DB502" s="52">
        <v>0</v>
      </c>
      <c r="DC502" s="52">
        <v>0</v>
      </c>
      <c r="DD502" s="52">
        <v>0</v>
      </c>
      <c r="DE502" s="52">
        <v>0</v>
      </c>
      <c r="DF502" s="52">
        <v>0</v>
      </c>
      <c r="DG502" s="52">
        <v>0</v>
      </c>
      <c r="DH502" s="52">
        <v>0</v>
      </c>
      <c r="DI502" s="52">
        <v>0</v>
      </c>
      <c r="DJ502" s="52">
        <v>0</v>
      </c>
      <c r="DK502" s="52">
        <v>0</v>
      </c>
      <c r="DL502" s="52">
        <v>0</v>
      </c>
      <c r="DM502" s="52">
        <v>0</v>
      </c>
      <c r="DN502" s="52">
        <v>0</v>
      </c>
      <c r="DO502" s="52">
        <v>0</v>
      </c>
      <c r="DP502" s="52">
        <v>0</v>
      </c>
      <c r="DQ502" s="52">
        <v>0</v>
      </c>
      <c r="DR502" s="52">
        <v>0</v>
      </c>
      <c r="DS502" s="52">
        <v>0</v>
      </c>
      <c r="DT502" s="52">
        <v>0</v>
      </c>
      <c r="DU502" s="52">
        <v>0</v>
      </c>
      <c r="DV502" s="52">
        <v>0</v>
      </c>
      <c r="DW502" s="52">
        <v>0</v>
      </c>
      <c r="DX502" s="52">
        <v>0</v>
      </c>
      <c r="DY502" s="52">
        <v>0</v>
      </c>
      <c r="DZ502" s="52">
        <v>0</v>
      </c>
      <c r="EA502" s="52">
        <v>0</v>
      </c>
      <c r="EB502" s="52">
        <v>0</v>
      </c>
      <c r="EC502" s="52">
        <v>0</v>
      </c>
      <c r="ED502" s="52">
        <v>0</v>
      </c>
      <c r="EE502" s="52">
        <v>0</v>
      </c>
      <c r="EF502" s="52">
        <v>0</v>
      </c>
      <c r="EG502" s="52">
        <v>0</v>
      </c>
      <c r="EH502" s="52">
        <v>0</v>
      </c>
      <c r="EI502" s="52">
        <v>0</v>
      </c>
      <c r="EJ502" s="52">
        <v>0</v>
      </c>
      <c r="EK502" s="52">
        <v>0</v>
      </c>
      <c r="EL502" s="52">
        <v>0</v>
      </c>
      <c r="EM502" s="52">
        <v>0</v>
      </c>
      <c r="EN502" s="52">
        <v>0</v>
      </c>
      <c r="EO502" s="52">
        <v>0</v>
      </c>
      <c r="EP502" s="52">
        <v>0</v>
      </c>
      <c r="EQ502" s="52">
        <v>0</v>
      </c>
      <c r="ER502" s="52">
        <v>0</v>
      </c>
      <c r="ES502" s="52">
        <v>0</v>
      </c>
      <c r="ET502" s="52">
        <v>0</v>
      </c>
      <c r="EU502" s="52">
        <v>0</v>
      </c>
      <c r="EV502" s="52">
        <v>0</v>
      </c>
      <c r="EW502" s="52">
        <v>76.5</v>
      </c>
      <c r="EX502" s="52">
        <v>74.277780000000007</v>
      </c>
      <c r="EY502" s="52">
        <v>72.388890000000004</v>
      </c>
      <c r="EZ502" s="52">
        <v>71.222219999999993</v>
      </c>
      <c r="FA502" s="52">
        <v>70.166659999999993</v>
      </c>
      <c r="FB502" s="52">
        <v>68.611109999999996</v>
      </c>
      <c r="FC502" s="52">
        <v>67.05556</v>
      </c>
      <c r="FD502" s="52">
        <v>67.277780000000007</v>
      </c>
      <c r="FE502" s="52">
        <v>70.388890000000004</v>
      </c>
      <c r="FF502" s="52">
        <v>75.277780000000007</v>
      </c>
      <c r="FG502" s="52">
        <v>79.888890000000004</v>
      </c>
      <c r="FH502" s="52">
        <v>83.666659999999993</v>
      </c>
      <c r="FI502" s="52">
        <v>87.222219999999993</v>
      </c>
      <c r="FJ502" s="52">
        <v>90.111109999999996</v>
      </c>
      <c r="FK502" s="52">
        <v>92.388890000000004</v>
      </c>
      <c r="FL502" s="52">
        <v>93.277780000000007</v>
      </c>
      <c r="FM502" s="52">
        <v>93.55556</v>
      </c>
      <c r="FN502" s="52">
        <v>92.833340000000007</v>
      </c>
      <c r="FO502" s="52">
        <v>91.333340000000007</v>
      </c>
      <c r="FP502" s="52">
        <v>88.833340000000007</v>
      </c>
      <c r="FQ502" s="52">
        <v>86.05556</v>
      </c>
      <c r="FR502" s="52">
        <v>83.55556</v>
      </c>
      <c r="FS502" s="52">
        <v>81.222219999999993</v>
      </c>
      <c r="FT502" s="52">
        <v>78.888890000000004</v>
      </c>
      <c r="FU502" s="52">
        <v>2</v>
      </c>
      <c r="FV502" s="52">
        <v>423.15499999999997</v>
      </c>
      <c r="FW502" s="52">
        <v>323.7294</v>
      </c>
      <c r="FX502" s="52">
        <v>0</v>
      </c>
    </row>
    <row r="503" spans="1:180" x14ac:dyDescent="0.3">
      <c r="A503" t="s">
        <v>174</v>
      </c>
      <c r="B503" t="s">
        <v>252</v>
      </c>
      <c r="C503" t="s">
        <v>0</v>
      </c>
      <c r="D503" t="s">
        <v>224</v>
      </c>
      <c r="E503" t="s">
        <v>189</v>
      </c>
      <c r="F503" t="s">
        <v>227</v>
      </c>
      <c r="G503" t="s">
        <v>241</v>
      </c>
      <c r="H503" s="52">
        <v>6</v>
      </c>
      <c r="I503" s="52">
        <v>0</v>
      </c>
      <c r="J503" s="52">
        <v>0</v>
      </c>
      <c r="K503" s="52">
        <v>0</v>
      </c>
      <c r="L503" s="52">
        <v>0</v>
      </c>
      <c r="M503" s="52">
        <v>0</v>
      </c>
      <c r="N503" s="52">
        <v>0</v>
      </c>
      <c r="O503" s="52">
        <v>0</v>
      </c>
      <c r="P503" s="52">
        <v>0</v>
      </c>
      <c r="Q503" s="52">
        <v>0</v>
      </c>
      <c r="R503" s="52">
        <v>0</v>
      </c>
      <c r="S503" s="52">
        <v>0</v>
      </c>
      <c r="T503" s="52">
        <v>0</v>
      </c>
      <c r="U503" s="52">
        <v>0</v>
      </c>
      <c r="V503" s="52">
        <v>0</v>
      </c>
      <c r="W503" s="52">
        <v>0</v>
      </c>
      <c r="X503" s="52">
        <v>0</v>
      </c>
      <c r="Y503" s="52">
        <v>0</v>
      </c>
      <c r="Z503" s="52">
        <v>0</v>
      </c>
      <c r="AA503" s="52">
        <v>0</v>
      </c>
      <c r="AB503" s="52">
        <v>0</v>
      </c>
      <c r="AC503" s="52">
        <v>0</v>
      </c>
      <c r="AD503" s="52">
        <v>0</v>
      </c>
      <c r="AE503" s="52">
        <v>0</v>
      </c>
      <c r="AF503" s="52">
        <v>0</v>
      </c>
      <c r="AG503" s="52">
        <v>0</v>
      </c>
      <c r="AH503" s="52">
        <v>0</v>
      </c>
      <c r="AI503" s="52">
        <v>0</v>
      </c>
      <c r="AJ503" s="52">
        <v>0</v>
      </c>
      <c r="AK503" s="52">
        <v>0</v>
      </c>
      <c r="AL503" s="52">
        <v>0</v>
      </c>
      <c r="AM503" s="52">
        <v>0</v>
      </c>
      <c r="AN503" s="52">
        <v>0</v>
      </c>
      <c r="AO503" s="52">
        <v>0</v>
      </c>
      <c r="AP503" s="52">
        <v>0</v>
      </c>
      <c r="AQ503" s="52">
        <v>0</v>
      </c>
      <c r="AR503" s="52">
        <v>0</v>
      </c>
      <c r="AS503" s="52">
        <v>0</v>
      </c>
      <c r="AT503" s="52">
        <v>0</v>
      </c>
      <c r="AU503" s="52">
        <v>0</v>
      </c>
      <c r="AV503" s="52">
        <v>0</v>
      </c>
      <c r="AW503" s="52">
        <v>0</v>
      </c>
      <c r="AX503" s="52">
        <v>0</v>
      </c>
      <c r="AY503" s="52">
        <v>0</v>
      </c>
      <c r="AZ503" s="52">
        <v>0</v>
      </c>
      <c r="BA503" s="52">
        <v>0</v>
      </c>
      <c r="BB503" s="52">
        <v>0</v>
      </c>
      <c r="BC503" s="52">
        <v>0</v>
      </c>
      <c r="BD503" s="52">
        <v>0</v>
      </c>
      <c r="BE503" s="52">
        <v>0</v>
      </c>
      <c r="BF503" s="52">
        <v>0</v>
      </c>
      <c r="BG503" s="52">
        <v>0</v>
      </c>
      <c r="BH503" s="52">
        <v>0</v>
      </c>
      <c r="BI503" s="52">
        <v>0</v>
      </c>
      <c r="BJ503" s="52">
        <v>0</v>
      </c>
      <c r="BK503" s="52">
        <v>0</v>
      </c>
      <c r="BL503" s="52">
        <v>0</v>
      </c>
      <c r="BM503" s="52">
        <v>0</v>
      </c>
      <c r="BN503" s="52">
        <v>0</v>
      </c>
      <c r="BO503" s="52">
        <v>0</v>
      </c>
      <c r="BP503" s="52">
        <v>0</v>
      </c>
      <c r="BQ503" s="52">
        <v>0</v>
      </c>
      <c r="BR503" s="52">
        <v>0</v>
      </c>
      <c r="BS503" s="52">
        <v>0</v>
      </c>
      <c r="BT503" s="52">
        <v>0</v>
      </c>
      <c r="BU503" s="52">
        <v>0</v>
      </c>
      <c r="BV503" s="52">
        <v>0</v>
      </c>
      <c r="BW503" s="52">
        <v>0</v>
      </c>
      <c r="BX503" s="52">
        <v>0</v>
      </c>
      <c r="BY503" s="52">
        <v>0</v>
      </c>
      <c r="BZ503" s="52">
        <v>0</v>
      </c>
      <c r="CA503" s="52">
        <v>0</v>
      </c>
      <c r="CB503" s="52">
        <v>0</v>
      </c>
      <c r="CC503" s="52">
        <v>0</v>
      </c>
      <c r="CD503" s="52">
        <v>0</v>
      </c>
      <c r="CE503" s="52">
        <v>0</v>
      </c>
      <c r="CF503" s="52">
        <v>0</v>
      </c>
      <c r="CG503" s="52">
        <v>0</v>
      </c>
      <c r="CH503" s="52">
        <v>0</v>
      </c>
      <c r="CI503" s="52">
        <v>0</v>
      </c>
      <c r="CJ503" s="52">
        <v>0</v>
      </c>
      <c r="CK503" s="52">
        <v>0</v>
      </c>
      <c r="CL503" s="52">
        <v>0</v>
      </c>
      <c r="CM503" s="52">
        <v>0</v>
      </c>
      <c r="CN503" s="52">
        <v>0</v>
      </c>
      <c r="CO503" s="52">
        <v>0</v>
      </c>
      <c r="CP503" s="52">
        <v>0</v>
      </c>
      <c r="CQ503" s="52">
        <v>0</v>
      </c>
      <c r="CR503" s="52">
        <v>0</v>
      </c>
      <c r="CS503" s="52">
        <v>0</v>
      </c>
      <c r="CT503" s="52">
        <v>0</v>
      </c>
      <c r="CU503" s="52">
        <v>0</v>
      </c>
      <c r="CV503" s="52">
        <v>0</v>
      </c>
      <c r="CW503" s="52">
        <v>0</v>
      </c>
      <c r="CX503" s="52">
        <v>0</v>
      </c>
      <c r="CY503" s="52">
        <v>0</v>
      </c>
      <c r="CZ503" s="52">
        <v>0</v>
      </c>
      <c r="DA503" s="52">
        <v>0</v>
      </c>
      <c r="DB503" s="52">
        <v>0</v>
      </c>
      <c r="DC503" s="52">
        <v>0</v>
      </c>
      <c r="DD503" s="52">
        <v>0</v>
      </c>
      <c r="DE503" s="52">
        <v>0</v>
      </c>
      <c r="DF503" s="52">
        <v>0</v>
      </c>
      <c r="DG503" s="52">
        <v>0</v>
      </c>
      <c r="DH503" s="52">
        <v>0</v>
      </c>
      <c r="DI503" s="52">
        <v>0</v>
      </c>
      <c r="DJ503" s="52">
        <v>0</v>
      </c>
      <c r="DK503" s="52">
        <v>0</v>
      </c>
      <c r="DL503" s="52">
        <v>0</v>
      </c>
      <c r="DM503" s="52">
        <v>0</v>
      </c>
      <c r="DN503" s="52">
        <v>0</v>
      </c>
      <c r="DO503" s="52">
        <v>0</v>
      </c>
      <c r="DP503" s="52">
        <v>0</v>
      </c>
      <c r="DQ503" s="52">
        <v>0</v>
      </c>
      <c r="DR503" s="52">
        <v>0</v>
      </c>
      <c r="DS503" s="52">
        <v>0</v>
      </c>
      <c r="DT503" s="52">
        <v>0</v>
      </c>
      <c r="DU503" s="52">
        <v>0</v>
      </c>
      <c r="DV503" s="52">
        <v>0</v>
      </c>
      <c r="DW503" s="52">
        <v>0</v>
      </c>
      <c r="DX503" s="52">
        <v>0</v>
      </c>
      <c r="DY503" s="52">
        <v>0</v>
      </c>
      <c r="DZ503" s="52">
        <v>0</v>
      </c>
      <c r="EA503" s="52">
        <v>0</v>
      </c>
      <c r="EB503" s="52">
        <v>0</v>
      </c>
      <c r="EC503" s="52">
        <v>0</v>
      </c>
      <c r="ED503" s="52">
        <v>0</v>
      </c>
      <c r="EE503" s="52">
        <v>0</v>
      </c>
      <c r="EF503" s="52">
        <v>0</v>
      </c>
      <c r="EG503" s="52">
        <v>0</v>
      </c>
      <c r="EH503" s="52">
        <v>0</v>
      </c>
      <c r="EI503" s="52">
        <v>0</v>
      </c>
      <c r="EJ503" s="52">
        <v>0</v>
      </c>
      <c r="EK503" s="52">
        <v>0</v>
      </c>
      <c r="EL503" s="52">
        <v>0</v>
      </c>
      <c r="EM503" s="52">
        <v>0</v>
      </c>
      <c r="EN503" s="52">
        <v>0</v>
      </c>
      <c r="EO503" s="52">
        <v>0</v>
      </c>
      <c r="EP503" s="52">
        <v>0</v>
      </c>
      <c r="EQ503" s="52">
        <v>0</v>
      </c>
      <c r="ER503" s="52">
        <v>0</v>
      </c>
      <c r="ES503" s="52">
        <v>0</v>
      </c>
      <c r="ET503" s="52">
        <v>0</v>
      </c>
      <c r="EU503" s="52">
        <v>0</v>
      </c>
      <c r="EV503" s="52">
        <v>0</v>
      </c>
      <c r="EW503" s="52">
        <v>81.340909999999994</v>
      </c>
      <c r="EX503" s="52">
        <v>79.068179999999998</v>
      </c>
      <c r="EY503" s="52">
        <v>77.340909999999994</v>
      </c>
      <c r="EZ503" s="52">
        <v>75.931820000000002</v>
      </c>
      <c r="FA503" s="52">
        <v>74.068179999999998</v>
      </c>
      <c r="FB503" s="52">
        <v>72.454539999999994</v>
      </c>
      <c r="FC503" s="52">
        <v>71.681820000000002</v>
      </c>
      <c r="FD503" s="52">
        <v>73.227270000000004</v>
      </c>
      <c r="FE503" s="52">
        <v>76.75</v>
      </c>
      <c r="FF503" s="52">
        <v>80.909090000000006</v>
      </c>
      <c r="FG503" s="52">
        <v>85.113640000000004</v>
      </c>
      <c r="FH503" s="52">
        <v>88.659090000000006</v>
      </c>
      <c r="FI503" s="52">
        <v>92.113640000000004</v>
      </c>
      <c r="FJ503" s="52">
        <v>95.204539999999994</v>
      </c>
      <c r="FK503" s="52">
        <v>97.295460000000006</v>
      </c>
      <c r="FL503" s="52">
        <v>98.954539999999994</v>
      </c>
      <c r="FM503" s="52">
        <v>99.886359999999996</v>
      </c>
      <c r="FN503" s="52">
        <v>99.5</v>
      </c>
      <c r="FO503" s="52">
        <v>97.772729999999996</v>
      </c>
      <c r="FP503" s="52">
        <v>95.136359999999996</v>
      </c>
      <c r="FQ503" s="52">
        <v>91.931820000000002</v>
      </c>
      <c r="FR503" s="52">
        <v>89.113640000000004</v>
      </c>
      <c r="FS503" s="52">
        <v>86.022729999999996</v>
      </c>
      <c r="FT503" s="52">
        <v>83.318179999999998</v>
      </c>
      <c r="FU503" s="52">
        <v>2</v>
      </c>
      <c r="FV503" s="52">
        <v>474.12900000000002</v>
      </c>
      <c r="FW503" s="52">
        <v>371.0111</v>
      </c>
      <c r="FX503" s="52">
        <v>0</v>
      </c>
    </row>
    <row r="504" spans="1:180" x14ac:dyDescent="0.3">
      <c r="A504" t="s">
        <v>174</v>
      </c>
      <c r="B504" t="s">
        <v>252</v>
      </c>
      <c r="C504" t="s">
        <v>0</v>
      </c>
      <c r="D504" t="s">
        <v>244</v>
      </c>
      <c r="E504" t="s">
        <v>189</v>
      </c>
      <c r="F504" t="s">
        <v>227</v>
      </c>
      <c r="G504" t="s">
        <v>241</v>
      </c>
      <c r="H504" s="52">
        <v>6</v>
      </c>
      <c r="I504" s="52">
        <v>0</v>
      </c>
      <c r="J504" s="52">
        <v>0</v>
      </c>
      <c r="K504" s="52">
        <v>0</v>
      </c>
      <c r="L504" s="52">
        <v>0</v>
      </c>
      <c r="M504" s="52">
        <v>0</v>
      </c>
      <c r="N504" s="52">
        <v>0</v>
      </c>
      <c r="O504" s="52">
        <v>0</v>
      </c>
      <c r="P504" s="52">
        <v>0</v>
      </c>
      <c r="Q504" s="52">
        <v>0</v>
      </c>
      <c r="R504" s="52">
        <v>0</v>
      </c>
      <c r="S504" s="52">
        <v>0</v>
      </c>
      <c r="T504" s="52">
        <v>0</v>
      </c>
      <c r="U504" s="52">
        <v>0</v>
      </c>
      <c r="V504" s="52">
        <v>0</v>
      </c>
      <c r="W504" s="52">
        <v>0</v>
      </c>
      <c r="X504" s="52">
        <v>0</v>
      </c>
      <c r="Y504" s="52">
        <v>0</v>
      </c>
      <c r="Z504" s="52">
        <v>0</v>
      </c>
      <c r="AA504" s="52">
        <v>0</v>
      </c>
      <c r="AB504" s="52">
        <v>0</v>
      </c>
      <c r="AC504" s="52">
        <v>0</v>
      </c>
      <c r="AD504" s="52">
        <v>0</v>
      </c>
      <c r="AE504" s="52">
        <v>0</v>
      </c>
      <c r="AF504" s="52">
        <v>0</v>
      </c>
      <c r="AG504" s="52">
        <v>0</v>
      </c>
      <c r="AH504" s="52">
        <v>0</v>
      </c>
      <c r="AI504" s="52">
        <v>0</v>
      </c>
      <c r="AJ504" s="52">
        <v>0</v>
      </c>
      <c r="AK504" s="52">
        <v>0</v>
      </c>
      <c r="AL504" s="52">
        <v>0</v>
      </c>
      <c r="AM504" s="52">
        <v>0</v>
      </c>
      <c r="AN504" s="52">
        <v>0</v>
      </c>
      <c r="AO504" s="52">
        <v>0</v>
      </c>
      <c r="AP504" s="52">
        <v>0</v>
      </c>
      <c r="AQ504" s="52">
        <v>0</v>
      </c>
      <c r="AR504" s="52">
        <v>0</v>
      </c>
      <c r="AS504" s="52">
        <v>0</v>
      </c>
      <c r="AT504" s="52">
        <v>0</v>
      </c>
      <c r="AU504" s="52">
        <v>0</v>
      </c>
      <c r="AV504" s="52">
        <v>0</v>
      </c>
      <c r="AW504" s="52">
        <v>0</v>
      </c>
      <c r="AX504" s="52">
        <v>0</v>
      </c>
      <c r="AY504" s="52">
        <v>0</v>
      </c>
      <c r="AZ504" s="52">
        <v>0</v>
      </c>
      <c r="BA504" s="52">
        <v>0</v>
      </c>
      <c r="BB504" s="52">
        <v>0</v>
      </c>
      <c r="BC504" s="52">
        <v>0</v>
      </c>
      <c r="BD504" s="52">
        <v>0</v>
      </c>
      <c r="BE504" s="52">
        <v>0</v>
      </c>
      <c r="BF504" s="52">
        <v>0</v>
      </c>
      <c r="BG504" s="52">
        <v>0</v>
      </c>
      <c r="BH504" s="52">
        <v>0</v>
      </c>
      <c r="BI504" s="52">
        <v>0</v>
      </c>
      <c r="BJ504" s="52">
        <v>0</v>
      </c>
      <c r="BK504" s="52">
        <v>0</v>
      </c>
      <c r="BL504" s="52">
        <v>0</v>
      </c>
      <c r="BM504" s="52">
        <v>0</v>
      </c>
      <c r="BN504" s="52">
        <v>0</v>
      </c>
      <c r="BO504" s="52">
        <v>0</v>
      </c>
      <c r="BP504" s="52">
        <v>0</v>
      </c>
      <c r="BQ504" s="52">
        <v>0</v>
      </c>
      <c r="BR504" s="52">
        <v>0</v>
      </c>
      <c r="BS504" s="52">
        <v>0</v>
      </c>
      <c r="BT504" s="52">
        <v>0</v>
      </c>
      <c r="BU504" s="52">
        <v>0</v>
      </c>
      <c r="BV504" s="52">
        <v>0</v>
      </c>
      <c r="BW504" s="52">
        <v>0</v>
      </c>
      <c r="BX504" s="52">
        <v>0</v>
      </c>
      <c r="BY504" s="52">
        <v>0</v>
      </c>
      <c r="BZ504" s="52">
        <v>0</v>
      </c>
      <c r="CA504" s="52">
        <v>0</v>
      </c>
      <c r="CB504" s="52">
        <v>0</v>
      </c>
      <c r="CC504" s="52">
        <v>0</v>
      </c>
      <c r="CD504" s="52">
        <v>0</v>
      </c>
      <c r="CE504" s="52">
        <v>0</v>
      </c>
      <c r="CF504" s="52">
        <v>0</v>
      </c>
      <c r="CG504" s="52">
        <v>0</v>
      </c>
      <c r="CH504" s="52">
        <v>0</v>
      </c>
      <c r="CI504" s="52">
        <v>0</v>
      </c>
      <c r="CJ504" s="52">
        <v>0</v>
      </c>
      <c r="CK504" s="52">
        <v>0</v>
      </c>
      <c r="CL504" s="52">
        <v>0</v>
      </c>
      <c r="CM504" s="52">
        <v>0</v>
      </c>
      <c r="CN504" s="52">
        <v>0</v>
      </c>
      <c r="CO504" s="52">
        <v>0</v>
      </c>
      <c r="CP504" s="52">
        <v>0</v>
      </c>
      <c r="CQ504" s="52">
        <v>0</v>
      </c>
      <c r="CR504" s="52">
        <v>0</v>
      </c>
      <c r="CS504" s="52">
        <v>0</v>
      </c>
      <c r="CT504" s="52">
        <v>0</v>
      </c>
      <c r="CU504" s="52">
        <v>0</v>
      </c>
      <c r="CV504" s="52">
        <v>0</v>
      </c>
      <c r="CW504" s="52">
        <v>0</v>
      </c>
      <c r="CX504" s="52">
        <v>0</v>
      </c>
      <c r="CY504" s="52">
        <v>0</v>
      </c>
      <c r="CZ504" s="52">
        <v>0</v>
      </c>
      <c r="DA504" s="52">
        <v>0</v>
      </c>
      <c r="DB504" s="52">
        <v>0</v>
      </c>
      <c r="DC504" s="52">
        <v>0</v>
      </c>
      <c r="DD504" s="52">
        <v>0</v>
      </c>
      <c r="DE504" s="52">
        <v>0</v>
      </c>
      <c r="DF504" s="52">
        <v>0</v>
      </c>
      <c r="DG504" s="52">
        <v>0</v>
      </c>
      <c r="DH504" s="52">
        <v>0</v>
      </c>
      <c r="DI504" s="52">
        <v>0</v>
      </c>
      <c r="DJ504" s="52">
        <v>0</v>
      </c>
      <c r="DK504" s="52">
        <v>0</v>
      </c>
      <c r="DL504" s="52">
        <v>0</v>
      </c>
      <c r="DM504" s="52">
        <v>0</v>
      </c>
      <c r="DN504" s="52">
        <v>0</v>
      </c>
      <c r="DO504" s="52">
        <v>0</v>
      </c>
      <c r="DP504" s="52">
        <v>0</v>
      </c>
      <c r="DQ504" s="52">
        <v>0</v>
      </c>
      <c r="DR504" s="52">
        <v>0</v>
      </c>
      <c r="DS504" s="52">
        <v>0</v>
      </c>
      <c r="DT504" s="52">
        <v>0</v>
      </c>
      <c r="DU504" s="52">
        <v>0</v>
      </c>
      <c r="DV504" s="52">
        <v>0</v>
      </c>
      <c r="DW504" s="52">
        <v>0</v>
      </c>
      <c r="DX504" s="52">
        <v>0</v>
      </c>
      <c r="DY504" s="52">
        <v>0</v>
      </c>
      <c r="DZ504" s="52">
        <v>0</v>
      </c>
      <c r="EA504" s="52">
        <v>0</v>
      </c>
      <c r="EB504" s="52">
        <v>0</v>
      </c>
      <c r="EC504" s="52">
        <v>0</v>
      </c>
      <c r="ED504" s="52">
        <v>0</v>
      </c>
      <c r="EE504" s="52">
        <v>0</v>
      </c>
      <c r="EF504" s="52">
        <v>0</v>
      </c>
      <c r="EG504" s="52">
        <v>0</v>
      </c>
      <c r="EH504" s="52">
        <v>0</v>
      </c>
      <c r="EI504" s="52">
        <v>0</v>
      </c>
      <c r="EJ504" s="52">
        <v>0</v>
      </c>
      <c r="EK504" s="52">
        <v>0</v>
      </c>
      <c r="EL504" s="52">
        <v>0</v>
      </c>
      <c r="EM504" s="52">
        <v>0</v>
      </c>
      <c r="EN504" s="52">
        <v>0</v>
      </c>
      <c r="EO504" s="52">
        <v>0</v>
      </c>
      <c r="EP504" s="52">
        <v>0</v>
      </c>
      <c r="EQ504" s="52">
        <v>0</v>
      </c>
      <c r="ER504" s="52">
        <v>0</v>
      </c>
      <c r="ES504" s="52">
        <v>0</v>
      </c>
      <c r="ET504" s="52">
        <v>0</v>
      </c>
      <c r="EU504" s="52">
        <v>0</v>
      </c>
      <c r="EV504" s="52">
        <v>0</v>
      </c>
      <c r="EW504" s="52">
        <v>80.44444</v>
      </c>
      <c r="EX504" s="52">
        <v>79.111109999999996</v>
      </c>
      <c r="EY504" s="52">
        <v>77.44444</v>
      </c>
      <c r="EZ504" s="52">
        <v>75.611109999999996</v>
      </c>
      <c r="FA504" s="52">
        <v>73.888890000000004</v>
      </c>
      <c r="FB504" s="52">
        <v>72.05556</v>
      </c>
      <c r="FC504" s="52">
        <v>70.888890000000004</v>
      </c>
      <c r="FD504" s="52">
        <v>71.888890000000004</v>
      </c>
      <c r="FE504" s="52">
        <v>75.44444</v>
      </c>
      <c r="FF504" s="52">
        <v>79.888890000000004</v>
      </c>
      <c r="FG504" s="52">
        <v>84.111109999999996</v>
      </c>
      <c r="FH504" s="52">
        <v>88.05556</v>
      </c>
      <c r="FI504" s="52">
        <v>91.666659999999993</v>
      </c>
      <c r="FJ504" s="52">
        <v>94.5</v>
      </c>
      <c r="FK504" s="52">
        <v>97.277780000000007</v>
      </c>
      <c r="FL504" s="52">
        <v>99.333340000000007</v>
      </c>
      <c r="FM504" s="52">
        <v>100.38890000000001</v>
      </c>
      <c r="FN504" s="52">
        <v>99.94444</v>
      </c>
      <c r="FO504" s="52">
        <v>98.388890000000004</v>
      </c>
      <c r="FP504" s="52">
        <v>96.277780000000007</v>
      </c>
      <c r="FQ504" s="52">
        <v>93.111109999999996</v>
      </c>
      <c r="FR504" s="52">
        <v>90</v>
      </c>
      <c r="FS504" s="52">
        <v>87.166659999999993</v>
      </c>
      <c r="FT504" s="52">
        <v>84.277780000000007</v>
      </c>
      <c r="FU504" s="52">
        <v>2</v>
      </c>
      <c r="FV504" s="52">
        <v>474.12900000000002</v>
      </c>
      <c r="FW504" s="52">
        <v>371.0111</v>
      </c>
      <c r="FX504" s="52">
        <v>0</v>
      </c>
    </row>
    <row r="505" spans="1:180" x14ac:dyDescent="0.3">
      <c r="A505" t="s">
        <v>174</v>
      </c>
      <c r="B505" t="s">
        <v>252</v>
      </c>
      <c r="C505" t="s">
        <v>0</v>
      </c>
      <c r="D505" t="s">
        <v>224</v>
      </c>
      <c r="E505" t="s">
        <v>190</v>
      </c>
      <c r="F505" t="s">
        <v>227</v>
      </c>
      <c r="G505" t="s">
        <v>241</v>
      </c>
      <c r="H505" s="52">
        <v>6</v>
      </c>
      <c r="I505" s="52">
        <v>0</v>
      </c>
      <c r="J505" s="52">
        <v>0</v>
      </c>
      <c r="K505" s="52">
        <v>0</v>
      </c>
      <c r="L505" s="52">
        <v>0</v>
      </c>
      <c r="M505" s="52">
        <v>0</v>
      </c>
      <c r="N505" s="52">
        <v>0</v>
      </c>
      <c r="O505" s="52">
        <v>0</v>
      </c>
      <c r="P505" s="52">
        <v>0</v>
      </c>
      <c r="Q505" s="52">
        <v>0</v>
      </c>
      <c r="R505" s="52">
        <v>0</v>
      </c>
      <c r="S505" s="52">
        <v>0</v>
      </c>
      <c r="T505" s="52">
        <v>0</v>
      </c>
      <c r="U505" s="52">
        <v>0</v>
      </c>
      <c r="V505" s="52">
        <v>0</v>
      </c>
      <c r="W505" s="52">
        <v>0</v>
      </c>
      <c r="X505" s="52">
        <v>0</v>
      </c>
      <c r="Y505" s="52">
        <v>0</v>
      </c>
      <c r="Z505" s="52">
        <v>0</v>
      </c>
      <c r="AA505" s="52">
        <v>0</v>
      </c>
      <c r="AB505" s="52">
        <v>0</v>
      </c>
      <c r="AC505" s="52">
        <v>0</v>
      </c>
      <c r="AD505" s="52">
        <v>0</v>
      </c>
      <c r="AE505" s="52">
        <v>0</v>
      </c>
      <c r="AF505" s="52">
        <v>0</v>
      </c>
      <c r="AG505" s="52">
        <v>0</v>
      </c>
      <c r="AH505" s="52">
        <v>0</v>
      </c>
      <c r="AI505" s="52">
        <v>0</v>
      </c>
      <c r="AJ505" s="52">
        <v>0</v>
      </c>
      <c r="AK505" s="52">
        <v>0</v>
      </c>
      <c r="AL505" s="52">
        <v>0</v>
      </c>
      <c r="AM505" s="52">
        <v>0</v>
      </c>
      <c r="AN505" s="52">
        <v>0</v>
      </c>
      <c r="AO505" s="52">
        <v>0</v>
      </c>
      <c r="AP505" s="52">
        <v>0</v>
      </c>
      <c r="AQ505" s="52">
        <v>0</v>
      </c>
      <c r="AR505" s="52">
        <v>0</v>
      </c>
      <c r="AS505" s="52">
        <v>0</v>
      </c>
      <c r="AT505" s="52">
        <v>0</v>
      </c>
      <c r="AU505" s="52">
        <v>0</v>
      </c>
      <c r="AV505" s="52">
        <v>0</v>
      </c>
      <c r="AW505" s="52">
        <v>0</v>
      </c>
      <c r="AX505" s="52">
        <v>0</v>
      </c>
      <c r="AY505" s="52">
        <v>0</v>
      </c>
      <c r="AZ505" s="52">
        <v>0</v>
      </c>
      <c r="BA505" s="52">
        <v>0</v>
      </c>
      <c r="BB505" s="52">
        <v>0</v>
      </c>
      <c r="BC505" s="52">
        <v>0</v>
      </c>
      <c r="BD505" s="52">
        <v>0</v>
      </c>
      <c r="BE505" s="52">
        <v>0</v>
      </c>
      <c r="BF505" s="52">
        <v>0</v>
      </c>
      <c r="BG505" s="52">
        <v>0</v>
      </c>
      <c r="BH505" s="52">
        <v>0</v>
      </c>
      <c r="BI505" s="52">
        <v>0</v>
      </c>
      <c r="BJ505" s="52">
        <v>0</v>
      </c>
      <c r="BK505" s="52">
        <v>0</v>
      </c>
      <c r="BL505" s="52">
        <v>0</v>
      </c>
      <c r="BM505" s="52">
        <v>0</v>
      </c>
      <c r="BN505" s="52">
        <v>0</v>
      </c>
      <c r="BO505" s="52">
        <v>0</v>
      </c>
      <c r="BP505" s="52">
        <v>0</v>
      </c>
      <c r="BQ505" s="52">
        <v>0</v>
      </c>
      <c r="BR505" s="52">
        <v>0</v>
      </c>
      <c r="BS505" s="52">
        <v>0</v>
      </c>
      <c r="BT505" s="52">
        <v>0</v>
      </c>
      <c r="BU505" s="52">
        <v>0</v>
      </c>
      <c r="BV505" s="52">
        <v>0</v>
      </c>
      <c r="BW505" s="52">
        <v>0</v>
      </c>
      <c r="BX505" s="52">
        <v>0</v>
      </c>
      <c r="BY505" s="52">
        <v>0</v>
      </c>
      <c r="BZ505" s="52">
        <v>0</v>
      </c>
      <c r="CA505" s="52">
        <v>0</v>
      </c>
      <c r="CB505" s="52">
        <v>0</v>
      </c>
      <c r="CC505" s="52">
        <v>0</v>
      </c>
      <c r="CD505" s="52">
        <v>0</v>
      </c>
      <c r="CE505" s="52">
        <v>0</v>
      </c>
      <c r="CF505" s="52">
        <v>0</v>
      </c>
      <c r="CG505" s="52">
        <v>0</v>
      </c>
      <c r="CH505" s="52">
        <v>0</v>
      </c>
      <c r="CI505" s="52">
        <v>0</v>
      </c>
      <c r="CJ505" s="52">
        <v>0</v>
      </c>
      <c r="CK505" s="52">
        <v>0</v>
      </c>
      <c r="CL505" s="52">
        <v>0</v>
      </c>
      <c r="CM505" s="52">
        <v>0</v>
      </c>
      <c r="CN505" s="52">
        <v>0</v>
      </c>
      <c r="CO505" s="52">
        <v>0</v>
      </c>
      <c r="CP505" s="52">
        <v>0</v>
      </c>
      <c r="CQ505" s="52">
        <v>0</v>
      </c>
      <c r="CR505" s="52">
        <v>0</v>
      </c>
      <c r="CS505" s="52">
        <v>0</v>
      </c>
      <c r="CT505" s="52">
        <v>0</v>
      </c>
      <c r="CU505" s="52">
        <v>0</v>
      </c>
      <c r="CV505" s="52">
        <v>0</v>
      </c>
      <c r="CW505" s="52">
        <v>0</v>
      </c>
      <c r="CX505" s="52">
        <v>0</v>
      </c>
      <c r="CY505" s="52">
        <v>0</v>
      </c>
      <c r="CZ505" s="52">
        <v>0</v>
      </c>
      <c r="DA505" s="52">
        <v>0</v>
      </c>
      <c r="DB505" s="52">
        <v>0</v>
      </c>
      <c r="DC505" s="52">
        <v>0</v>
      </c>
      <c r="DD505" s="52">
        <v>0</v>
      </c>
      <c r="DE505" s="52">
        <v>0</v>
      </c>
      <c r="DF505" s="52">
        <v>0</v>
      </c>
      <c r="DG505" s="52">
        <v>0</v>
      </c>
      <c r="DH505" s="52">
        <v>0</v>
      </c>
      <c r="DI505" s="52">
        <v>0</v>
      </c>
      <c r="DJ505" s="52">
        <v>0</v>
      </c>
      <c r="DK505" s="52">
        <v>0</v>
      </c>
      <c r="DL505" s="52">
        <v>0</v>
      </c>
      <c r="DM505" s="52">
        <v>0</v>
      </c>
      <c r="DN505" s="52">
        <v>0</v>
      </c>
      <c r="DO505" s="52">
        <v>0</v>
      </c>
      <c r="DP505" s="52">
        <v>0</v>
      </c>
      <c r="DQ505" s="52">
        <v>0</v>
      </c>
      <c r="DR505" s="52">
        <v>0</v>
      </c>
      <c r="DS505" s="52">
        <v>0</v>
      </c>
      <c r="DT505" s="52">
        <v>0</v>
      </c>
      <c r="DU505" s="52">
        <v>0</v>
      </c>
      <c r="DV505" s="52">
        <v>0</v>
      </c>
      <c r="DW505" s="52">
        <v>0</v>
      </c>
      <c r="DX505" s="52">
        <v>0</v>
      </c>
      <c r="DY505" s="52">
        <v>0</v>
      </c>
      <c r="DZ505" s="52">
        <v>0</v>
      </c>
      <c r="EA505" s="52">
        <v>0</v>
      </c>
      <c r="EB505" s="52">
        <v>0</v>
      </c>
      <c r="EC505" s="52">
        <v>0</v>
      </c>
      <c r="ED505" s="52">
        <v>0</v>
      </c>
      <c r="EE505" s="52">
        <v>0</v>
      </c>
      <c r="EF505" s="52">
        <v>0</v>
      </c>
      <c r="EG505" s="52">
        <v>0</v>
      </c>
      <c r="EH505" s="52">
        <v>0</v>
      </c>
      <c r="EI505" s="52">
        <v>0</v>
      </c>
      <c r="EJ505" s="52">
        <v>0</v>
      </c>
      <c r="EK505" s="52">
        <v>0</v>
      </c>
      <c r="EL505" s="52">
        <v>0</v>
      </c>
      <c r="EM505" s="52">
        <v>0</v>
      </c>
      <c r="EN505" s="52">
        <v>0</v>
      </c>
      <c r="EO505" s="52">
        <v>0</v>
      </c>
      <c r="EP505" s="52">
        <v>0</v>
      </c>
      <c r="EQ505" s="52">
        <v>0</v>
      </c>
      <c r="ER505" s="52">
        <v>0</v>
      </c>
      <c r="ES505" s="52">
        <v>0</v>
      </c>
      <c r="ET505" s="52">
        <v>0</v>
      </c>
      <c r="EU505" s="52">
        <v>0</v>
      </c>
      <c r="EV505" s="52">
        <v>0</v>
      </c>
      <c r="EW505" s="52">
        <v>75.833340000000007</v>
      </c>
      <c r="EX505" s="52">
        <v>73.809520000000006</v>
      </c>
      <c r="EY505" s="52">
        <v>71.738100000000003</v>
      </c>
      <c r="EZ505" s="52">
        <v>69.833340000000007</v>
      </c>
      <c r="FA505" s="52">
        <v>68.428569999999993</v>
      </c>
      <c r="FB505" s="52">
        <v>67.309520000000006</v>
      </c>
      <c r="FC505" s="52">
        <v>66.285709999999995</v>
      </c>
      <c r="FD505" s="52">
        <v>66.809520000000006</v>
      </c>
      <c r="FE505" s="52">
        <v>69.857140000000001</v>
      </c>
      <c r="FF505" s="52">
        <v>74.357140000000001</v>
      </c>
      <c r="FG505" s="52">
        <v>78.809520000000006</v>
      </c>
      <c r="FH505" s="52">
        <v>82.714290000000005</v>
      </c>
      <c r="FI505" s="52">
        <v>86.142859999999999</v>
      </c>
      <c r="FJ505" s="52">
        <v>89.333340000000007</v>
      </c>
      <c r="FK505" s="52">
        <v>91.523809999999997</v>
      </c>
      <c r="FL505" s="52">
        <v>93.095240000000004</v>
      </c>
      <c r="FM505" s="52">
        <v>93.904759999999996</v>
      </c>
      <c r="FN505" s="52">
        <v>93.357140000000001</v>
      </c>
      <c r="FO505" s="52">
        <v>91.547619999999995</v>
      </c>
      <c r="FP505" s="52">
        <v>88.380949999999999</v>
      </c>
      <c r="FQ505" s="52">
        <v>85.690479999999994</v>
      </c>
      <c r="FR505" s="52">
        <v>83.166659999999993</v>
      </c>
      <c r="FS505" s="52">
        <v>80.404759999999996</v>
      </c>
      <c r="FT505" s="52">
        <v>77.714290000000005</v>
      </c>
      <c r="FU505" s="52">
        <v>2</v>
      </c>
      <c r="FV505" s="52">
        <v>423.15499999999997</v>
      </c>
      <c r="FW505" s="52">
        <v>323.7294</v>
      </c>
      <c r="FX505" s="52">
        <v>0</v>
      </c>
    </row>
    <row r="506" spans="1:180" x14ac:dyDescent="0.3">
      <c r="A506" t="s">
        <v>174</v>
      </c>
      <c r="B506" t="s">
        <v>252</v>
      </c>
      <c r="C506" t="s">
        <v>0</v>
      </c>
      <c r="D506" t="s">
        <v>244</v>
      </c>
      <c r="E506" t="s">
        <v>187</v>
      </c>
      <c r="F506" t="s">
        <v>227</v>
      </c>
      <c r="G506" t="s">
        <v>241</v>
      </c>
      <c r="H506" s="52">
        <v>6</v>
      </c>
      <c r="I506" s="52">
        <v>0</v>
      </c>
      <c r="J506" s="52">
        <v>0</v>
      </c>
      <c r="K506" s="52">
        <v>0</v>
      </c>
      <c r="L506" s="52">
        <v>0</v>
      </c>
      <c r="M506" s="52">
        <v>0</v>
      </c>
      <c r="N506" s="52">
        <v>0</v>
      </c>
      <c r="O506" s="52">
        <v>0</v>
      </c>
      <c r="P506" s="52">
        <v>0</v>
      </c>
      <c r="Q506" s="52">
        <v>0</v>
      </c>
      <c r="R506" s="52">
        <v>0</v>
      </c>
      <c r="S506" s="52">
        <v>0</v>
      </c>
      <c r="T506" s="52">
        <v>0</v>
      </c>
      <c r="U506" s="52">
        <v>0</v>
      </c>
      <c r="V506" s="52">
        <v>0</v>
      </c>
      <c r="W506" s="52">
        <v>0</v>
      </c>
      <c r="X506" s="52">
        <v>0</v>
      </c>
      <c r="Y506" s="52">
        <v>0</v>
      </c>
      <c r="Z506" s="52">
        <v>0</v>
      </c>
      <c r="AA506" s="52">
        <v>0</v>
      </c>
      <c r="AB506" s="52">
        <v>0</v>
      </c>
      <c r="AC506" s="52">
        <v>0</v>
      </c>
      <c r="AD506" s="52">
        <v>0</v>
      </c>
      <c r="AE506" s="52">
        <v>0</v>
      </c>
      <c r="AF506" s="52">
        <v>0</v>
      </c>
      <c r="AG506" s="52">
        <v>0</v>
      </c>
      <c r="AH506" s="52">
        <v>0</v>
      </c>
      <c r="AI506" s="52">
        <v>0</v>
      </c>
      <c r="AJ506" s="52">
        <v>0</v>
      </c>
      <c r="AK506" s="52">
        <v>0</v>
      </c>
      <c r="AL506" s="52">
        <v>0</v>
      </c>
      <c r="AM506" s="52">
        <v>0</v>
      </c>
      <c r="AN506" s="52">
        <v>0</v>
      </c>
      <c r="AO506" s="52">
        <v>0</v>
      </c>
      <c r="AP506" s="52">
        <v>0</v>
      </c>
      <c r="AQ506" s="52">
        <v>0</v>
      </c>
      <c r="AR506" s="52">
        <v>0</v>
      </c>
      <c r="AS506" s="52">
        <v>0</v>
      </c>
      <c r="AT506" s="52">
        <v>0</v>
      </c>
      <c r="AU506" s="52">
        <v>0</v>
      </c>
      <c r="AV506" s="52">
        <v>0</v>
      </c>
      <c r="AW506" s="52">
        <v>0</v>
      </c>
      <c r="AX506" s="52">
        <v>0</v>
      </c>
      <c r="AY506" s="52">
        <v>0</v>
      </c>
      <c r="AZ506" s="52">
        <v>0</v>
      </c>
      <c r="BA506" s="52">
        <v>0</v>
      </c>
      <c r="BB506" s="52">
        <v>0</v>
      </c>
      <c r="BC506" s="52">
        <v>0</v>
      </c>
      <c r="BD506" s="52">
        <v>0</v>
      </c>
      <c r="BE506" s="52">
        <v>0</v>
      </c>
      <c r="BF506" s="52">
        <v>0</v>
      </c>
      <c r="BG506" s="52">
        <v>0</v>
      </c>
      <c r="BH506" s="52">
        <v>0</v>
      </c>
      <c r="BI506" s="52">
        <v>0</v>
      </c>
      <c r="BJ506" s="52">
        <v>0</v>
      </c>
      <c r="BK506" s="52">
        <v>0</v>
      </c>
      <c r="BL506" s="52">
        <v>0</v>
      </c>
      <c r="BM506" s="52">
        <v>0</v>
      </c>
      <c r="BN506" s="52">
        <v>0</v>
      </c>
      <c r="BO506" s="52">
        <v>0</v>
      </c>
      <c r="BP506" s="52">
        <v>0</v>
      </c>
      <c r="BQ506" s="52">
        <v>0</v>
      </c>
      <c r="BR506" s="52">
        <v>0</v>
      </c>
      <c r="BS506" s="52">
        <v>0</v>
      </c>
      <c r="BT506" s="52">
        <v>0</v>
      </c>
      <c r="BU506" s="52">
        <v>0</v>
      </c>
      <c r="BV506" s="52">
        <v>0</v>
      </c>
      <c r="BW506" s="52">
        <v>0</v>
      </c>
      <c r="BX506" s="52">
        <v>0</v>
      </c>
      <c r="BY506" s="52">
        <v>0</v>
      </c>
      <c r="BZ506" s="52">
        <v>0</v>
      </c>
      <c r="CA506" s="52">
        <v>0</v>
      </c>
      <c r="CB506" s="52">
        <v>0</v>
      </c>
      <c r="CC506" s="52">
        <v>0</v>
      </c>
      <c r="CD506" s="52">
        <v>0</v>
      </c>
      <c r="CE506" s="52">
        <v>0</v>
      </c>
      <c r="CF506" s="52">
        <v>0</v>
      </c>
      <c r="CG506" s="52">
        <v>0</v>
      </c>
      <c r="CH506" s="52">
        <v>0</v>
      </c>
      <c r="CI506" s="52">
        <v>0</v>
      </c>
      <c r="CJ506" s="52">
        <v>0</v>
      </c>
      <c r="CK506" s="52">
        <v>0</v>
      </c>
      <c r="CL506" s="52">
        <v>0</v>
      </c>
      <c r="CM506" s="52">
        <v>0</v>
      </c>
      <c r="CN506" s="52">
        <v>0</v>
      </c>
      <c r="CO506" s="52">
        <v>0</v>
      </c>
      <c r="CP506" s="52">
        <v>0</v>
      </c>
      <c r="CQ506" s="52">
        <v>0</v>
      </c>
      <c r="CR506" s="52">
        <v>0</v>
      </c>
      <c r="CS506" s="52">
        <v>0</v>
      </c>
      <c r="CT506" s="52">
        <v>0</v>
      </c>
      <c r="CU506" s="52">
        <v>0</v>
      </c>
      <c r="CV506" s="52">
        <v>0</v>
      </c>
      <c r="CW506" s="52">
        <v>0</v>
      </c>
      <c r="CX506" s="52">
        <v>0</v>
      </c>
      <c r="CY506" s="52">
        <v>0</v>
      </c>
      <c r="CZ506" s="52">
        <v>0</v>
      </c>
      <c r="DA506" s="52">
        <v>0</v>
      </c>
      <c r="DB506" s="52">
        <v>0</v>
      </c>
      <c r="DC506" s="52">
        <v>0</v>
      </c>
      <c r="DD506" s="52">
        <v>0</v>
      </c>
      <c r="DE506" s="52">
        <v>0</v>
      </c>
      <c r="DF506" s="52">
        <v>0</v>
      </c>
      <c r="DG506" s="52">
        <v>0</v>
      </c>
      <c r="DH506" s="52">
        <v>0</v>
      </c>
      <c r="DI506" s="52">
        <v>0</v>
      </c>
      <c r="DJ506" s="52">
        <v>0</v>
      </c>
      <c r="DK506" s="52">
        <v>0</v>
      </c>
      <c r="DL506" s="52">
        <v>0</v>
      </c>
      <c r="DM506" s="52">
        <v>0</v>
      </c>
      <c r="DN506" s="52">
        <v>0</v>
      </c>
      <c r="DO506" s="52">
        <v>0</v>
      </c>
      <c r="DP506" s="52">
        <v>0</v>
      </c>
      <c r="DQ506" s="52">
        <v>0</v>
      </c>
      <c r="DR506" s="52">
        <v>0</v>
      </c>
      <c r="DS506" s="52">
        <v>0</v>
      </c>
      <c r="DT506" s="52">
        <v>0</v>
      </c>
      <c r="DU506" s="52">
        <v>0</v>
      </c>
      <c r="DV506" s="52">
        <v>0</v>
      </c>
      <c r="DW506" s="52">
        <v>0</v>
      </c>
      <c r="DX506" s="52">
        <v>0</v>
      </c>
      <c r="DY506" s="52">
        <v>0</v>
      </c>
      <c r="DZ506" s="52">
        <v>0</v>
      </c>
      <c r="EA506" s="52">
        <v>0</v>
      </c>
      <c r="EB506" s="52">
        <v>0</v>
      </c>
      <c r="EC506" s="52">
        <v>0</v>
      </c>
      <c r="ED506" s="52">
        <v>0</v>
      </c>
      <c r="EE506" s="52">
        <v>0</v>
      </c>
      <c r="EF506" s="52">
        <v>0</v>
      </c>
      <c r="EG506" s="52">
        <v>0</v>
      </c>
      <c r="EH506" s="52">
        <v>0</v>
      </c>
      <c r="EI506" s="52">
        <v>0</v>
      </c>
      <c r="EJ506" s="52">
        <v>0</v>
      </c>
      <c r="EK506" s="52">
        <v>0</v>
      </c>
      <c r="EL506" s="52">
        <v>0</v>
      </c>
      <c r="EM506" s="52">
        <v>0</v>
      </c>
      <c r="EN506" s="52">
        <v>0</v>
      </c>
      <c r="EO506" s="52">
        <v>0</v>
      </c>
      <c r="EP506" s="52">
        <v>0</v>
      </c>
      <c r="EQ506" s="52">
        <v>0</v>
      </c>
      <c r="ER506" s="52">
        <v>0</v>
      </c>
      <c r="ES506" s="52">
        <v>0</v>
      </c>
      <c r="ET506" s="52">
        <v>0</v>
      </c>
      <c r="EU506" s="52">
        <v>0</v>
      </c>
      <c r="EV506" s="52">
        <v>0</v>
      </c>
      <c r="EW506" s="52">
        <v>82.125</v>
      </c>
      <c r="EX506" s="52">
        <v>79.9375</v>
      </c>
      <c r="EY506" s="52">
        <v>77.75</v>
      </c>
      <c r="EZ506" s="52">
        <v>75.75</v>
      </c>
      <c r="FA506" s="52">
        <v>74.4375</v>
      </c>
      <c r="FB506" s="52">
        <v>73.25</v>
      </c>
      <c r="FC506" s="52">
        <v>73.1875</v>
      </c>
      <c r="FD506" s="52">
        <v>75.6875</v>
      </c>
      <c r="FE506" s="52">
        <v>79.3125</v>
      </c>
      <c r="FF506" s="52">
        <v>83.0625</v>
      </c>
      <c r="FG506" s="52">
        <v>86.6875</v>
      </c>
      <c r="FH506" s="52">
        <v>89.8125</v>
      </c>
      <c r="FI506" s="52">
        <v>92.875</v>
      </c>
      <c r="FJ506" s="52">
        <v>95.8125</v>
      </c>
      <c r="FK506" s="52">
        <v>98.0625</v>
      </c>
      <c r="FL506" s="52">
        <v>99.6875</v>
      </c>
      <c r="FM506" s="52">
        <v>100.5</v>
      </c>
      <c r="FN506" s="52">
        <v>100.125</v>
      </c>
      <c r="FO506" s="52">
        <v>98</v>
      </c>
      <c r="FP506" s="52">
        <v>96.25</v>
      </c>
      <c r="FQ506" s="52">
        <v>93.6875</v>
      </c>
      <c r="FR506" s="52">
        <v>90.0625</v>
      </c>
      <c r="FS506" s="52">
        <v>86.4375</v>
      </c>
      <c r="FT506" s="52">
        <v>83.0625</v>
      </c>
      <c r="FU506" s="52">
        <v>2</v>
      </c>
      <c r="FV506" s="52">
        <v>446.76440000000002</v>
      </c>
      <c r="FW506" s="52">
        <v>349.2192</v>
      </c>
      <c r="FX506" s="52">
        <v>0</v>
      </c>
    </row>
    <row r="507" spans="1:180" x14ac:dyDescent="0.3">
      <c r="A507" t="s">
        <v>174</v>
      </c>
      <c r="B507" t="s">
        <v>252</v>
      </c>
      <c r="C507" t="s">
        <v>0</v>
      </c>
      <c r="D507" t="s">
        <v>244</v>
      </c>
      <c r="E507" t="s">
        <v>189</v>
      </c>
      <c r="F507" t="s">
        <v>229</v>
      </c>
      <c r="G507" t="s">
        <v>241</v>
      </c>
      <c r="H507" s="52">
        <v>1</v>
      </c>
      <c r="I507" s="52">
        <v>0</v>
      </c>
      <c r="J507" s="52">
        <v>0</v>
      </c>
      <c r="K507" s="52">
        <v>0</v>
      </c>
      <c r="L507" s="52">
        <v>0</v>
      </c>
      <c r="M507" s="52">
        <v>0</v>
      </c>
      <c r="N507" s="52">
        <v>0</v>
      </c>
      <c r="O507" s="52">
        <v>0</v>
      </c>
      <c r="P507" s="52">
        <v>0</v>
      </c>
      <c r="Q507" s="52">
        <v>0</v>
      </c>
      <c r="R507" s="52">
        <v>0</v>
      </c>
      <c r="S507" s="52">
        <v>0</v>
      </c>
      <c r="T507" s="52">
        <v>0</v>
      </c>
      <c r="U507" s="52">
        <v>0</v>
      </c>
      <c r="V507" s="52">
        <v>0</v>
      </c>
      <c r="W507" s="52">
        <v>0</v>
      </c>
      <c r="X507" s="52">
        <v>0</v>
      </c>
      <c r="Y507" s="52">
        <v>0</v>
      </c>
      <c r="Z507" s="52">
        <v>0</v>
      </c>
      <c r="AA507" s="52">
        <v>0</v>
      </c>
      <c r="AB507" s="52">
        <v>0</v>
      </c>
      <c r="AC507" s="52">
        <v>0</v>
      </c>
      <c r="AD507" s="52">
        <v>0</v>
      </c>
      <c r="AE507" s="52">
        <v>0</v>
      </c>
      <c r="AF507" s="52">
        <v>0</v>
      </c>
      <c r="AG507" s="52">
        <v>0</v>
      </c>
      <c r="AH507" s="52">
        <v>0</v>
      </c>
      <c r="AI507" s="52">
        <v>0</v>
      </c>
      <c r="AJ507" s="52">
        <v>0</v>
      </c>
      <c r="AK507" s="52">
        <v>0</v>
      </c>
      <c r="AL507" s="52">
        <v>0</v>
      </c>
      <c r="AM507" s="52">
        <v>0</v>
      </c>
      <c r="AN507" s="52">
        <v>0</v>
      </c>
      <c r="AO507" s="52">
        <v>0</v>
      </c>
      <c r="AP507" s="52">
        <v>0</v>
      </c>
      <c r="AQ507" s="52">
        <v>0</v>
      </c>
      <c r="AR507" s="52">
        <v>0</v>
      </c>
      <c r="AS507" s="52">
        <v>0</v>
      </c>
      <c r="AT507" s="52">
        <v>0</v>
      </c>
      <c r="AU507" s="52">
        <v>0</v>
      </c>
      <c r="AV507" s="52">
        <v>0</v>
      </c>
      <c r="AW507" s="52">
        <v>0</v>
      </c>
      <c r="AX507" s="52">
        <v>0</v>
      </c>
      <c r="AY507" s="52">
        <v>0</v>
      </c>
      <c r="AZ507" s="52">
        <v>0</v>
      </c>
      <c r="BA507" s="52">
        <v>0</v>
      </c>
      <c r="BB507" s="52">
        <v>0</v>
      </c>
      <c r="BC507" s="52">
        <v>0</v>
      </c>
      <c r="BD507" s="52">
        <v>0</v>
      </c>
      <c r="BE507" s="52">
        <v>0</v>
      </c>
      <c r="BF507" s="52">
        <v>0</v>
      </c>
      <c r="BG507" s="52">
        <v>0</v>
      </c>
      <c r="BH507" s="52">
        <v>0</v>
      </c>
      <c r="BI507" s="52">
        <v>0</v>
      </c>
      <c r="BJ507" s="52">
        <v>0</v>
      </c>
      <c r="BK507" s="52">
        <v>0</v>
      </c>
      <c r="BL507" s="52">
        <v>0</v>
      </c>
      <c r="BM507" s="52">
        <v>0</v>
      </c>
      <c r="BN507" s="52">
        <v>0</v>
      </c>
      <c r="BO507" s="52">
        <v>0</v>
      </c>
      <c r="BP507" s="52">
        <v>0</v>
      </c>
      <c r="BQ507" s="52">
        <v>0</v>
      </c>
      <c r="BR507" s="52">
        <v>0</v>
      </c>
      <c r="BS507" s="52">
        <v>0</v>
      </c>
      <c r="BT507" s="52">
        <v>0</v>
      </c>
      <c r="BU507" s="52">
        <v>0</v>
      </c>
      <c r="BV507" s="52">
        <v>0</v>
      </c>
      <c r="BW507" s="52">
        <v>0</v>
      </c>
      <c r="BX507" s="52">
        <v>0</v>
      </c>
      <c r="BY507" s="52">
        <v>0</v>
      </c>
      <c r="BZ507" s="52">
        <v>0</v>
      </c>
      <c r="CA507" s="52">
        <v>0</v>
      </c>
      <c r="CB507" s="52">
        <v>0</v>
      </c>
      <c r="CC507" s="52">
        <v>0</v>
      </c>
      <c r="CD507" s="52">
        <v>0</v>
      </c>
      <c r="CE507" s="52">
        <v>0</v>
      </c>
      <c r="CF507" s="52">
        <v>0</v>
      </c>
      <c r="CG507" s="52">
        <v>0</v>
      </c>
      <c r="CH507" s="52">
        <v>0</v>
      </c>
      <c r="CI507" s="52">
        <v>0</v>
      </c>
      <c r="CJ507" s="52">
        <v>0</v>
      </c>
      <c r="CK507" s="52">
        <v>0</v>
      </c>
      <c r="CL507" s="52">
        <v>0</v>
      </c>
      <c r="CM507" s="52">
        <v>0</v>
      </c>
      <c r="CN507" s="52">
        <v>0</v>
      </c>
      <c r="CO507" s="52">
        <v>0</v>
      </c>
      <c r="CP507" s="52">
        <v>0</v>
      </c>
      <c r="CQ507" s="52">
        <v>0</v>
      </c>
      <c r="CR507" s="52">
        <v>0</v>
      </c>
      <c r="CS507" s="52">
        <v>0</v>
      </c>
      <c r="CT507" s="52">
        <v>0</v>
      </c>
      <c r="CU507" s="52">
        <v>0</v>
      </c>
      <c r="CV507" s="52">
        <v>0</v>
      </c>
      <c r="CW507" s="52">
        <v>0</v>
      </c>
      <c r="CX507" s="52">
        <v>0</v>
      </c>
      <c r="CY507" s="52">
        <v>0</v>
      </c>
      <c r="CZ507" s="52">
        <v>0</v>
      </c>
      <c r="DA507" s="52">
        <v>0</v>
      </c>
      <c r="DB507" s="52">
        <v>0</v>
      </c>
      <c r="DC507" s="52">
        <v>0</v>
      </c>
      <c r="DD507" s="52">
        <v>0</v>
      </c>
      <c r="DE507" s="52">
        <v>0</v>
      </c>
      <c r="DF507" s="52">
        <v>0</v>
      </c>
      <c r="DG507" s="52">
        <v>0</v>
      </c>
      <c r="DH507" s="52">
        <v>0</v>
      </c>
      <c r="DI507" s="52">
        <v>0</v>
      </c>
      <c r="DJ507" s="52">
        <v>0</v>
      </c>
      <c r="DK507" s="52">
        <v>0</v>
      </c>
      <c r="DL507" s="52">
        <v>0</v>
      </c>
      <c r="DM507" s="52">
        <v>0</v>
      </c>
      <c r="DN507" s="52">
        <v>0</v>
      </c>
      <c r="DO507" s="52">
        <v>0</v>
      </c>
      <c r="DP507" s="52">
        <v>0</v>
      </c>
      <c r="DQ507" s="52">
        <v>0</v>
      </c>
      <c r="DR507" s="52">
        <v>0</v>
      </c>
      <c r="DS507" s="52">
        <v>0</v>
      </c>
      <c r="DT507" s="52">
        <v>0</v>
      </c>
      <c r="DU507" s="52">
        <v>0</v>
      </c>
      <c r="DV507" s="52">
        <v>0</v>
      </c>
      <c r="DW507" s="52">
        <v>0</v>
      </c>
      <c r="DX507" s="52">
        <v>0</v>
      </c>
      <c r="DY507" s="52">
        <v>0</v>
      </c>
      <c r="DZ507" s="52">
        <v>0</v>
      </c>
      <c r="EA507" s="52">
        <v>0</v>
      </c>
      <c r="EB507" s="52">
        <v>0</v>
      </c>
      <c r="EC507" s="52">
        <v>0</v>
      </c>
      <c r="ED507" s="52">
        <v>0</v>
      </c>
      <c r="EE507" s="52">
        <v>0</v>
      </c>
      <c r="EF507" s="52">
        <v>0</v>
      </c>
      <c r="EG507" s="52">
        <v>0</v>
      </c>
      <c r="EH507" s="52">
        <v>0</v>
      </c>
      <c r="EI507" s="52">
        <v>0</v>
      </c>
      <c r="EJ507" s="52">
        <v>0</v>
      </c>
      <c r="EK507" s="52">
        <v>0</v>
      </c>
      <c r="EL507" s="52">
        <v>0</v>
      </c>
      <c r="EM507" s="52">
        <v>0</v>
      </c>
      <c r="EN507" s="52">
        <v>0</v>
      </c>
      <c r="EO507" s="52">
        <v>0</v>
      </c>
      <c r="EP507" s="52">
        <v>0</v>
      </c>
      <c r="EQ507" s="52">
        <v>0</v>
      </c>
      <c r="ER507" s="52">
        <v>0</v>
      </c>
      <c r="ES507" s="52">
        <v>0</v>
      </c>
      <c r="ET507" s="52">
        <v>0</v>
      </c>
      <c r="EU507" s="52">
        <v>0</v>
      </c>
      <c r="EV507" s="52">
        <v>0</v>
      </c>
      <c r="EW507" s="52">
        <v>60.148150000000001</v>
      </c>
      <c r="EX507" s="52">
        <v>59.259259999999998</v>
      </c>
      <c r="EY507" s="52">
        <v>58.564819999999997</v>
      </c>
      <c r="EZ507" s="52">
        <v>57.888890000000004</v>
      </c>
      <c r="FA507" s="52">
        <v>57.518520000000002</v>
      </c>
      <c r="FB507" s="52">
        <v>57.037039999999998</v>
      </c>
      <c r="FC507" s="52">
        <v>56.52778</v>
      </c>
      <c r="FD507" s="52">
        <v>57.175930000000001</v>
      </c>
      <c r="FE507" s="52">
        <v>59.157409999999999</v>
      </c>
      <c r="FF507" s="52">
        <v>62.259259999999998</v>
      </c>
      <c r="FG507" s="52">
        <v>66.148150000000001</v>
      </c>
      <c r="FH507" s="52">
        <v>70.768519999999995</v>
      </c>
      <c r="FI507" s="52">
        <v>75.370369999999994</v>
      </c>
      <c r="FJ507" s="52">
        <v>78.44444</v>
      </c>
      <c r="FK507" s="52">
        <v>79.657409999999999</v>
      </c>
      <c r="FL507" s="52">
        <v>79.231480000000005</v>
      </c>
      <c r="FM507" s="52">
        <v>77.351849999999999</v>
      </c>
      <c r="FN507" s="52">
        <v>74.675929999999994</v>
      </c>
      <c r="FO507" s="52">
        <v>71.787040000000005</v>
      </c>
      <c r="FP507" s="52">
        <v>67.425929999999994</v>
      </c>
      <c r="FQ507" s="52">
        <v>63.824069999999999</v>
      </c>
      <c r="FR507" s="52">
        <v>61.425930000000001</v>
      </c>
      <c r="FS507" s="52">
        <v>60.064819999999997</v>
      </c>
      <c r="FT507" s="52">
        <v>59.111109999999996</v>
      </c>
      <c r="FU507" s="52">
        <v>7</v>
      </c>
      <c r="FV507" s="52">
        <v>1828.63</v>
      </c>
      <c r="FW507" s="52">
        <v>427.3639</v>
      </c>
      <c r="FX507" s="52">
        <v>0</v>
      </c>
    </row>
    <row r="508" spans="1:180" x14ac:dyDescent="0.3">
      <c r="A508" t="s">
        <v>174</v>
      </c>
      <c r="B508" t="s">
        <v>252</v>
      </c>
      <c r="C508" t="s">
        <v>0</v>
      </c>
      <c r="D508" t="s">
        <v>244</v>
      </c>
      <c r="E508" t="s">
        <v>187</v>
      </c>
      <c r="F508" t="s">
        <v>230</v>
      </c>
      <c r="G508" t="s">
        <v>241</v>
      </c>
      <c r="H508" s="52">
        <v>6</v>
      </c>
      <c r="I508" s="52">
        <v>0</v>
      </c>
      <c r="J508" s="52">
        <v>0</v>
      </c>
      <c r="K508" s="52">
        <v>0</v>
      </c>
      <c r="L508" s="52">
        <v>0</v>
      </c>
      <c r="M508" s="52">
        <v>0</v>
      </c>
      <c r="N508" s="52">
        <v>0</v>
      </c>
      <c r="O508" s="52">
        <v>0</v>
      </c>
      <c r="P508" s="52">
        <v>0</v>
      </c>
      <c r="Q508" s="52">
        <v>0</v>
      </c>
      <c r="R508" s="52">
        <v>0</v>
      </c>
      <c r="S508" s="52">
        <v>0</v>
      </c>
      <c r="T508" s="52">
        <v>0</v>
      </c>
      <c r="U508" s="52">
        <v>0</v>
      </c>
      <c r="V508" s="52">
        <v>0</v>
      </c>
      <c r="W508" s="52">
        <v>0</v>
      </c>
      <c r="X508" s="52">
        <v>0</v>
      </c>
      <c r="Y508" s="52">
        <v>0</v>
      </c>
      <c r="Z508" s="52">
        <v>0</v>
      </c>
      <c r="AA508" s="52">
        <v>0</v>
      </c>
      <c r="AB508" s="52">
        <v>0</v>
      </c>
      <c r="AC508" s="52">
        <v>0</v>
      </c>
      <c r="AD508" s="52">
        <v>0</v>
      </c>
      <c r="AE508" s="52">
        <v>0</v>
      </c>
      <c r="AF508" s="52">
        <v>0</v>
      </c>
      <c r="AG508" s="52">
        <v>0</v>
      </c>
      <c r="AH508" s="52">
        <v>0</v>
      </c>
      <c r="AI508" s="52">
        <v>0</v>
      </c>
      <c r="AJ508" s="52">
        <v>0</v>
      </c>
      <c r="AK508" s="52">
        <v>0</v>
      </c>
      <c r="AL508" s="52">
        <v>0</v>
      </c>
      <c r="AM508" s="52">
        <v>0</v>
      </c>
      <c r="AN508" s="52">
        <v>0</v>
      </c>
      <c r="AO508" s="52">
        <v>0</v>
      </c>
      <c r="AP508" s="52">
        <v>0</v>
      </c>
      <c r="AQ508" s="52">
        <v>0</v>
      </c>
      <c r="AR508" s="52">
        <v>0</v>
      </c>
      <c r="AS508" s="52">
        <v>0</v>
      </c>
      <c r="AT508" s="52">
        <v>0</v>
      </c>
      <c r="AU508" s="52">
        <v>0</v>
      </c>
      <c r="AV508" s="52">
        <v>0</v>
      </c>
      <c r="AW508" s="52">
        <v>0</v>
      </c>
      <c r="AX508" s="52">
        <v>0</v>
      </c>
      <c r="AY508" s="52">
        <v>0</v>
      </c>
      <c r="AZ508" s="52">
        <v>0</v>
      </c>
      <c r="BA508" s="52">
        <v>0</v>
      </c>
      <c r="BB508" s="52">
        <v>0</v>
      </c>
      <c r="BC508" s="52">
        <v>0</v>
      </c>
      <c r="BD508" s="52">
        <v>0</v>
      </c>
      <c r="BE508" s="52">
        <v>0</v>
      </c>
      <c r="BF508" s="52">
        <v>0</v>
      </c>
      <c r="BG508" s="52">
        <v>0</v>
      </c>
      <c r="BH508" s="52">
        <v>0</v>
      </c>
      <c r="BI508" s="52">
        <v>0</v>
      </c>
      <c r="BJ508" s="52">
        <v>0</v>
      </c>
      <c r="BK508" s="52">
        <v>0</v>
      </c>
      <c r="BL508" s="52">
        <v>0</v>
      </c>
      <c r="BM508" s="52">
        <v>0</v>
      </c>
      <c r="BN508" s="52">
        <v>0</v>
      </c>
      <c r="BO508" s="52">
        <v>0</v>
      </c>
      <c r="BP508" s="52">
        <v>0</v>
      </c>
      <c r="BQ508" s="52">
        <v>0</v>
      </c>
      <c r="BR508" s="52">
        <v>0</v>
      </c>
      <c r="BS508" s="52">
        <v>0</v>
      </c>
      <c r="BT508" s="52">
        <v>0</v>
      </c>
      <c r="BU508" s="52">
        <v>0</v>
      </c>
      <c r="BV508" s="52">
        <v>0</v>
      </c>
      <c r="BW508" s="52">
        <v>0</v>
      </c>
      <c r="BX508" s="52">
        <v>0</v>
      </c>
      <c r="BY508" s="52">
        <v>0</v>
      </c>
      <c r="BZ508" s="52">
        <v>0</v>
      </c>
      <c r="CA508" s="52">
        <v>0</v>
      </c>
      <c r="CB508" s="52">
        <v>0</v>
      </c>
      <c r="CC508" s="52">
        <v>0</v>
      </c>
      <c r="CD508" s="52">
        <v>0</v>
      </c>
      <c r="CE508" s="52">
        <v>0</v>
      </c>
      <c r="CF508" s="52">
        <v>0</v>
      </c>
      <c r="CG508" s="52">
        <v>0</v>
      </c>
      <c r="CH508" s="52">
        <v>0</v>
      </c>
      <c r="CI508" s="52">
        <v>0</v>
      </c>
      <c r="CJ508" s="52">
        <v>0</v>
      </c>
      <c r="CK508" s="52">
        <v>0</v>
      </c>
      <c r="CL508" s="52">
        <v>0</v>
      </c>
      <c r="CM508" s="52">
        <v>0</v>
      </c>
      <c r="CN508" s="52">
        <v>0</v>
      </c>
      <c r="CO508" s="52">
        <v>0</v>
      </c>
      <c r="CP508" s="52">
        <v>0</v>
      </c>
      <c r="CQ508" s="52">
        <v>0</v>
      </c>
      <c r="CR508" s="52">
        <v>0</v>
      </c>
      <c r="CS508" s="52">
        <v>0</v>
      </c>
      <c r="CT508" s="52">
        <v>0</v>
      </c>
      <c r="CU508" s="52">
        <v>0</v>
      </c>
      <c r="CV508" s="52">
        <v>0</v>
      </c>
      <c r="CW508" s="52">
        <v>0</v>
      </c>
      <c r="CX508" s="52">
        <v>0</v>
      </c>
      <c r="CY508" s="52">
        <v>0</v>
      </c>
      <c r="CZ508" s="52">
        <v>0</v>
      </c>
      <c r="DA508" s="52">
        <v>0</v>
      </c>
      <c r="DB508" s="52">
        <v>0</v>
      </c>
      <c r="DC508" s="52">
        <v>0</v>
      </c>
      <c r="DD508" s="52">
        <v>0</v>
      </c>
      <c r="DE508" s="52">
        <v>0</v>
      </c>
      <c r="DF508" s="52">
        <v>0</v>
      </c>
      <c r="DG508" s="52">
        <v>0</v>
      </c>
      <c r="DH508" s="52">
        <v>0</v>
      </c>
      <c r="DI508" s="52">
        <v>0</v>
      </c>
      <c r="DJ508" s="52">
        <v>0</v>
      </c>
      <c r="DK508" s="52">
        <v>0</v>
      </c>
      <c r="DL508" s="52">
        <v>0</v>
      </c>
      <c r="DM508" s="52">
        <v>0</v>
      </c>
      <c r="DN508" s="52">
        <v>0</v>
      </c>
      <c r="DO508" s="52">
        <v>0</v>
      </c>
      <c r="DP508" s="52">
        <v>0</v>
      </c>
      <c r="DQ508" s="52">
        <v>0</v>
      </c>
      <c r="DR508" s="52">
        <v>0</v>
      </c>
      <c r="DS508" s="52">
        <v>0</v>
      </c>
      <c r="DT508" s="52">
        <v>0</v>
      </c>
      <c r="DU508" s="52">
        <v>0</v>
      </c>
      <c r="DV508" s="52">
        <v>0</v>
      </c>
      <c r="DW508" s="52">
        <v>0</v>
      </c>
      <c r="DX508" s="52">
        <v>0</v>
      </c>
      <c r="DY508" s="52">
        <v>0</v>
      </c>
      <c r="DZ508" s="52">
        <v>0</v>
      </c>
      <c r="EA508" s="52">
        <v>0</v>
      </c>
      <c r="EB508" s="52">
        <v>0</v>
      </c>
      <c r="EC508" s="52">
        <v>0</v>
      </c>
      <c r="ED508" s="52">
        <v>0</v>
      </c>
      <c r="EE508" s="52">
        <v>0</v>
      </c>
      <c r="EF508" s="52">
        <v>0</v>
      </c>
      <c r="EG508" s="52">
        <v>0</v>
      </c>
      <c r="EH508" s="52">
        <v>0</v>
      </c>
      <c r="EI508" s="52">
        <v>0</v>
      </c>
      <c r="EJ508" s="52">
        <v>0</v>
      </c>
      <c r="EK508" s="52">
        <v>0</v>
      </c>
      <c r="EL508" s="52">
        <v>0</v>
      </c>
      <c r="EM508" s="52">
        <v>0</v>
      </c>
      <c r="EN508" s="52">
        <v>0</v>
      </c>
      <c r="EO508" s="52">
        <v>0</v>
      </c>
      <c r="EP508" s="52">
        <v>0</v>
      </c>
      <c r="EQ508" s="52">
        <v>0</v>
      </c>
      <c r="ER508" s="52">
        <v>0</v>
      </c>
      <c r="ES508" s="52">
        <v>0</v>
      </c>
      <c r="ET508" s="52">
        <v>0</v>
      </c>
      <c r="EU508" s="52">
        <v>0</v>
      </c>
      <c r="EV508" s="52">
        <v>0</v>
      </c>
      <c r="EW508" s="52">
        <v>68.625</v>
      </c>
      <c r="EX508" s="52">
        <v>67.6875</v>
      </c>
      <c r="EY508" s="52">
        <v>66.71875</v>
      </c>
      <c r="EZ508" s="52">
        <v>65.84375</v>
      </c>
      <c r="FA508" s="52">
        <v>65.03125</v>
      </c>
      <c r="FB508" s="52">
        <v>64.25</v>
      </c>
      <c r="FC508" s="52">
        <v>64.5</v>
      </c>
      <c r="FD508" s="52">
        <v>66.96875</v>
      </c>
      <c r="FE508" s="52">
        <v>70.65625</v>
      </c>
      <c r="FF508" s="52">
        <v>74.71875</v>
      </c>
      <c r="FG508" s="52">
        <v>78.6875</v>
      </c>
      <c r="FH508" s="52">
        <v>82</v>
      </c>
      <c r="FI508" s="52">
        <v>84.3125</v>
      </c>
      <c r="FJ508" s="52">
        <v>86.03125</v>
      </c>
      <c r="FK508" s="52">
        <v>87.34375</v>
      </c>
      <c r="FL508" s="52">
        <v>87.78125</v>
      </c>
      <c r="FM508" s="52">
        <v>86.96875</v>
      </c>
      <c r="FN508" s="52">
        <v>85.28125</v>
      </c>
      <c r="FO508" s="52">
        <v>82.46875</v>
      </c>
      <c r="FP508" s="52">
        <v>78.96875</v>
      </c>
      <c r="FQ508" s="52">
        <v>74.75</v>
      </c>
      <c r="FR508" s="52">
        <v>72.09375</v>
      </c>
      <c r="FS508" s="52">
        <v>70.15625</v>
      </c>
      <c r="FT508" s="52">
        <v>68.6875</v>
      </c>
      <c r="FU508" s="52">
        <v>2</v>
      </c>
      <c r="FV508" s="52">
        <v>690.62310000000002</v>
      </c>
      <c r="FW508" s="52">
        <v>405.66919999999999</v>
      </c>
      <c r="FX508" s="52">
        <v>0</v>
      </c>
    </row>
    <row r="509" spans="1:180" x14ac:dyDescent="0.3">
      <c r="A509" t="s">
        <v>174</v>
      </c>
      <c r="B509" t="s">
        <v>252</v>
      </c>
      <c r="C509" t="s">
        <v>0</v>
      </c>
      <c r="D509" t="s">
        <v>224</v>
      </c>
      <c r="E509" t="s">
        <v>188</v>
      </c>
      <c r="F509" t="s">
        <v>230</v>
      </c>
      <c r="G509" t="s">
        <v>241</v>
      </c>
      <c r="H509" s="52">
        <v>6</v>
      </c>
      <c r="I509" s="52">
        <v>0</v>
      </c>
      <c r="J509" s="52">
        <v>0</v>
      </c>
      <c r="K509" s="52">
        <v>0</v>
      </c>
      <c r="L509" s="52">
        <v>0</v>
      </c>
      <c r="M509" s="52">
        <v>0</v>
      </c>
      <c r="N509" s="52">
        <v>0</v>
      </c>
      <c r="O509" s="52">
        <v>0</v>
      </c>
      <c r="P509" s="52">
        <v>0</v>
      </c>
      <c r="Q509" s="52">
        <v>0</v>
      </c>
      <c r="R509" s="52">
        <v>0</v>
      </c>
      <c r="S509" s="52">
        <v>0</v>
      </c>
      <c r="T509" s="52">
        <v>0</v>
      </c>
      <c r="U509" s="52">
        <v>0</v>
      </c>
      <c r="V509" s="52">
        <v>0</v>
      </c>
      <c r="W509" s="52">
        <v>0</v>
      </c>
      <c r="X509" s="52">
        <v>0</v>
      </c>
      <c r="Y509" s="52">
        <v>0</v>
      </c>
      <c r="Z509" s="52">
        <v>0</v>
      </c>
      <c r="AA509" s="52">
        <v>0</v>
      </c>
      <c r="AB509" s="52">
        <v>0</v>
      </c>
      <c r="AC509" s="52">
        <v>0</v>
      </c>
      <c r="AD509" s="52">
        <v>0</v>
      </c>
      <c r="AE509" s="52">
        <v>0</v>
      </c>
      <c r="AF509" s="52">
        <v>0</v>
      </c>
      <c r="AG509" s="52">
        <v>0</v>
      </c>
      <c r="AH509" s="52">
        <v>0</v>
      </c>
      <c r="AI509" s="52">
        <v>0</v>
      </c>
      <c r="AJ509" s="52">
        <v>0</v>
      </c>
      <c r="AK509" s="52">
        <v>0</v>
      </c>
      <c r="AL509" s="52">
        <v>0</v>
      </c>
      <c r="AM509" s="52">
        <v>0</v>
      </c>
      <c r="AN509" s="52">
        <v>0</v>
      </c>
      <c r="AO509" s="52">
        <v>0</v>
      </c>
      <c r="AP509" s="52">
        <v>0</v>
      </c>
      <c r="AQ509" s="52">
        <v>0</v>
      </c>
      <c r="AR509" s="52">
        <v>0</v>
      </c>
      <c r="AS509" s="52">
        <v>0</v>
      </c>
      <c r="AT509" s="52">
        <v>0</v>
      </c>
      <c r="AU509" s="52">
        <v>0</v>
      </c>
      <c r="AV509" s="52">
        <v>0</v>
      </c>
      <c r="AW509" s="52">
        <v>0</v>
      </c>
      <c r="AX509" s="52">
        <v>0</v>
      </c>
      <c r="AY509" s="52">
        <v>0</v>
      </c>
      <c r="AZ509" s="52">
        <v>0</v>
      </c>
      <c r="BA509" s="52">
        <v>0</v>
      </c>
      <c r="BB509" s="52">
        <v>0</v>
      </c>
      <c r="BC509" s="52">
        <v>0</v>
      </c>
      <c r="BD509" s="52">
        <v>0</v>
      </c>
      <c r="BE509" s="52">
        <v>0</v>
      </c>
      <c r="BF509" s="52">
        <v>0</v>
      </c>
      <c r="BG509" s="52">
        <v>0</v>
      </c>
      <c r="BH509" s="52">
        <v>0</v>
      </c>
      <c r="BI509" s="52">
        <v>0</v>
      </c>
      <c r="BJ509" s="52">
        <v>0</v>
      </c>
      <c r="BK509" s="52">
        <v>0</v>
      </c>
      <c r="BL509" s="52">
        <v>0</v>
      </c>
      <c r="BM509" s="52">
        <v>0</v>
      </c>
      <c r="BN509" s="52">
        <v>0</v>
      </c>
      <c r="BO509" s="52">
        <v>0</v>
      </c>
      <c r="BP509" s="52">
        <v>0</v>
      </c>
      <c r="BQ509" s="52">
        <v>0</v>
      </c>
      <c r="BR509" s="52">
        <v>0</v>
      </c>
      <c r="BS509" s="52">
        <v>0</v>
      </c>
      <c r="BT509" s="52">
        <v>0</v>
      </c>
      <c r="BU509" s="52">
        <v>0</v>
      </c>
      <c r="BV509" s="52">
        <v>0</v>
      </c>
      <c r="BW509" s="52">
        <v>0</v>
      </c>
      <c r="BX509" s="52">
        <v>0</v>
      </c>
      <c r="BY509" s="52">
        <v>0</v>
      </c>
      <c r="BZ509" s="52">
        <v>0</v>
      </c>
      <c r="CA509" s="52">
        <v>0</v>
      </c>
      <c r="CB509" s="52">
        <v>0</v>
      </c>
      <c r="CC509" s="52">
        <v>0</v>
      </c>
      <c r="CD509" s="52">
        <v>0</v>
      </c>
      <c r="CE509" s="52">
        <v>0</v>
      </c>
      <c r="CF509" s="52">
        <v>0</v>
      </c>
      <c r="CG509" s="52">
        <v>0</v>
      </c>
      <c r="CH509" s="52">
        <v>0</v>
      </c>
      <c r="CI509" s="52">
        <v>0</v>
      </c>
      <c r="CJ509" s="52">
        <v>0</v>
      </c>
      <c r="CK509" s="52">
        <v>0</v>
      </c>
      <c r="CL509" s="52">
        <v>0</v>
      </c>
      <c r="CM509" s="52">
        <v>0</v>
      </c>
      <c r="CN509" s="52">
        <v>0</v>
      </c>
      <c r="CO509" s="52">
        <v>0</v>
      </c>
      <c r="CP509" s="52">
        <v>0</v>
      </c>
      <c r="CQ509" s="52">
        <v>0</v>
      </c>
      <c r="CR509" s="52">
        <v>0</v>
      </c>
      <c r="CS509" s="52">
        <v>0</v>
      </c>
      <c r="CT509" s="52">
        <v>0</v>
      </c>
      <c r="CU509" s="52">
        <v>0</v>
      </c>
      <c r="CV509" s="52">
        <v>0</v>
      </c>
      <c r="CW509" s="52">
        <v>0</v>
      </c>
      <c r="CX509" s="52">
        <v>0</v>
      </c>
      <c r="CY509" s="52">
        <v>0</v>
      </c>
      <c r="CZ509" s="52">
        <v>0</v>
      </c>
      <c r="DA509" s="52">
        <v>0</v>
      </c>
      <c r="DB509" s="52">
        <v>0</v>
      </c>
      <c r="DC509" s="52">
        <v>0</v>
      </c>
      <c r="DD509" s="52">
        <v>0</v>
      </c>
      <c r="DE509" s="52">
        <v>0</v>
      </c>
      <c r="DF509" s="52">
        <v>0</v>
      </c>
      <c r="DG509" s="52">
        <v>0</v>
      </c>
      <c r="DH509" s="52">
        <v>0</v>
      </c>
      <c r="DI509" s="52">
        <v>0</v>
      </c>
      <c r="DJ509" s="52">
        <v>0</v>
      </c>
      <c r="DK509" s="52">
        <v>0</v>
      </c>
      <c r="DL509" s="52">
        <v>0</v>
      </c>
      <c r="DM509" s="52">
        <v>0</v>
      </c>
      <c r="DN509" s="52">
        <v>0</v>
      </c>
      <c r="DO509" s="52">
        <v>0</v>
      </c>
      <c r="DP509" s="52">
        <v>0</v>
      </c>
      <c r="DQ509" s="52">
        <v>0</v>
      </c>
      <c r="DR509" s="52">
        <v>0</v>
      </c>
      <c r="DS509" s="52">
        <v>0</v>
      </c>
      <c r="DT509" s="52">
        <v>0</v>
      </c>
      <c r="DU509" s="52">
        <v>0</v>
      </c>
      <c r="DV509" s="52">
        <v>0</v>
      </c>
      <c r="DW509" s="52">
        <v>0</v>
      </c>
      <c r="DX509" s="52">
        <v>0</v>
      </c>
      <c r="DY509" s="52">
        <v>0</v>
      </c>
      <c r="DZ509" s="52">
        <v>0</v>
      </c>
      <c r="EA509" s="52">
        <v>0</v>
      </c>
      <c r="EB509" s="52">
        <v>0</v>
      </c>
      <c r="EC509" s="52">
        <v>0</v>
      </c>
      <c r="ED509" s="52">
        <v>0</v>
      </c>
      <c r="EE509" s="52">
        <v>0</v>
      </c>
      <c r="EF509" s="52">
        <v>0</v>
      </c>
      <c r="EG509" s="52">
        <v>0</v>
      </c>
      <c r="EH509" s="52">
        <v>0</v>
      </c>
      <c r="EI509" s="52">
        <v>0</v>
      </c>
      <c r="EJ509" s="52">
        <v>0</v>
      </c>
      <c r="EK509" s="52">
        <v>0</v>
      </c>
      <c r="EL509" s="52">
        <v>0</v>
      </c>
      <c r="EM509" s="52">
        <v>0</v>
      </c>
      <c r="EN509" s="52">
        <v>0</v>
      </c>
      <c r="EO509" s="52">
        <v>0</v>
      </c>
      <c r="EP509" s="52">
        <v>0</v>
      </c>
      <c r="EQ509" s="52">
        <v>0</v>
      </c>
      <c r="ER509" s="52">
        <v>0</v>
      </c>
      <c r="ES509" s="52">
        <v>0</v>
      </c>
      <c r="ET509" s="52">
        <v>0</v>
      </c>
      <c r="EU509" s="52">
        <v>0</v>
      </c>
      <c r="EV509" s="52">
        <v>0</v>
      </c>
      <c r="EW509" s="52">
        <v>68.738100000000003</v>
      </c>
      <c r="EX509" s="52">
        <v>67.690479999999994</v>
      </c>
      <c r="EY509" s="52">
        <v>66.845240000000004</v>
      </c>
      <c r="EZ509" s="52">
        <v>65.928569999999993</v>
      </c>
      <c r="FA509" s="52">
        <v>65.202380000000005</v>
      </c>
      <c r="FB509" s="52">
        <v>64.630949999999999</v>
      </c>
      <c r="FC509" s="52">
        <v>64.535709999999995</v>
      </c>
      <c r="FD509" s="52">
        <v>66.535709999999995</v>
      </c>
      <c r="FE509" s="52">
        <v>70.095240000000004</v>
      </c>
      <c r="FF509" s="52">
        <v>74.726190000000003</v>
      </c>
      <c r="FG509" s="52">
        <v>79.869050000000001</v>
      </c>
      <c r="FH509" s="52">
        <v>84.25</v>
      </c>
      <c r="FI509" s="52">
        <v>87.25</v>
      </c>
      <c r="FJ509" s="52">
        <v>89.238100000000003</v>
      </c>
      <c r="FK509" s="52">
        <v>90.273809999999997</v>
      </c>
      <c r="FL509" s="52">
        <v>90.726190000000003</v>
      </c>
      <c r="FM509" s="52">
        <v>90.130949999999999</v>
      </c>
      <c r="FN509" s="52">
        <v>88.5</v>
      </c>
      <c r="FO509" s="52">
        <v>85.464290000000005</v>
      </c>
      <c r="FP509" s="52">
        <v>80.833340000000007</v>
      </c>
      <c r="FQ509" s="52">
        <v>76.285709999999995</v>
      </c>
      <c r="FR509" s="52">
        <v>73.440479999999994</v>
      </c>
      <c r="FS509" s="52">
        <v>71.619050000000001</v>
      </c>
      <c r="FT509" s="52">
        <v>70.226190000000003</v>
      </c>
      <c r="FU509" s="52">
        <v>2</v>
      </c>
      <c r="FV509" s="52">
        <v>729.96140000000003</v>
      </c>
      <c r="FW509" s="52">
        <v>436.05</v>
      </c>
      <c r="FX509" s="52">
        <v>0</v>
      </c>
    </row>
    <row r="510" spans="1:180" x14ac:dyDescent="0.3">
      <c r="A510" t="s">
        <v>174</v>
      </c>
      <c r="B510" t="s">
        <v>252</v>
      </c>
      <c r="C510" t="s">
        <v>0</v>
      </c>
      <c r="D510" t="s">
        <v>224</v>
      </c>
      <c r="E510" t="s">
        <v>187</v>
      </c>
      <c r="F510" t="s">
        <v>230</v>
      </c>
      <c r="G510" t="s">
        <v>241</v>
      </c>
      <c r="H510" s="52">
        <v>6</v>
      </c>
      <c r="I510" s="52">
        <v>0</v>
      </c>
      <c r="J510" s="52">
        <v>0</v>
      </c>
      <c r="K510" s="52">
        <v>0</v>
      </c>
      <c r="L510" s="52">
        <v>0</v>
      </c>
      <c r="M510" s="52">
        <v>0</v>
      </c>
      <c r="N510" s="52">
        <v>0</v>
      </c>
      <c r="O510" s="52">
        <v>0</v>
      </c>
      <c r="P510" s="52">
        <v>0</v>
      </c>
      <c r="Q510" s="52">
        <v>0</v>
      </c>
      <c r="R510" s="52">
        <v>0</v>
      </c>
      <c r="S510" s="52">
        <v>0</v>
      </c>
      <c r="T510" s="52">
        <v>0</v>
      </c>
      <c r="U510" s="52">
        <v>0</v>
      </c>
      <c r="V510" s="52">
        <v>0</v>
      </c>
      <c r="W510" s="52">
        <v>0</v>
      </c>
      <c r="X510" s="52">
        <v>0</v>
      </c>
      <c r="Y510" s="52">
        <v>0</v>
      </c>
      <c r="Z510" s="52">
        <v>0</v>
      </c>
      <c r="AA510" s="52">
        <v>0</v>
      </c>
      <c r="AB510" s="52">
        <v>0</v>
      </c>
      <c r="AC510" s="52">
        <v>0</v>
      </c>
      <c r="AD510" s="52">
        <v>0</v>
      </c>
      <c r="AE510" s="52">
        <v>0</v>
      </c>
      <c r="AF510" s="52">
        <v>0</v>
      </c>
      <c r="AG510" s="52">
        <v>0</v>
      </c>
      <c r="AH510" s="52">
        <v>0</v>
      </c>
      <c r="AI510" s="52">
        <v>0</v>
      </c>
      <c r="AJ510" s="52">
        <v>0</v>
      </c>
      <c r="AK510" s="52">
        <v>0</v>
      </c>
      <c r="AL510" s="52">
        <v>0</v>
      </c>
      <c r="AM510" s="52">
        <v>0</v>
      </c>
      <c r="AN510" s="52">
        <v>0</v>
      </c>
      <c r="AO510" s="52">
        <v>0</v>
      </c>
      <c r="AP510" s="52">
        <v>0</v>
      </c>
      <c r="AQ510" s="52">
        <v>0</v>
      </c>
      <c r="AR510" s="52">
        <v>0</v>
      </c>
      <c r="AS510" s="52">
        <v>0</v>
      </c>
      <c r="AT510" s="52">
        <v>0</v>
      </c>
      <c r="AU510" s="52">
        <v>0</v>
      </c>
      <c r="AV510" s="52">
        <v>0</v>
      </c>
      <c r="AW510" s="52">
        <v>0</v>
      </c>
      <c r="AX510" s="52">
        <v>0</v>
      </c>
      <c r="AY510" s="52">
        <v>0</v>
      </c>
      <c r="AZ510" s="52">
        <v>0</v>
      </c>
      <c r="BA510" s="52">
        <v>0</v>
      </c>
      <c r="BB510" s="52">
        <v>0</v>
      </c>
      <c r="BC510" s="52">
        <v>0</v>
      </c>
      <c r="BD510" s="52">
        <v>0</v>
      </c>
      <c r="BE510" s="52">
        <v>0</v>
      </c>
      <c r="BF510" s="52">
        <v>0</v>
      </c>
      <c r="BG510" s="52">
        <v>0</v>
      </c>
      <c r="BH510" s="52">
        <v>0</v>
      </c>
      <c r="BI510" s="52">
        <v>0</v>
      </c>
      <c r="BJ510" s="52">
        <v>0</v>
      </c>
      <c r="BK510" s="52">
        <v>0</v>
      </c>
      <c r="BL510" s="52">
        <v>0</v>
      </c>
      <c r="BM510" s="52">
        <v>0</v>
      </c>
      <c r="BN510" s="52">
        <v>0</v>
      </c>
      <c r="BO510" s="52">
        <v>0</v>
      </c>
      <c r="BP510" s="52">
        <v>0</v>
      </c>
      <c r="BQ510" s="52">
        <v>0</v>
      </c>
      <c r="BR510" s="52">
        <v>0</v>
      </c>
      <c r="BS510" s="52">
        <v>0</v>
      </c>
      <c r="BT510" s="52">
        <v>0</v>
      </c>
      <c r="BU510" s="52">
        <v>0</v>
      </c>
      <c r="BV510" s="52">
        <v>0</v>
      </c>
      <c r="BW510" s="52">
        <v>0</v>
      </c>
      <c r="BX510" s="52">
        <v>0</v>
      </c>
      <c r="BY510" s="52">
        <v>0</v>
      </c>
      <c r="BZ510" s="52">
        <v>0</v>
      </c>
      <c r="CA510" s="52">
        <v>0</v>
      </c>
      <c r="CB510" s="52">
        <v>0</v>
      </c>
      <c r="CC510" s="52">
        <v>0</v>
      </c>
      <c r="CD510" s="52">
        <v>0</v>
      </c>
      <c r="CE510" s="52">
        <v>0</v>
      </c>
      <c r="CF510" s="52">
        <v>0</v>
      </c>
      <c r="CG510" s="52">
        <v>0</v>
      </c>
      <c r="CH510" s="52">
        <v>0</v>
      </c>
      <c r="CI510" s="52">
        <v>0</v>
      </c>
      <c r="CJ510" s="52">
        <v>0</v>
      </c>
      <c r="CK510" s="52">
        <v>0</v>
      </c>
      <c r="CL510" s="52">
        <v>0</v>
      </c>
      <c r="CM510" s="52">
        <v>0</v>
      </c>
      <c r="CN510" s="52">
        <v>0</v>
      </c>
      <c r="CO510" s="52">
        <v>0</v>
      </c>
      <c r="CP510" s="52">
        <v>0</v>
      </c>
      <c r="CQ510" s="52">
        <v>0</v>
      </c>
      <c r="CR510" s="52">
        <v>0</v>
      </c>
      <c r="CS510" s="52">
        <v>0</v>
      </c>
      <c r="CT510" s="52">
        <v>0</v>
      </c>
      <c r="CU510" s="52">
        <v>0</v>
      </c>
      <c r="CV510" s="52">
        <v>0</v>
      </c>
      <c r="CW510" s="52">
        <v>0</v>
      </c>
      <c r="CX510" s="52">
        <v>0</v>
      </c>
      <c r="CY510" s="52">
        <v>0</v>
      </c>
      <c r="CZ510" s="52">
        <v>0</v>
      </c>
      <c r="DA510" s="52">
        <v>0</v>
      </c>
      <c r="DB510" s="52">
        <v>0</v>
      </c>
      <c r="DC510" s="52">
        <v>0</v>
      </c>
      <c r="DD510" s="52">
        <v>0</v>
      </c>
      <c r="DE510" s="52">
        <v>0</v>
      </c>
      <c r="DF510" s="52">
        <v>0</v>
      </c>
      <c r="DG510" s="52">
        <v>0</v>
      </c>
      <c r="DH510" s="52">
        <v>0</v>
      </c>
      <c r="DI510" s="52">
        <v>0</v>
      </c>
      <c r="DJ510" s="52">
        <v>0</v>
      </c>
      <c r="DK510" s="52">
        <v>0</v>
      </c>
      <c r="DL510" s="52">
        <v>0</v>
      </c>
      <c r="DM510" s="52">
        <v>0</v>
      </c>
      <c r="DN510" s="52">
        <v>0</v>
      </c>
      <c r="DO510" s="52">
        <v>0</v>
      </c>
      <c r="DP510" s="52">
        <v>0</v>
      </c>
      <c r="DQ510" s="52">
        <v>0</v>
      </c>
      <c r="DR510" s="52">
        <v>0</v>
      </c>
      <c r="DS510" s="52">
        <v>0</v>
      </c>
      <c r="DT510" s="52">
        <v>0</v>
      </c>
      <c r="DU510" s="52">
        <v>0</v>
      </c>
      <c r="DV510" s="52">
        <v>0</v>
      </c>
      <c r="DW510" s="52">
        <v>0</v>
      </c>
      <c r="DX510" s="52">
        <v>0</v>
      </c>
      <c r="DY510" s="52">
        <v>0</v>
      </c>
      <c r="DZ510" s="52">
        <v>0</v>
      </c>
      <c r="EA510" s="52">
        <v>0</v>
      </c>
      <c r="EB510" s="52">
        <v>0</v>
      </c>
      <c r="EC510" s="52">
        <v>0</v>
      </c>
      <c r="ED510" s="52">
        <v>0</v>
      </c>
      <c r="EE510" s="52">
        <v>0</v>
      </c>
      <c r="EF510" s="52">
        <v>0</v>
      </c>
      <c r="EG510" s="52">
        <v>0</v>
      </c>
      <c r="EH510" s="52">
        <v>0</v>
      </c>
      <c r="EI510" s="52">
        <v>0</v>
      </c>
      <c r="EJ510" s="52">
        <v>0</v>
      </c>
      <c r="EK510" s="52">
        <v>0</v>
      </c>
      <c r="EL510" s="52">
        <v>0</v>
      </c>
      <c r="EM510" s="52">
        <v>0</v>
      </c>
      <c r="EN510" s="52">
        <v>0</v>
      </c>
      <c r="EO510" s="52">
        <v>0</v>
      </c>
      <c r="EP510" s="52">
        <v>0</v>
      </c>
      <c r="EQ510" s="52">
        <v>0</v>
      </c>
      <c r="ER510" s="52">
        <v>0</v>
      </c>
      <c r="ES510" s="52">
        <v>0</v>
      </c>
      <c r="ET510" s="52">
        <v>0</v>
      </c>
      <c r="EU510" s="52">
        <v>0</v>
      </c>
      <c r="EV510" s="52">
        <v>0</v>
      </c>
      <c r="EW510" s="52">
        <v>65.272729999999996</v>
      </c>
      <c r="EX510" s="52">
        <v>64.420460000000006</v>
      </c>
      <c r="EY510" s="52">
        <v>63.613639999999997</v>
      </c>
      <c r="EZ510" s="52">
        <v>62.852269999999997</v>
      </c>
      <c r="FA510" s="52">
        <v>62.272730000000003</v>
      </c>
      <c r="FB510" s="52">
        <v>61.556820000000002</v>
      </c>
      <c r="FC510" s="52">
        <v>62.090910000000001</v>
      </c>
      <c r="FD510" s="52">
        <v>64.863640000000004</v>
      </c>
      <c r="FE510" s="52">
        <v>68.693179999999998</v>
      </c>
      <c r="FF510" s="52">
        <v>73.056820000000002</v>
      </c>
      <c r="FG510" s="52">
        <v>77.159090000000006</v>
      </c>
      <c r="FH510" s="52">
        <v>80.363640000000004</v>
      </c>
      <c r="FI510" s="52">
        <v>82.681820000000002</v>
      </c>
      <c r="FJ510" s="52">
        <v>84.215909999999994</v>
      </c>
      <c r="FK510" s="52">
        <v>85.113640000000004</v>
      </c>
      <c r="FL510" s="52">
        <v>85.113640000000004</v>
      </c>
      <c r="FM510" s="52">
        <v>84.272729999999996</v>
      </c>
      <c r="FN510" s="52">
        <v>82.556820000000002</v>
      </c>
      <c r="FO510" s="52">
        <v>79.761359999999996</v>
      </c>
      <c r="FP510" s="52">
        <v>75.977270000000004</v>
      </c>
      <c r="FQ510" s="52">
        <v>71.738640000000004</v>
      </c>
      <c r="FR510" s="52">
        <v>69.238640000000004</v>
      </c>
      <c r="FS510" s="52">
        <v>67.670460000000006</v>
      </c>
      <c r="FT510" s="52">
        <v>66.488640000000004</v>
      </c>
      <c r="FU510" s="52">
        <v>2</v>
      </c>
      <c r="FV510" s="52">
        <v>690.62310000000002</v>
      </c>
      <c r="FW510" s="52">
        <v>405.66919999999999</v>
      </c>
      <c r="FX510" s="52">
        <v>0</v>
      </c>
    </row>
    <row r="511" spans="1:180" x14ac:dyDescent="0.3">
      <c r="A511" t="s">
        <v>174</v>
      </c>
      <c r="B511" t="s">
        <v>252</v>
      </c>
      <c r="C511" t="s">
        <v>0</v>
      </c>
      <c r="D511" t="s">
        <v>244</v>
      </c>
      <c r="E511" t="s">
        <v>189</v>
      </c>
      <c r="F511" t="s">
        <v>230</v>
      </c>
      <c r="G511" t="s">
        <v>241</v>
      </c>
      <c r="H511" s="52">
        <v>6</v>
      </c>
      <c r="I511" s="52">
        <v>0</v>
      </c>
      <c r="J511" s="52">
        <v>0</v>
      </c>
      <c r="K511" s="52">
        <v>0</v>
      </c>
      <c r="L511" s="52">
        <v>0</v>
      </c>
      <c r="M511" s="52">
        <v>0</v>
      </c>
      <c r="N511" s="52">
        <v>0</v>
      </c>
      <c r="O511" s="52">
        <v>0</v>
      </c>
      <c r="P511" s="52">
        <v>0</v>
      </c>
      <c r="Q511" s="52">
        <v>0</v>
      </c>
      <c r="R511" s="52">
        <v>0</v>
      </c>
      <c r="S511" s="52">
        <v>0</v>
      </c>
      <c r="T511" s="52">
        <v>0</v>
      </c>
      <c r="U511" s="52">
        <v>0</v>
      </c>
      <c r="V511" s="52">
        <v>0</v>
      </c>
      <c r="W511" s="52">
        <v>0</v>
      </c>
      <c r="X511" s="52">
        <v>0</v>
      </c>
      <c r="Y511" s="52">
        <v>0</v>
      </c>
      <c r="Z511" s="52">
        <v>0</v>
      </c>
      <c r="AA511" s="52">
        <v>0</v>
      </c>
      <c r="AB511" s="52">
        <v>0</v>
      </c>
      <c r="AC511" s="52">
        <v>0</v>
      </c>
      <c r="AD511" s="52">
        <v>0</v>
      </c>
      <c r="AE511" s="52">
        <v>0</v>
      </c>
      <c r="AF511" s="52">
        <v>0</v>
      </c>
      <c r="AG511" s="52">
        <v>0</v>
      </c>
      <c r="AH511" s="52">
        <v>0</v>
      </c>
      <c r="AI511" s="52">
        <v>0</v>
      </c>
      <c r="AJ511" s="52">
        <v>0</v>
      </c>
      <c r="AK511" s="52">
        <v>0</v>
      </c>
      <c r="AL511" s="52">
        <v>0</v>
      </c>
      <c r="AM511" s="52">
        <v>0</v>
      </c>
      <c r="AN511" s="52">
        <v>0</v>
      </c>
      <c r="AO511" s="52">
        <v>0</v>
      </c>
      <c r="AP511" s="52">
        <v>0</v>
      </c>
      <c r="AQ511" s="52">
        <v>0</v>
      </c>
      <c r="AR511" s="52">
        <v>0</v>
      </c>
      <c r="AS511" s="52">
        <v>0</v>
      </c>
      <c r="AT511" s="52">
        <v>0</v>
      </c>
      <c r="AU511" s="52">
        <v>0</v>
      </c>
      <c r="AV511" s="52">
        <v>0</v>
      </c>
      <c r="AW511" s="52">
        <v>0</v>
      </c>
      <c r="AX511" s="52">
        <v>0</v>
      </c>
      <c r="AY511" s="52">
        <v>0</v>
      </c>
      <c r="AZ511" s="52">
        <v>0</v>
      </c>
      <c r="BA511" s="52">
        <v>0</v>
      </c>
      <c r="BB511" s="52">
        <v>0</v>
      </c>
      <c r="BC511" s="52">
        <v>0</v>
      </c>
      <c r="BD511" s="52">
        <v>0</v>
      </c>
      <c r="BE511" s="52">
        <v>0</v>
      </c>
      <c r="BF511" s="52">
        <v>0</v>
      </c>
      <c r="BG511" s="52">
        <v>0</v>
      </c>
      <c r="BH511" s="52">
        <v>0</v>
      </c>
      <c r="BI511" s="52">
        <v>0</v>
      </c>
      <c r="BJ511" s="52">
        <v>0</v>
      </c>
      <c r="BK511" s="52">
        <v>0</v>
      </c>
      <c r="BL511" s="52">
        <v>0</v>
      </c>
      <c r="BM511" s="52">
        <v>0</v>
      </c>
      <c r="BN511" s="52">
        <v>0</v>
      </c>
      <c r="BO511" s="52">
        <v>0</v>
      </c>
      <c r="BP511" s="52">
        <v>0</v>
      </c>
      <c r="BQ511" s="52">
        <v>0</v>
      </c>
      <c r="BR511" s="52">
        <v>0</v>
      </c>
      <c r="BS511" s="52">
        <v>0</v>
      </c>
      <c r="BT511" s="52">
        <v>0</v>
      </c>
      <c r="BU511" s="52">
        <v>0</v>
      </c>
      <c r="BV511" s="52">
        <v>0</v>
      </c>
      <c r="BW511" s="52">
        <v>0</v>
      </c>
      <c r="BX511" s="52">
        <v>0</v>
      </c>
      <c r="BY511" s="52">
        <v>0</v>
      </c>
      <c r="BZ511" s="52">
        <v>0</v>
      </c>
      <c r="CA511" s="52">
        <v>0</v>
      </c>
      <c r="CB511" s="52">
        <v>0</v>
      </c>
      <c r="CC511" s="52">
        <v>0</v>
      </c>
      <c r="CD511" s="52">
        <v>0</v>
      </c>
      <c r="CE511" s="52">
        <v>0</v>
      </c>
      <c r="CF511" s="52">
        <v>0</v>
      </c>
      <c r="CG511" s="52">
        <v>0</v>
      </c>
      <c r="CH511" s="52">
        <v>0</v>
      </c>
      <c r="CI511" s="52">
        <v>0</v>
      </c>
      <c r="CJ511" s="52">
        <v>0</v>
      </c>
      <c r="CK511" s="52">
        <v>0</v>
      </c>
      <c r="CL511" s="52">
        <v>0</v>
      </c>
      <c r="CM511" s="52">
        <v>0</v>
      </c>
      <c r="CN511" s="52">
        <v>0</v>
      </c>
      <c r="CO511" s="52">
        <v>0</v>
      </c>
      <c r="CP511" s="52">
        <v>0</v>
      </c>
      <c r="CQ511" s="52">
        <v>0</v>
      </c>
      <c r="CR511" s="52">
        <v>0</v>
      </c>
      <c r="CS511" s="52">
        <v>0</v>
      </c>
      <c r="CT511" s="52">
        <v>0</v>
      </c>
      <c r="CU511" s="52">
        <v>0</v>
      </c>
      <c r="CV511" s="52">
        <v>0</v>
      </c>
      <c r="CW511" s="52">
        <v>0</v>
      </c>
      <c r="CX511" s="52">
        <v>0</v>
      </c>
      <c r="CY511" s="52">
        <v>0</v>
      </c>
      <c r="CZ511" s="52">
        <v>0</v>
      </c>
      <c r="DA511" s="52">
        <v>0</v>
      </c>
      <c r="DB511" s="52">
        <v>0</v>
      </c>
      <c r="DC511" s="52">
        <v>0</v>
      </c>
      <c r="DD511" s="52">
        <v>0</v>
      </c>
      <c r="DE511" s="52">
        <v>0</v>
      </c>
      <c r="DF511" s="52">
        <v>0</v>
      </c>
      <c r="DG511" s="52">
        <v>0</v>
      </c>
      <c r="DH511" s="52">
        <v>0</v>
      </c>
      <c r="DI511" s="52">
        <v>0</v>
      </c>
      <c r="DJ511" s="52">
        <v>0</v>
      </c>
      <c r="DK511" s="52">
        <v>0</v>
      </c>
      <c r="DL511" s="52">
        <v>0</v>
      </c>
      <c r="DM511" s="52">
        <v>0</v>
      </c>
      <c r="DN511" s="52">
        <v>0</v>
      </c>
      <c r="DO511" s="52">
        <v>0</v>
      </c>
      <c r="DP511" s="52">
        <v>0</v>
      </c>
      <c r="DQ511" s="52">
        <v>0</v>
      </c>
      <c r="DR511" s="52">
        <v>0</v>
      </c>
      <c r="DS511" s="52">
        <v>0</v>
      </c>
      <c r="DT511" s="52">
        <v>0</v>
      </c>
      <c r="DU511" s="52">
        <v>0</v>
      </c>
      <c r="DV511" s="52">
        <v>0</v>
      </c>
      <c r="DW511" s="52">
        <v>0</v>
      </c>
      <c r="DX511" s="52">
        <v>0</v>
      </c>
      <c r="DY511" s="52">
        <v>0</v>
      </c>
      <c r="DZ511" s="52">
        <v>0</v>
      </c>
      <c r="EA511" s="52">
        <v>0</v>
      </c>
      <c r="EB511" s="52">
        <v>0</v>
      </c>
      <c r="EC511" s="52">
        <v>0</v>
      </c>
      <c r="ED511" s="52">
        <v>0</v>
      </c>
      <c r="EE511" s="52">
        <v>0</v>
      </c>
      <c r="EF511" s="52">
        <v>0</v>
      </c>
      <c r="EG511" s="52">
        <v>0</v>
      </c>
      <c r="EH511" s="52">
        <v>0</v>
      </c>
      <c r="EI511" s="52">
        <v>0</v>
      </c>
      <c r="EJ511" s="52">
        <v>0</v>
      </c>
      <c r="EK511" s="52">
        <v>0</v>
      </c>
      <c r="EL511" s="52">
        <v>0</v>
      </c>
      <c r="EM511" s="52">
        <v>0</v>
      </c>
      <c r="EN511" s="52">
        <v>0</v>
      </c>
      <c r="EO511" s="52">
        <v>0</v>
      </c>
      <c r="EP511" s="52">
        <v>0</v>
      </c>
      <c r="EQ511" s="52">
        <v>0</v>
      </c>
      <c r="ER511" s="52">
        <v>0</v>
      </c>
      <c r="ES511" s="52">
        <v>0</v>
      </c>
      <c r="ET511" s="52">
        <v>0</v>
      </c>
      <c r="EU511" s="52">
        <v>0</v>
      </c>
      <c r="EV511" s="52">
        <v>0</v>
      </c>
      <c r="EW511" s="52">
        <v>70.666659999999993</v>
      </c>
      <c r="EX511" s="52">
        <v>69.527780000000007</v>
      </c>
      <c r="EY511" s="52">
        <v>68.5</v>
      </c>
      <c r="EZ511" s="52">
        <v>67.638890000000004</v>
      </c>
      <c r="FA511" s="52">
        <v>67.111109999999996</v>
      </c>
      <c r="FB511" s="52">
        <v>66.361109999999996</v>
      </c>
      <c r="FC511" s="52">
        <v>66</v>
      </c>
      <c r="FD511" s="52">
        <v>66.916659999999993</v>
      </c>
      <c r="FE511" s="52">
        <v>69.972219999999993</v>
      </c>
      <c r="FF511" s="52">
        <v>74.111109999999996</v>
      </c>
      <c r="FG511" s="52">
        <v>79.083340000000007</v>
      </c>
      <c r="FH511" s="52">
        <v>83.5</v>
      </c>
      <c r="FI511" s="52">
        <v>86.666659999999993</v>
      </c>
      <c r="FJ511" s="52">
        <v>88.416659999999993</v>
      </c>
      <c r="FK511" s="52">
        <v>89.44444</v>
      </c>
      <c r="FL511" s="52">
        <v>89.972219999999993</v>
      </c>
      <c r="FM511" s="52">
        <v>89.222219999999993</v>
      </c>
      <c r="FN511" s="52">
        <v>87.083340000000007</v>
      </c>
      <c r="FO511" s="52">
        <v>84.222219999999993</v>
      </c>
      <c r="FP511" s="52">
        <v>79.833340000000007</v>
      </c>
      <c r="FQ511" s="52">
        <v>76.111109999999996</v>
      </c>
      <c r="FR511" s="52">
        <v>73.80556</v>
      </c>
      <c r="FS511" s="52">
        <v>72.19444</v>
      </c>
      <c r="FT511" s="52">
        <v>71.138890000000004</v>
      </c>
      <c r="FU511" s="52">
        <v>2</v>
      </c>
      <c r="FV511" s="52">
        <v>739.14649999999995</v>
      </c>
      <c r="FW511" s="52">
        <v>451.19040000000001</v>
      </c>
      <c r="FX511" s="52">
        <v>0</v>
      </c>
    </row>
    <row r="512" spans="1:180" x14ac:dyDescent="0.3">
      <c r="A512" t="s">
        <v>174</v>
      </c>
      <c r="B512" t="s">
        <v>252</v>
      </c>
      <c r="C512" t="s">
        <v>0</v>
      </c>
      <c r="D512" t="s">
        <v>244</v>
      </c>
      <c r="E512" t="s">
        <v>190</v>
      </c>
      <c r="F512" t="s">
        <v>230</v>
      </c>
      <c r="G512" t="s">
        <v>241</v>
      </c>
      <c r="H512" s="52">
        <v>6</v>
      </c>
      <c r="I512" s="52">
        <v>0</v>
      </c>
      <c r="J512" s="52">
        <v>0</v>
      </c>
      <c r="K512" s="52">
        <v>0</v>
      </c>
      <c r="L512" s="52">
        <v>0</v>
      </c>
      <c r="M512" s="52">
        <v>0</v>
      </c>
      <c r="N512" s="52">
        <v>0</v>
      </c>
      <c r="O512" s="52">
        <v>0</v>
      </c>
      <c r="P512" s="52">
        <v>0</v>
      </c>
      <c r="Q512" s="52">
        <v>0</v>
      </c>
      <c r="R512" s="52">
        <v>0</v>
      </c>
      <c r="S512" s="52">
        <v>0</v>
      </c>
      <c r="T512" s="52">
        <v>0</v>
      </c>
      <c r="U512" s="52">
        <v>0</v>
      </c>
      <c r="V512" s="52">
        <v>0</v>
      </c>
      <c r="W512" s="52">
        <v>0</v>
      </c>
      <c r="X512" s="52">
        <v>0</v>
      </c>
      <c r="Y512" s="52">
        <v>0</v>
      </c>
      <c r="Z512" s="52">
        <v>0</v>
      </c>
      <c r="AA512" s="52">
        <v>0</v>
      </c>
      <c r="AB512" s="52">
        <v>0</v>
      </c>
      <c r="AC512" s="52">
        <v>0</v>
      </c>
      <c r="AD512" s="52">
        <v>0</v>
      </c>
      <c r="AE512" s="52">
        <v>0</v>
      </c>
      <c r="AF512" s="52">
        <v>0</v>
      </c>
      <c r="AG512" s="52">
        <v>0</v>
      </c>
      <c r="AH512" s="52">
        <v>0</v>
      </c>
      <c r="AI512" s="52">
        <v>0</v>
      </c>
      <c r="AJ512" s="52">
        <v>0</v>
      </c>
      <c r="AK512" s="52">
        <v>0</v>
      </c>
      <c r="AL512" s="52">
        <v>0</v>
      </c>
      <c r="AM512" s="52">
        <v>0</v>
      </c>
      <c r="AN512" s="52">
        <v>0</v>
      </c>
      <c r="AO512" s="52">
        <v>0</v>
      </c>
      <c r="AP512" s="52">
        <v>0</v>
      </c>
      <c r="AQ512" s="52">
        <v>0</v>
      </c>
      <c r="AR512" s="52">
        <v>0</v>
      </c>
      <c r="AS512" s="52">
        <v>0</v>
      </c>
      <c r="AT512" s="52">
        <v>0</v>
      </c>
      <c r="AU512" s="52">
        <v>0</v>
      </c>
      <c r="AV512" s="52">
        <v>0</v>
      </c>
      <c r="AW512" s="52">
        <v>0</v>
      </c>
      <c r="AX512" s="52">
        <v>0</v>
      </c>
      <c r="AY512" s="52">
        <v>0</v>
      </c>
      <c r="AZ512" s="52">
        <v>0</v>
      </c>
      <c r="BA512" s="52">
        <v>0</v>
      </c>
      <c r="BB512" s="52">
        <v>0</v>
      </c>
      <c r="BC512" s="52">
        <v>0</v>
      </c>
      <c r="BD512" s="52">
        <v>0</v>
      </c>
      <c r="BE512" s="52">
        <v>0</v>
      </c>
      <c r="BF512" s="52">
        <v>0</v>
      </c>
      <c r="BG512" s="52">
        <v>0</v>
      </c>
      <c r="BH512" s="52">
        <v>0</v>
      </c>
      <c r="BI512" s="52">
        <v>0</v>
      </c>
      <c r="BJ512" s="52">
        <v>0</v>
      </c>
      <c r="BK512" s="52">
        <v>0</v>
      </c>
      <c r="BL512" s="52">
        <v>0</v>
      </c>
      <c r="BM512" s="52">
        <v>0</v>
      </c>
      <c r="BN512" s="52">
        <v>0</v>
      </c>
      <c r="BO512" s="52">
        <v>0</v>
      </c>
      <c r="BP512" s="52">
        <v>0</v>
      </c>
      <c r="BQ512" s="52">
        <v>0</v>
      </c>
      <c r="BR512" s="52">
        <v>0</v>
      </c>
      <c r="BS512" s="52">
        <v>0</v>
      </c>
      <c r="BT512" s="52">
        <v>0</v>
      </c>
      <c r="BU512" s="52">
        <v>0</v>
      </c>
      <c r="BV512" s="52">
        <v>0</v>
      </c>
      <c r="BW512" s="52">
        <v>0</v>
      </c>
      <c r="BX512" s="52">
        <v>0</v>
      </c>
      <c r="BY512" s="52">
        <v>0</v>
      </c>
      <c r="BZ512" s="52">
        <v>0</v>
      </c>
      <c r="CA512" s="52">
        <v>0</v>
      </c>
      <c r="CB512" s="52">
        <v>0</v>
      </c>
      <c r="CC512" s="52">
        <v>0</v>
      </c>
      <c r="CD512" s="52">
        <v>0</v>
      </c>
      <c r="CE512" s="52">
        <v>0</v>
      </c>
      <c r="CF512" s="52">
        <v>0</v>
      </c>
      <c r="CG512" s="52">
        <v>0</v>
      </c>
      <c r="CH512" s="52">
        <v>0</v>
      </c>
      <c r="CI512" s="52">
        <v>0</v>
      </c>
      <c r="CJ512" s="52">
        <v>0</v>
      </c>
      <c r="CK512" s="52">
        <v>0</v>
      </c>
      <c r="CL512" s="52">
        <v>0</v>
      </c>
      <c r="CM512" s="52">
        <v>0</v>
      </c>
      <c r="CN512" s="52">
        <v>0</v>
      </c>
      <c r="CO512" s="52">
        <v>0</v>
      </c>
      <c r="CP512" s="52">
        <v>0</v>
      </c>
      <c r="CQ512" s="52">
        <v>0</v>
      </c>
      <c r="CR512" s="52">
        <v>0</v>
      </c>
      <c r="CS512" s="52">
        <v>0</v>
      </c>
      <c r="CT512" s="52">
        <v>0</v>
      </c>
      <c r="CU512" s="52">
        <v>0</v>
      </c>
      <c r="CV512" s="52">
        <v>0</v>
      </c>
      <c r="CW512" s="52">
        <v>0</v>
      </c>
      <c r="CX512" s="52">
        <v>0</v>
      </c>
      <c r="CY512" s="52">
        <v>0</v>
      </c>
      <c r="CZ512" s="52">
        <v>0</v>
      </c>
      <c r="DA512" s="52">
        <v>0</v>
      </c>
      <c r="DB512" s="52">
        <v>0</v>
      </c>
      <c r="DC512" s="52">
        <v>0</v>
      </c>
      <c r="DD512" s="52">
        <v>0</v>
      </c>
      <c r="DE512" s="52">
        <v>0</v>
      </c>
      <c r="DF512" s="52">
        <v>0</v>
      </c>
      <c r="DG512" s="52">
        <v>0</v>
      </c>
      <c r="DH512" s="52">
        <v>0</v>
      </c>
      <c r="DI512" s="52">
        <v>0</v>
      </c>
      <c r="DJ512" s="52">
        <v>0</v>
      </c>
      <c r="DK512" s="52">
        <v>0</v>
      </c>
      <c r="DL512" s="52">
        <v>0</v>
      </c>
      <c r="DM512" s="52">
        <v>0</v>
      </c>
      <c r="DN512" s="52">
        <v>0</v>
      </c>
      <c r="DO512" s="52">
        <v>0</v>
      </c>
      <c r="DP512" s="52">
        <v>0</v>
      </c>
      <c r="DQ512" s="52">
        <v>0</v>
      </c>
      <c r="DR512" s="52">
        <v>0</v>
      </c>
      <c r="DS512" s="52">
        <v>0</v>
      </c>
      <c r="DT512" s="52">
        <v>0</v>
      </c>
      <c r="DU512" s="52">
        <v>0</v>
      </c>
      <c r="DV512" s="52">
        <v>0</v>
      </c>
      <c r="DW512" s="52">
        <v>0</v>
      </c>
      <c r="DX512" s="52">
        <v>0</v>
      </c>
      <c r="DY512" s="52">
        <v>0</v>
      </c>
      <c r="DZ512" s="52">
        <v>0</v>
      </c>
      <c r="EA512" s="52">
        <v>0</v>
      </c>
      <c r="EB512" s="52">
        <v>0</v>
      </c>
      <c r="EC512" s="52">
        <v>0</v>
      </c>
      <c r="ED512" s="52">
        <v>0</v>
      </c>
      <c r="EE512" s="52">
        <v>0</v>
      </c>
      <c r="EF512" s="52">
        <v>0</v>
      </c>
      <c r="EG512" s="52">
        <v>0</v>
      </c>
      <c r="EH512" s="52">
        <v>0</v>
      </c>
      <c r="EI512" s="52">
        <v>0</v>
      </c>
      <c r="EJ512" s="52">
        <v>0</v>
      </c>
      <c r="EK512" s="52">
        <v>0</v>
      </c>
      <c r="EL512" s="52">
        <v>0</v>
      </c>
      <c r="EM512" s="52">
        <v>0</v>
      </c>
      <c r="EN512" s="52">
        <v>0</v>
      </c>
      <c r="EO512" s="52">
        <v>0</v>
      </c>
      <c r="EP512" s="52">
        <v>0</v>
      </c>
      <c r="EQ512" s="52">
        <v>0</v>
      </c>
      <c r="ER512" s="52">
        <v>0</v>
      </c>
      <c r="ES512" s="52">
        <v>0</v>
      </c>
      <c r="ET512" s="52">
        <v>0</v>
      </c>
      <c r="EU512" s="52">
        <v>0</v>
      </c>
      <c r="EV512" s="52">
        <v>0</v>
      </c>
      <c r="EW512" s="52">
        <v>67.027780000000007</v>
      </c>
      <c r="EX512" s="52">
        <v>66.527780000000007</v>
      </c>
      <c r="EY512" s="52">
        <v>65.55556</v>
      </c>
      <c r="EZ512" s="52">
        <v>64.888890000000004</v>
      </c>
      <c r="FA512" s="52">
        <v>64.19444</v>
      </c>
      <c r="FB512" s="52">
        <v>63.47222</v>
      </c>
      <c r="FC512" s="52">
        <v>62.888890000000004</v>
      </c>
      <c r="FD512" s="52">
        <v>63.75</v>
      </c>
      <c r="FE512" s="52">
        <v>67.083340000000007</v>
      </c>
      <c r="FF512" s="52">
        <v>71.666659999999993</v>
      </c>
      <c r="FG512" s="52">
        <v>76.277780000000007</v>
      </c>
      <c r="FH512" s="52">
        <v>80.388890000000004</v>
      </c>
      <c r="FI512" s="52">
        <v>83.388890000000004</v>
      </c>
      <c r="FJ512" s="52">
        <v>85.111109999999996</v>
      </c>
      <c r="FK512" s="52">
        <v>86</v>
      </c>
      <c r="FL512" s="52">
        <v>85.916659999999993</v>
      </c>
      <c r="FM512" s="52">
        <v>85.222219999999993</v>
      </c>
      <c r="FN512" s="52">
        <v>83.277780000000007</v>
      </c>
      <c r="FO512" s="52">
        <v>80</v>
      </c>
      <c r="FP512" s="52">
        <v>75.888890000000004</v>
      </c>
      <c r="FQ512" s="52">
        <v>73.027780000000007</v>
      </c>
      <c r="FR512" s="52">
        <v>71.111109999999996</v>
      </c>
      <c r="FS512" s="52">
        <v>69.80556</v>
      </c>
      <c r="FT512" s="52">
        <v>68.666659999999993</v>
      </c>
      <c r="FU512" s="52">
        <v>2</v>
      </c>
      <c r="FV512" s="52">
        <v>730.471</v>
      </c>
      <c r="FW512" s="52">
        <v>458.9606</v>
      </c>
      <c r="FX512" s="52">
        <v>0</v>
      </c>
    </row>
    <row r="513" spans="1:180" x14ac:dyDescent="0.3">
      <c r="A513" t="s">
        <v>174</v>
      </c>
      <c r="B513" t="s">
        <v>252</v>
      </c>
      <c r="C513" t="s">
        <v>0</v>
      </c>
      <c r="D513" t="s">
        <v>224</v>
      </c>
      <c r="E513" t="s">
        <v>189</v>
      </c>
      <c r="F513" t="s">
        <v>230</v>
      </c>
      <c r="G513" t="s">
        <v>241</v>
      </c>
      <c r="H513" s="52">
        <v>6</v>
      </c>
      <c r="I513" s="52">
        <v>0</v>
      </c>
      <c r="J513" s="52">
        <v>0</v>
      </c>
      <c r="K513" s="52">
        <v>0</v>
      </c>
      <c r="L513" s="52">
        <v>0</v>
      </c>
      <c r="M513" s="52">
        <v>0</v>
      </c>
      <c r="N513" s="52">
        <v>0</v>
      </c>
      <c r="O513" s="52">
        <v>0</v>
      </c>
      <c r="P513" s="52">
        <v>0</v>
      </c>
      <c r="Q513" s="52">
        <v>0</v>
      </c>
      <c r="R513" s="52">
        <v>0</v>
      </c>
      <c r="S513" s="52">
        <v>0</v>
      </c>
      <c r="T513" s="52">
        <v>0</v>
      </c>
      <c r="U513" s="52">
        <v>0</v>
      </c>
      <c r="V513" s="52">
        <v>0</v>
      </c>
      <c r="W513" s="52">
        <v>0</v>
      </c>
      <c r="X513" s="52">
        <v>0</v>
      </c>
      <c r="Y513" s="52">
        <v>0</v>
      </c>
      <c r="Z513" s="52">
        <v>0</v>
      </c>
      <c r="AA513" s="52">
        <v>0</v>
      </c>
      <c r="AB513" s="52">
        <v>0</v>
      </c>
      <c r="AC513" s="52">
        <v>0</v>
      </c>
      <c r="AD513" s="52">
        <v>0</v>
      </c>
      <c r="AE513" s="52">
        <v>0</v>
      </c>
      <c r="AF513" s="52">
        <v>0</v>
      </c>
      <c r="AG513" s="52">
        <v>0</v>
      </c>
      <c r="AH513" s="52">
        <v>0</v>
      </c>
      <c r="AI513" s="52">
        <v>0</v>
      </c>
      <c r="AJ513" s="52">
        <v>0</v>
      </c>
      <c r="AK513" s="52">
        <v>0</v>
      </c>
      <c r="AL513" s="52">
        <v>0</v>
      </c>
      <c r="AM513" s="52">
        <v>0</v>
      </c>
      <c r="AN513" s="52">
        <v>0</v>
      </c>
      <c r="AO513" s="52">
        <v>0</v>
      </c>
      <c r="AP513" s="52">
        <v>0</v>
      </c>
      <c r="AQ513" s="52">
        <v>0</v>
      </c>
      <c r="AR513" s="52">
        <v>0</v>
      </c>
      <c r="AS513" s="52">
        <v>0</v>
      </c>
      <c r="AT513" s="52">
        <v>0</v>
      </c>
      <c r="AU513" s="52">
        <v>0</v>
      </c>
      <c r="AV513" s="52">
        <v>0</v>
      </c>
      <c r="AW513" s="52">
        <v>0</v>
      </c>
      <c r="AX513" s="52">
        <v>0</v>
      </c>
      <c r="AY513" s="52">
        <v>0</v>
      </c>
      <c r="AZ513" s="52">
        <v>0</v>
      </c>
      <c r="BA513" s="52">
        <v>0</v>
      </c>
      <c r="BB513" s="52">
        <v>0</v>
      </c>
      <c r="BC513" s="52">
        <v>0</v>
      </c>
      <c r="BD513" s="52">
        <v>0</v>
      </c>
      <c r="BE513" s="52">
        <v>0</v>
      </c>
      <c r="BF513" s="52">
        <v>0</v>
      </c>
      <c r="BG513" s="52">
        <v>0</v>
      </c>
      <c r="BH513" s="52">
        <v>0</v>
      </c>
      <c r="BI513" s="52">
        <v>0</v>
      </c>
      <c r="BJ513" s="52">
        <v>0</v>
      </c>
      <c r="BK513" s="52">
        <v>0</v>
      </c>
      <c r="BL513" s="52">
        <v>0</v>
      </c>
      <c r="BM513" s="52">
        <v>0</v>
      </c>
      <c r="BN513" s="52">
        <v>0</v>
      </c>
      <c r="BO513" s="52">
        <v>0</v>
      </c>
      <c r="BP513" s="52">
        <v>0</v>
      </c>
      <c r="BQ513" s="52">
        <v>0</v>
      </c>
      <c r="BR513" s="52">
        <v>0</v>
      </c>
      <c r="BS513" s="52">
        <v>0</v>
      </c>
      <c r="BT513" s="52">
        <v>0</v>
      </c>
      <c r="BU513" s="52">
        <v>0</v>
      </c>
      <c r="BV513" s="52">
        <v>0</v>
      </c>
      <c r="BW513" s="52">
        <v>0</v>
      </c>
      <c r="BX513" s="52">
        <v>0</v>
      </c>
      <c r="BY513" s="52">
        <v>0</v>
      </c>
      <c r="BZ513" s="52">
        <v>0</v>
      </c>
      <c r="CA513" s="52">
        <v>0</v>
      </c>
      <c r="CB513" s="52">
        <v>0</v>
      </c>
      <c r="CC513" s="52">
        <v>0</v>
      </c>
      <c r="CD513" s="52">
        <v>0</v>
      </c>
      <c r="CE513" s="52">
        <v>0</v>
      </c>
      <c r="CF513" s="52">
        <v>0</v>
      </c>
      <c r="CG513" s="52">
        <v>0</v>
      </c>
      <c r="CH513" s="52">
        <v>0</v>
      </c>
      <c r="CI513" s="52">
        <v>0</v>
      </c>
      <c r="CJ513" s="52">
        <v>0</v>
      </c>
      <c r="CK513" s="52">
        <v>0</v>
      </c>
      <c r="CL513" s="52">
        <v>0</v>
      </c>
      <c r="CM513" s="52">
        <v>0</v>
      </c>
      <c r="CN513" s="52">
        <v>0</v>
      </c>
      <c r="CO513" s="52">
        <v>0</v>
      </c>
      <c r="CP513" s="52">
        <v>0</v>
      </c>
      <c r="CQ513" s="52">
        <v>0</v>
      </c>
      <c r="CR513" s="52">
        <v>0</v>
      </c>
      <c r="CS513" s="52">
        <v>0</v>
      </c>
      <c r="CT513" s="52">
        <v>0</v>
      </c>
      <c r="CU513" s="52">
        <v>0</v>
      </c>
      <c r="CV513" s="52">
        <v>0</v>
      </c>
      <c r="CW513" s="52">
        <v>0</v>
      </c>
      <c r="CX513" s="52">
        <v>0</v>
      </c>
      <c r="CY513" s="52">
        <v>0</v>
      </c>
      <c r="CZ513" s="52">
        <v>0</v>
      </c>
      <c r="DA513" s="52">
        <v>0</v>
      </c>
      <c r="DB513" s="52">
        <v>0</v>
      </c>
      <c r="DC513" s="52">
        <v>0</v>
      </c>
      <c r="DD513" s="52">
        <v>0</v>
      </c>
      <c r="DE513" s="52">
        <v>0</v>
      </c>
      <c r="DF513" s="52">
        <v>0</v>
      </c>
      <c r="DG513" s="52">
        <v>0</v>
      </c>
      <c r="DH513" s="52">
        <v>0</v>
      </c>
      <c r="DI513" s="52">
        <v>0</v>
      </c>
      <c r="DJ513" s="52">
        <v>0</v>
      </c>
      <c r="DK513" s="52">
        <v>0</v>
      </c>
      <c r="DL513" s="52">
        <v>0</v>
      </c>
      <c r="DM513" s="52">
        <v>0</v>
      </c>
      <c r="DN513" s="52">
        <v>0</v>
      </c>
      <c r="DO513" s="52">
        <v>0</v>
      </c>
      <c r="DP513" s="52">
        <v>0</v>
      </c>
      <c r="DQ513" s="52">
        <v>0</v>
      </c>
      <c r="DR513" s="52">
        <v>0</v>
      </c>
      <c r="DS513" s="52">
        <v>0</v>
      </c>
      <c r="DT513" s="52">
        <v>0</v>
      </c>
      <c r="DU513" s="52">
        <v>0</v>
      </c>
      <c r="DV513" s="52">
        <v>0</v>
      </c>
      <c r="DW513" s="52">
        <v>0</v>
      </c>
      <c r="DX513" s="52">
        <v>0</v>
      </c>
      <c r="DY513" s="52">
        <v>0</v>
      </c>
      <c r="DZ513" s="52">
        <v>0</v>
      </c>
      <c r="EA513" s="52">
        <v>0</v>
      </c>
      <c r="EB513" s="52">
        <v>0</v>
      </c>
      <c r="EC513" s="52">
        <v>0</v>
      </c>
      <c r="ED513" s="52">
        <v>0</v>
      </c>
      <c r="EE513" s="52">
        <v>0</v>
      </c>
      <c r="EF513" s="52">
        <v>0</v>
      </c>
      <c r="EG513" s="52">
        <v>0</v>
      </c>
      <c r="EH513" s="52">
        <v>0</v>
      </c>
      <c r="EI513" s="52">
        <v>0</v>
      </c>
      <c r="EJ513" s="52">
        <v>0</v>
      </c>
      <c r="EK513" s="52">
        <v>0</v>
      </c>
      <c r="EL513" s="52">
        <v>0</v>
      </c>
      <c r="EM513" s="52">
        <v>0</v>
      </c>
      <c r="EN513" s="52">
        <v>0</v>
      </c>
      <c r="EO513" s="52">
        <v>0</v>
      </c>
      <c r="EP513" s="52">
        <v>0</v>
      </c>
      <c r="EQ513" s="52">
        <v>0</v>
      </c>
      <c r="ER513" s="52">
        <v>0</v>
      </c>
      <c r="ES513" s="52">
        <v>0</v>
      </c>
      <c r="ET513" s="52">
        <v>0</v>
      </c>
      <c r="EU513" s="52">
        <v>0</v>
      </c>
      <c r="EV513" s="52">
        <v>0</v>
      </c>
      <c r="EW513" s="52">
        <v>68.625</v>
      </c>
      <c r="EX513" s="52">
        <v>67.875</v>
      </c>
      <c r="EY513" s="52">
        <v>67.011359999999996</v>
      </c>
      <c r="EZ513" s="52">
        <v>66.238640000000004</v>
      </c>
      <c r="FA513" s="52">
        <v>65.545460000000006</v>
      </c>
      <c r="FB513" s="52">
        <v>64.840909999999994</v>
      </c>
      <c r="FC513" s="52">
        <v>64.318179999999998</v>
      </c>
      <c r="FD513" s="52">
        <v>65.443179999999998</v>
      </c>
      <c r="FE513" s="52">
        <v>68.340909999999994</v>
      </c>
      <c r="FF513" s="52">
        <v>72.534090000000006</v>
      </c>
      <c r="FG513" s="52">
        <v>77.352270000000004</v>
      </c>
      <c r="FH513" s="52">
        <v>81.545460000000006</v>
      </c>
      <c r="FI513" s="52">
        <v>84.465909999999994</v>
      </c>
      <c r="FJ513" s="52">
        <v>86.352270000000004</v>
      </c>
      <c r="FK513" s="52">
        <v>87.556820000000002</v>
      </c>
      <c r="FL513" s="52">
        <v>88.056820000000002</v>
      </c>
      <c r="FM513" s="52">
        <v>87.386359999999996</v>
      </c>
      <c r="FN513" s="52">
        <v>85.818179999999998</v>
      </c>
      <c r="FO513" s="52">
        <v>82.681820000000002</v>
      </c>
      <c r="FP513" s="52">
        <v>78.284090000000006</v>
      </c>
      <c r="FQ513" s="52">
        <v>74.693179999999998</v>
      </c>
      <c r="FR513" s="52">
        <v>72.613640000000004</v>
      </c>
      <c r="FS513" s="52">
        <v>71.25</v>
      </c>
      <c r="FT513" s="52">
        <v>70</v>
      </c>
      <c r="FU513" s="52">
        <v>2</v>
      </c>
      <c r="FV513" s="52">
        <v>739.14649999999995</v>
      </c>
      <c r="FW513" s="52">
        <v>451.19040000000001</v>
      </c>
      <c r="FX513" s="52">
        <v>0</v>
      </c>
    </row>
    <row r="514" spans="1:180" x14ac:dyDescent="0.3">
      <c r="A514" t="s">
        <v>174</v>
      </c>
      <c r="B514" t="s">
        <v>252</v>
      </c>
      <c r="C514" t="s">
        <v>0</v>
      </c>
      <c r="D514" t="s">
        <v>224</v>
      </c>
      <c r="E514" t="s">
        <v>190</v>
      </c>
      <c r="F514" t="s">
        <v>230</v>
      </c>
      <c r="G514" t="s">
        <v>241</v>
      </c>
      <c r="H514" s="52">
        <v>6</v>
      </c>
      <c r="I514" s="52">
        <v>0</v>
      </c>
      <c r="J514" s="52">
        <v>0</v>
      </c>
      <c r="K514" s="52">
        <v>0</v>
      </c>
      <c r="L514" s="52">
        <v>0</v>
      </c>
      <c r="M514" s="52">
        <v>0</v>
      </c>
      <c r="N514" s="52">
        <v>0</v>
      </c>
      <c r="O514" s="52">
        <v>0</v>
      </c>
      <c r="P514" s="52">
        <v>0</v>
      </c>
      <c r="Q514" s="52">
        <v>0</v>
      </c>
      <c r="R514" s="52">
        <v>0</v>
      </c>
      <c r="S514" s="52">
        <v>0</v>
      </c>
      <c r="T514" s="52">
        <v>0</v>
      </c>
      <c r="U514" s="52">
        <v>0</v>
      </c>
      <c r="V514" s="52">
        <v>0</v>
      </c>
      <c r="W514" s="52">
        <v>0</v>
      </c>
      <c r="X514" s="52">
        <v>0</v>
      </c>
      <c r="Y514" s="52">
        <v>0</v>
      </c>
      <c r="Z514" s="52">
        <v>0</v>
      </c>
      <c r="AA514" s="52">
        <v>0</v>
      </c>
      <c r="AB514" s="52">
        <v>0</v>
      </c>
      <c r="AC514" s="52">
        <v>0</v>
      </c>
      <c r="AD514" s="52">
        <v>0</v>
      </c>
      <c r="AE514" s="52">
        <v>0</v>
      </c>
      <c r="AF514" s="52">
        <v>0</v>
      </c>
      <c r="AG514" s="52">
        <v>0</v>
      </c>
      <c r="AH514" s="52">
        <v>0</v>
      </c>
      <c r="AI514" s="52">
        <v>0</v>
      </c>
      <c r="AJ514" s="52">
        <v>0</v>
      </c>
      <c r="AK514" s="52">
        <v>0</v>
      </c>
      <c r="AL514" s="52">
        <v>0</v>
      </c>
      <c r="AM514" s="52">
        <v>0</v>
      </c>
      <c r="AN514" s="52">
        <v>0</v>
      </c>
      <c r="AO514" s="52">
        <v>0</v>
      </c>
      <c r="AP514" s="52">
        <v>0</v>
      </c>
      <c r="AQ514" s="52">
        <v>0</v>
      </c>
      <c r="AR514" s="52">
        <v>0</v>
      </c>
      <c r="AS514" s="52">
        <v>0</v>
      </c>
      <c r="AT514" s="52">
        <v>0</v>
      </c>
      <c r="AU514" s="52">
        <v>0</v>
      </c>
      <c r="AV514" s="52">
        <v>0</v>
      </c>
      <c r="AW514" s="52">
        <v>0</v>
      </c>
      <c r="AX514" s="52">
        <v>0</v>
      </c>
      <c r="AY514" s="52">
        <v>0</v>
      </c>
      <c r="AZ514" s="52">
        <v>0</v>
      </c>
      <c r="BA514" s="52">
        <v>0</v>
      </c>
      <c r="BB514" s="52">
        <v>0</v>
      </c>
      <c r="BC514" s="52">
        <v>0</v>
      </c>
      <c r="BD514" s="52">
        <v>0</v>
      </c>
      <c r="BE514" s="52">
        <v>0</v>
      </c>
      <c r="BF514" s="52">
        <v>0</v>
      </c>
      <c r="BG514" s="52">
        <v>0</v>
      </c>
      <c r="BH514" s="52">
        <v>0</v>
      </c>
      <c r="BI514" s="52">
        <v>0</v>
      </c>
      <c r="BJ514" s="52">
        <v>0</v>
      </c>
      <c r="BK514" s="52">
        <v>0</v>
      </c>
      <c r="BL514" s="52">
        <v>0</v>
      </c>
      <c r="BM514" s="52">
        <v>0</v>
      </c>
      <c r="BN514" s="52">
        <v>0</v>
      </c>
      <c r="BO514" s="52">
        <v>0</v>
      </c>
      <c r="BP514" s="52">
        <v>0</v>
      </c>
      <c r="BQ514" s="52">
        <v>0</v>
      </c>
      <c r="BR514" s="52">
        <v>0</v>
      </c>
      <c r="BS514" s="52">
        <v>0</v>
      </c>
      <c r="BT514" s="52">
        <v>0</v>
      </c>
      <c r="BU514" s="52">
        <v>0</v>
      </c>
      <c r="BV514" s="52">
        <v>0</v>
      </c>
      <c r="BW514" s="52">
        <v>0</v>
      </c>
      <c r="BX514" s="52">
        <v>0</v>
      </c>
      <c r="BY514" s="52">
        <v>0</v>
      </c>
      <c r="BZ514" s="52">
        <v>0</v>
      </c>
      <c r="CA514" s="52">
        <v>0</v>
      </c>
      <c r="CB514" s="52">
        <v>0</v>
      </c>
      <c r="CC514" s="52">
        <v>0</v>
      </c>
      <c r="CD514" s="52">
        <v>0</v>
      </c>
      <c r="CE514" s="52">
        <v>0</v>
      </c>
      <c r="CF514" s="52">
        <v>0</v>
      </c>
      <c r="CG514" s="52">
        <v>0</v>
      </c>
      <c r="CH514" s="52">
        <v>0</v>
      </c>
      <c r="CI514" s="52">
        <v>0</v>
      </c>
      <c r="CJ514" s="52">
        <v>0</v>
      </c>
      <c r="CK514" s="52">
        <v>0</v>
      </c>
      <c r="CL514" s="52">
        <v>0</v>
      </c>
      <c r="CM514" s="52">
        <v>0</v>
      </c>
      <c r="CN514" s="52">
        <v>0</v>
      </c>
      <c r="CO514" s="52">
        <v>0</v>
      </c>
      <c r="CP514" s="52">
        <v>0</v>
      </c>
      <c r="CQ514" s="52">
        <v>0</v>
      </c>
      <c r="CR514" s="52">
        <v>0</v>
      </c>
      <c r="CS514" s="52">
        <v>0</v>
      </c>
      <c r="CT514" s="52">
        <v>0</v>
      </c>
      <c r="CU514" s="52">
        <v>0</v>
      </c>
      <c r="CV514" s="52">
        <v>0</v>
      </c>
      <c r="CW514" s="52">
        <v>0</v>
      </c>
      <c r="CX514" s="52">
        <v>0</v>
      </c>
      <c r="CY514" s="52">
        <v>0</v>
      </c>
      <c r="CZ514" s="52">
        <v>0</v>
      </c>
      <c r="DA514" s="52">
        <v>0</v>
      </c>
      <c r="DB514" s="52">
        <v>0</v>
      </c>
      <c r="DC514" s="52">
        <v>0</v>
      </c>
      <c r="DD514" s="52">
        <v>0</v>
      </c>
      <c r="DE514" s="52">
        <v>0</v>
      </c>
      <c r="DF514" s="52">
        <v>0</v>
      </c>
      <c r="DG514" s="52">
        <v>0</v>
      </c>
      <c r="DH514" s="52">
        <v>0</v>
      </c>
      <c r="DI514" s="52">
        <v>0</v>
      </c>
      <c r="DJ514" s="52">
        <v>0</v>
      </c>
      <c r="DK514" s="52">
        <v>0</v>
      </c>
      <c r="DL514" s="52">
        <v>0</v>
      </c>
      <c r="DM514" s="52">
        <v>0</v>
      </c>
      <c r="DN514" s="52">
        <v>0</v>
      </c>
      <c r="DO514" s="52">
        <v>0</v>
      </c>
      <c r="DP514" s="52">
        <v>0</v>
      </c>
      <c r="DQ514" s="52">
        <v>0</v>
      </c>
      <c r="DR514" s="52">
        <v>0</v>
      </c>
      <c r="DS514" s="52">
        <v>0</v>
      </c>
      <c r="DT514" s="52">
        <v>0</v>
      </c>
      <c r="DU514" s="52">
        <v>0</v>
      </c>
      <c r="DV514" s="52">
        <v>0</v>
      </c>
      <c r="DW514" s="52">
        <v>0</v>
      </c>
      <c r="DX514" s="52">
        <v>0</v>
      </c>
      <c r="DY514" s="52">
        <v>0</v>
      </c>
      <c r="DZ514" s="52">
        <v>0</v>
      </c>
      <c r="EA514" s="52">
        <v>0</v>
      </c>
      <c r="EB514" s="52">
        <v>0</v>
      </c>
      <c r="EC514" s="52">
        <v>0</v>
      </c>
      <c r="ED514" s="52">
        <v>0</v>
      </c>
      <c r="EE514" s="52">
        <v>0</v>
      </c>
      <c r="EF514" s="52">
        <v>0</v>
      </c>
      <c r="EG514" s="52">
        <v>0</v>
      </c>
      <c r="EH514" s="52">
        <v>0</v>
      </c>
      <c r="EI514" s="52">
        <v>0</v>
      </c>
      <c r="EJ514" s="52">
        <v>0</v>
      </c>
      <c r="EK514" s="52">
        <v>0</v>
      </c>
      <c r="EL514" s="52">
        <v>0</v>
      </c>
      <c r="EM514" s="52">
        <v>0</v>
      </c>
      <c r="EN514" s="52">
        <v>0</v>
      </c>
      <c r="EO514" s="52">
        <v>0</v>
      </c>
      <c r="EP514" s="52">
        <v>0</v>
      </c>
      <c r="EQ514" s="52">
        <v>0</v>
      </c>
      <c r="ER514" s="52">
        <v>0</v>
      </c>
      <c r="ES514" s="52">
        <v>0</v>
      </c>
      <c r="ET514" s="52">
        <v>0</v>
      </c>
      <c r="EU514" s="52">
        <v>0</v>
      </c>
      <c r="EV514" s="52">
        <v>0</v>
      </c>
      <c r="EW514" s="52">
        <v>66.988100000000003</v>
      </c>
      <c r="EX514" s="52">
        <v>65.797619999999995</v>
      </c>
      <c r="EY514" s="52">
        <v>64.976190000000003</v>
      </c>
      <c r="EZ514" s="52">
        <v>64.047619999999995</v>
      </c>
      <c r="FA514" s="52">
        <v>63.380949999999999</v>
      </c>
      <c r="FB514" s="52">
        <v>62.75</v>
      </c>
      <c r="FC514" s="52">
        <v>62.26191</v>
      </c>
      <c r="FD514" s="52">
        <v>62.952379999999998</v>
      </c>
      <c r="FE514" s="52">
        <v>66.357140000000001</v>
      </c>
      <c r="FF514" s="52">
        <v>71.047619999999995</v>
      </c>
      <c r="FG514" s="52">
        <v>76.047619999999995</v>
      </c>
      <c r="FH514" s="52">
        <v>80.297619999999995</v>
      </c>
      <c r="FI514" s="52">
        <v>83</v>
      </c>
      <c r="FJ514" s="52">
        <v>84.547619999999995</v>
      </c>
      <c r="FK514" s="52">
        <v>85.404759999999996</v>
      </c>
      <c r="FL514" s="52">
        <v>85.5</v>
      </c>
      <c r="FM514" s="52">
        <v>84.690479999999994</v>
      </c>
      <c r="FN514" s="52">
        <v>82.690479999999994</v>
      </c>
      <c r="FO514" s="52">
        <v>79.261899999999997</v>
      </c>
      <c r="FP514" s="52">
        <v>74.928569999999993</v>
      </c>
      <c r="FQ514" s="52">
        <v>71.821430000000007</v>
      </c>
      <c r="FR514" s="52">
        <v>69.773809999999997</v>
      </c>
      <c r="FS514" s="52">
        <v>68.476190000000003</v>
      </c>
      <c r="FT514" s="52">
        <v>67.464290000000005</v>
      </c>
      <c r="FU514" s="52">
        <v>2</v>
      </c>
      <c r="FV514" s="52">
        <v>730.471</v>
      </c>
      <c r="FW514" s="52">
        <v>458.9606</v>
      </c>
      <c r="FX514" s="52">
        <v>0</v>
      </c>
    </row>
    <row r="515" spans="1:180" x14ac:dyDescent="0.3">
      <c r="A515" t="s">
        <v>174</v>
      </c>
      <c r="B515" t="s">
        <v>252</v>
      </c>
      <c r="C515" t="s">
        <v>0</v>
      </c>
      <c r="D515" t="s">
        <v>244</v>
      </c>
      <c r="E515" t="s">
        <v>188</v>
      </c>
      <c r="F515" t="s">
        <v>230</v>
      </c>
      <c r="G515" t="s">
        <v>241</v>
      </c>
      <c r="H515" s="52">
        <v>6</v>
      </c>
      <c r="I515" s="52">
        <v>0</v>
      </c>
      <c r="J515" s="52">
        <v>0</v>
      </c>
      <c r="K515" s="52">
        <v>0</v>
      </c>
      <c r="L515" s="52">
        <v>0</v>
      </c>
      <c r="M515" s="52">
        <v>0</v>
      </c>
      <c r="N515" s="52">
        <v>0</v>
      </c>
      <c r="O515" s="52">
        <v>0</v>
      </c>
      <c r="P515" s="52">
        <v>0</v>
      </c>
      <c r="Q515" s="52">
        <v>0</v>
      </c>
      <c r="R515" s="52">
        <v>0</v>
      </c>
      <c r="S515" s="52">
        <v>0</v>
      </c>
      <c r="T515" s="52">
        <v>0</v>
      </c>
      <c r="U515" s="52">
        <v>0</v>
      </c>
      <c r="V515" s="52">
        <v>0</v>
      </c>
      <c r="W515" s="52">
        <v>0</v>
      </c>
      <c r="X515" s="52">
        <v>0</v>
      </c>
      <c r="Y515" s="52">
        <v>0</v>
      </c>
      <c r="Z515" s="52">
        <v>0</v>
      </c>
      <c r="AA515" s="52">
        <v>0</v>
      </c>
      <c r="AB515" s="52">
        <v>0</v>
      </c>
      <c r="AC515" s="52">
        <v>0</v>
      </c>
      <c r="AD515" s="52">
        <v>0</v>
      </c>
      <c r="AE515" s="52">
        <v>0</v>
      </c>
      <c r="AF515" s="52">
        <v>0</v>
      </c>
      <c r="AG515" s="52">
        <v>0</v>
      </c>
      <c r="AH515" s="52">
        <v>0</v>
      </c>
      <c r="AI515" s="52">
        <v>0</v>
      </c>
      <c r="AJ515" s="52">
        <v>0</v>
      </c>
      <c r="AK515" s="52">
        <v>0</v>
      </c>
      <c r="AL515" s="52">
        <v>0</v>
      </c>
      <c r="AM515" s="52">
        <v>0</v>
      </c>
      <c r="AN515" s="52">
        <v>0</v>
      </c>
      <c r="AO515" s="52">
        <v>0</v>
      </c>
      <c r="AP515" s="52">
        <v>0</v>
      </c>
      <c r="AQ515" s="52">
        <v>0</v>
      </c>
      <c r="AR515" s="52">
        <v>0</v>
      </c>
      <c r="AS515" s="52">
        <v>0</v>
      </c>
      <c r="AT515" s="52">
        <v>0</v>
      </c>
      <c r="AU515" s="52">
        <v>0</v>
      </c>
      <c r="AV515" s="52">
        <v>0</v>
      </c>
      <c r="AW515" s="52">
        <v>0</v>
      </c>
      <c r="AX515" s="52">
        <v>0</v>
      </c>
      <c r="AY515" s="52">
        <v>0</v>
      </c>
      <c r="AZ515" s="52">
        <v>0</v>
      </c>
      <c r="BA515" s="52">
        <v>0</v>
      </c>
      <c r="BB515" s="52">
        <v>0</v>
      </c>
      <c r="BC515" s="52">
        <v>0</v>
      </c>
      <c r="BD515" s="52">
        <v>0</v>
      </c>
      <c r="BE515" s="52">
        <v>0</v>
      </c>
      <c r="BF515" s="52">
        <v>0</v>
      </c>
      <c r="BG515" s="52">
        <v>0</v>
      </c>
      <c r="BH515" s="52">
        <v>0</v>
      </c>
      <c r="BI515" s="52">
        <v>0</v>
      </c>
      <c r="BJ515" s="52">
        <v>0</v>
      </c>
      <c r="BK515" s="52">
        <v>0</v>
      </c>
      <c r="BL515" s="52">
        <v>0</v>
      </c>
      <c r="BM515" s="52">
        <v>0</v>
      </c>
      <c r="BN515" s="52">
        <v>0</v>
      </c>
      <c r="BO515" s="52">
        <v>0</v>
      </c>
      <c r="BP515" s="52">
        <v>0</v>
      </c>
      <c r="BQ515" s="52">
        <v>0</v>
      </c>
      <c r="BR515" s="52">
        <v>0</v>
      </c>
      <c r="BS515" s="52">
        <v>0</v>
      </c>
      <c r="BT515" s="52">
        <v>0</v>
      </c>
      <c r="BU515" s="52">
        <v>0</v>
      </c>
      <c r="BV515" s="52">
        <v>0</v>
      </c>
      <c r="BW515" s="52">
        <v>0</v>
      </c>
      <c r="BX515" s="52">
        <v>0</v>
      </c>
      <c r="BY515" s="52">
        <v>0</v>
      </c>
      <c r="BZ515" s="52">
        <v>0</v>
      </c>
      <c r="CA515" s="52">
        <v>0</v>
      </c>
      <c r="CB515" s="52">
        <v>0</v>
      </c>
      <c r="CC515" s="52">
        <v>0</v>
      </c>
      <c r="CD515" s="52">
        <v>0</v>
      </c>
      <c r="CE515" s="52">
        <v>0</v>
      </c>
      <c r="CF515" s="52">
        <v>0</v>
      </c>
      <c r="CG515" s="52">
        <v>0</v>
      </c>
      <c r="CH515" s="52">
        <v>0</v>
      </c>
      <c r="CI515" s="52">
        <v>0</v>
      </c>
      <c r="CJ515" s="52">
        <v>0</v>
      </c>
      <c r="CK515" s="52">
        <v>0</v>
      </c>
      <c r="CL515" s="52">
        <v>0</v>
      </c>
      <c r="CM515" s="52">
        <v>0</v>
      </c>
      <c r="CN515" s="52">
        <v>0</v>
      </c>
      <c r="CO515" s="52">
        <v>0</v>
      </c>
      <c r="CP515" s="52">
        <v>0</v>
      </c>
      <c r="CQ515" s="52">
        <v>0</v>
      </c>
      <c r="CR515" s="52">
        <v>0</v>
      </c>
      <c r="CS515" s="52">
        <v>0</v>
      </c>
      <c r="CT515" s="52">
        <v>0</v>
      </c>
      <c r="CU515" s="52">
        <v>0</v>
      </c>
      <c r="CV515" s="52">
        <v>0</v>
      </c>
      <c r="CW515" s="52">
        <v>0</v>
      </c>
      <c r="CX515" s="52">
        <v>0</v>
      </c>
      <c r="CY515" s="52">
        <v>0</v>
      </c>
      <c r="CZ515" s="52">
        <v>0</v>
      </c>
      <c r="DA515" s="52">
        <v>0</v>
      </c>
      <c r="DB515" s="52">
        <v>0</v>
      </c>
      <c r="DC515" s="52">
        <v>0</v>
      </c>
      <c r="DD515" s="52">
        <v>0</v>
      </c>
      <c r="DE515" s="52">
        <v>0</v>
      </c>
      <c r="DF515" s="52">
        <v>0</v>
      </c>
      <c r="DG515" s="52">
        <v>0</v>
      </c>
      <c r="DH515" s="52">
        <v>0</v>
      </c>
      <c r="DI515" s="52">
        <v>0</v>
      </c>
      <c r="DJ515" s="52">
        <v>0</v>
      </c>
      <c r="DK515" s="52">
        <v>0</v>
      </c>
      <c r="DL515" s="52">
        <v>0</v>
      </c>
      <c r="DM515" s="52">
        <v>0</v>
      </c>
      <c r="DN515" s="52">
        <v>0</v>
      </c>
      <c r="DO515" s="52">
        <v>0</v>
      </c>
      <c r="DP515" s="52">
        <v>0</v>
      </c>
      <c r="DQ515" s="52">
        <v>0</v>
      </c>
      <c r="DR515" s="52">
        <v>0</v>
      </c>
      <c r="DS515" s="52">
        <v>0</v>
      </c>
      <c r="DT515" s="52">
        <v>0</v>
      </c>
      <c r="DU515" s="52">
        <v>0</v>
      </c>
      <c r="DV515" s="52">
        <v>0</v>
      </c>
      <c r="DW515" s="52">
        <v>0</v>
      </c>
      <c r="DX515" s="52">
        <v>0</v>
      </c>
      <c r="DY515" s="52">
        <v>0</v>
      </c>
      <c r="DZ515" s="52">
        <v>0</v>
      </c>
      <c r="EA515" s="52">
        <v>0</v>
      </c>
      <c r="EB515" s="52">
        <v>0</v>
      </c>
      <c r="EC515" s="52">
        <v>0</v>
      </c>
      <c r="ED515" s="52">
        <v>0</v>
      </c>
      <c r="EE515" s="52">
        <v>0</v>
      </c>
      <c r="EF515" s="52">
        <v>0</v>
      </c>
      <c r="EG515" s="52">
        <v>0</v>
      </c>
      <c r="EH515" s="52">
        <v>0</v>
      </c>
      <c r="EI515" s="52">
        <v>0</v>
      </c>
      <c r="EJ515" s="52">
        <v>0</v>
      </c>
      <c r="EK515" s="52">
        <v>0</v>
      </c>
      <c r="EL515" s="52">
        <v>0</v>
      </c>
      <c r="EM515" s="52">
        <v>0</v>
      </c>
      <c r="EN515" s="52">
        <v>0</v>
      </c>
      <c r="EO515" s="52">
        <v>0</v>
      </c>
      <c r="EP515" s="52">
        <v>0</v>
      </c>
      <c r="EQ515" s="52">
        <v>0</v>
      </c>
      <c r="ER515" s="52">
        <v>0</v>
      </c>
      <c r="ES515" s="52">
        <v>0</v>
      </c>
      <c r="ET515" s="52">
        <v>0</v>
      </c>
      <c r="EU515" s="52">
        <v>0</v>
      </c>
      <c r="EV515" s="52">
        <v>0</v>
      </c>
      <c r="EW515" s="52">
        <v>71.45</v>
      </c>
      <c r="EX515" s="52">
        <v>69.875</v>
      </c>
      <c r="EY515" s="52">
        <v>68.474999999999994</v>
      </c>
      <c r="EZ515" s="52">
        <v>67.099999999999994</v>
      </c>
      <c r="FA515" s="52">
        <v>66.424999999999997</v>
      </c>
      <c r="FB515" s="52">
        <v>65.599999999999994</v>
      </c>
      <c r="FC515" s="52">
        <v>65.325000000000003</v>
      </c>
      <c r="FD515" s="52">
        <v>67.174999999999997</v>
      </c>
      <c r="FE515" s="52">
        <v>70.95</v>
      </c>
      <c r="FF515" s="52">
        <v>75.525000000000006</v>
      </c>
      <c r="FG515" s="52">
        <v>80.650000000000006</v>
      </c>
      <c r="FH515" s="52">
        <v>85.05</v>
      </c>
      <c r="FI515" s="52">
        <v>88.05</v>
      </c>
      <c r="FJ515" s="52">
        <v>90</v>
      </c>
      <c r="FK515" s="52">
        <v>91.125</v>
      </c>
      <c r="FL515" s="52">
        <v>91.275000000000006</v>
      </c>
      <c r="FM515" s="52">
        <v>90.5</v>
      </c>
      <c r="FN515" s="52">
        <v>88.85</v>
      </c>
      <c r="FO515" s="52">
        <v>85.825000000000003</v>
      </c>
      <c r="FP515" s="52">
        <v>81.400000000000006</v>
      </c>
      <c r="FQ515" s="52">
        <v>77.099999999999994</v>
      </c>
      <c r="FR515" s="52">
        <v>74.325000000000003</v>
      </c>
      <c r="FS515" s="52">
        <v>72.575000000000003</v>
      </c>
      <c r="FT515" s="52">
        <v>71.375</v>
      </c>
      <c r="FU515" s="52">
        <v>2</v>
      </c>
      <c r="FV515" s="52">
        <v>729.96140000000003</v>
      </c>
      <c r="FW515" s="52">
        <v>436.05</v>
      </c>
      <c r="FX515" s="52">
        <v>0</v>
      </c>
    </row>
    <row r="516" spans="1:180" x14ac:dyDescent="0.3">
      <c r="A516" t="s">
        <v>174</v>
      </c>
      <c r="B516" t="s">
        <v>252</v>
      </c>
      <c r="C516" t="s">
        <v>0</v>
      </c>
      <c r="D516" t="s">
        <v>244</v>
      </c>
      <c r="E516" t="s">
        <v>189</v>
      </c>
      <c r="F516" t="s">
        <v>231</v>
      </c>
      <c r="G516" t="s">
        <v>241</v>
      </c>
      <c r="H516" s="52">
        <v>10</v>
      </c>
      <c r="I516" s="52">
        <v>0</v>
      </c>
      <c r="J516" s="52">
        <v>0</v>
      </c>
      <c r="K516" s="52">
        <v>0</v>
      </c>
      <c r="L516" s="52">
        <v>0</v>
      </c>
      <c r="M516" s="52">
        <v>0</v>
      </c>
      <c r="N516" s="52">
        <v>0</v>
      </c>
      <c r="O516" s="52">
        <v>0</v>
      </c>
      <c r="P516" s="52">
        <v>0</v>
      </c>
      <c r="Q516" s="52">
        <v>0</v>
      </c>
      <c r="R516" s="52">
        <v>0</v>
      </c>
      <c r="S516" s="52">
        <v>0</v>
      </c>
      <c r="T516" s="52">
        <v>0</v>
      </c>
      <c r="U516" s="52">
        <v>0</v>
      </c>
      <c r="V516" s="52">
        <v>0</v>
      </c>
      <c r="W516" s="52">
        <v>0</v>
      </c>
      <c r="X516" s="52">
        <v>0</v>
      </c>
      <c r="Y516" s="52">
        <v>0</v>
      </c>
      <c r="Z516" s="52">
        <v>0</v>
      </c>
      <c r="AA516" s="52">
        <v>0</v>
      </c>
      <c r="AB516" s="52">
        <v>0</v>
      </c>
      <c r="AC516" s="52">
        <v>0</v>
      </c>
      <c r="AD516" s="52">
        <v>0</v>
      </c>
      <c r="AE516" s="52">
        <v>0</v>
      </c>
      <c r="AF516" s="52">
        <v>0</v>
      </c>
      <c r="AG516" s="52">
        <v>0</v>
      </c>
      <c r="AH516" s="52">
        <v>0</v>
      </c>
      <c r="AI516" s="52">
        <v>0</v>
      </c>
      <c r="AJ516" s="52">
        <v>0</v>
      </c>
      <c r="AK516" s="52">
        <v>0</v>
      </c>
      <c r="AL516" s="52">
        <v>0</v>
      </c>
      <c r="AM516" s="52">
        <v>0</v>
      </c>
      <c r="AN516" s="52">
        <v>0</v>
      </c>
      <c r="AO516" s="52">
        <v>0</v>
      </c>
      <c r="AP516" s="52">
        <v>0</v>
      </c>
      <c r="AQ516" s="52">
        <v>0</v>
      </c>
      <c r="AR516" s="52">
        <v>0</v>
      </c>
      <c r="AS516" s="52">
        <v>0</v>
      </c>
      <c r="AT516" s="52">
        <v>0</v>
      </c>
      <c r="AU516" s="52">
        <v>0</v>
      </c>
      <c r="AV516" s="52">
        <v>0</v>
      </c>
      <c r="AW516" s="52">
        <v>0</v>
      </c>
      <c r="AX516" s="52">
        <v>0</v>
      </c>
      <c r="AY516" s="52">
        <v>0</v>
      </c>
      <c r="AZ516" s="52">
        <v>0</v>
      </c>
      <c r="BA516" s="52">
        <v>0</v>
      </c>
      <c r="BB516" s="52">
        <v>0</v>
      </c>
      <c r="BC516" s="52">
        <v>0</v>
      </c>
      <c r="BD516" s="52">
        <v>0</v>
      </c>
      <c r="BE516" s="52">
        <v>0</v>
      </c>
      <c r="BF516" s="52">
        <v>0</v>
      </c>
      <c r="BG516" s="52">
        <v>0</v>
      </c>
      <c r="BH516" s="52">
        <v>0</v>
      </c>
      <c r="BI516" s="52">
        <v>0</v>
      </c>
      <c r="BJ516" s="52">
        <v>0</v>
      </c>
      <c r="BK516" s="52">
        <v>0</v>
      </c>
      <c r="BL516" s="52">
        <v>0</v>
      </c>
      <c r="BM516" s="52">
        <v>0</v>
      </c>
      <c r="BN516" s="52">
        <v>0</v>
      </c>
      <c r="BO516" s="52">
        <v>0</v>
      </c>
      <c r="BP516" s="52">
        <v>0</v>
      </c>
      <c r="BQ516" s="52">
        <v>0</v>
      </c>
      <c r="BR516" s="52">
        <v>0</v>
      </c>
      <c r="BS516" s="52">
        <v>0</v>
      </c>
      <c r="BT516" s="52">
        <v>0</v>
      </c>
      <c r="BU516" s="52">
        <v>0</v>
      </c>
      <c r="BV516" s="52">
        <v>0</v>
      </c>
      <c r="BW516" s="52">
        <v>0</v>
      </c>
      <c r="BX516" s="52">
        <v>0</v>
      </c>
      <c r="BY516" s="52">
        <v>0</v>
      </c>
      <c r="BZ516" s="52">
        <v>0</v>
      </c>
      <c r="CA516" s="52">
        <v>0</v>
      </c>
      <c r="CB516" s="52">
        <v>0</v>
      </c>
      <c r="CC516" s="52">
        <v>0</v>
      </c>
      <c r="CD516" s="52">
        <v>0</v>
      </c>
      <c r="CE516" s="52">
        <v>0</v>
      </c>
      <c r="CF516" s="52">
        <v>0</v>
      </c>
      <c r="CG516" s="52">
        <v>0</v>
      </c>
      <c r="CH516" s="52">
        <v>0</v>
      </c>
      <c r="CI516" s="52">
        <v>0</v>
      </c>
      <c r="CJ516" s="52">
        <v>0</v>
      </c>
      <c r="CK516" s="52">
        <v>0</v>
      </c>
      <c r="CL516" s="52">
        <v>0</v>
      </c>
      <c r="CM516" s="52">
        <v>0</v>
      </c>
      <c r="CN516" s="52">
        <v>0</v>
      </c>
      <c r="CO516" s="52">
        <v>0</v>
      </c>
      <c r="CP516" s="52">
        <v>0</v>
      </c>
      <c r="CQ516" s="52">
        <v>0</v>
      </c>
      <c r="CR516" s="52">
        <v>0</v>
      </c>
      <c r="CS516" s="52">
        <v>0</v>
      </c>
      <c r="CT516" s="52">
        <v>0</v>
      </c>
      <c r="CU516" s="52">
        <v>0</v>
      </c>
      <c r="CV516" s="52">
        <v>0</v>
      </c>
      <c r="CW516" s="52">
        <v>0</v>
      </c>
      <c r="CX516" s="52">
        <v>0</v>
      </c>
      <c r="CY516" s="52">
        <v>0</v>
      </c>
      <c r="CZ516" s="52">
        <v>0</v>
      </c>
      <c r="DA516" s="52">
        <v>0</v>
      </c>
      <c r="DB516" s="52">
        <v>0</v>
      </c>
      <c r="DC516" s="52">
        <v>0</v>
      </c>
      <c r="DD516" s="52">
        <v>0</v>
      </c>
      <c r="DE516" s="52">
        <v>0</v>
      </c>
      <c r="DF516" s="52">
        <v>0</v>
      </c>
      <c r="DG516" s="52">
        <v>0</v>
      </c>
      <c r="DH516" s="52">
        <v>0</v>
      </c>
      <c r="DI516" s="52">
        <v>0</v>
      </c>
      <c r="DJ516" s="52">
        <v>0</v>
      </c>
      <c r="DK516" s="52">
        <v>0</v>
      </c>
      <c r="DL516" s="52">
        <v>0</v>
      </c>
      <c r="DM516" s="52">
        <v>0</v>
      </c>
      <c r="DN516" s="52">
        <v>0</v>
      </c>
      <c r="DO516" s="52">
        <v>0</v>
      </c>
      <c r="DP516" s="52">
        <v>0</v>
      </c>
      <c r="DQ516" s="52">
        <v>0</v>
      </c>
      <c r="DR516" s="52">
        <v>0</v>
      </c>
      <c r="DS516" s="52">
        <v>0</v>
      </c>
      <c r="DT516" s="52">
        <v>0</v>
      </c>
      <c r="DU516" s="52">
        <v>0</v>
      </c>
      <c r="DV516" s="52">
        <v>0</v>
      </c>
      <c r="DW516" s="52">
        <v>0</v>
      </c>
      <c r="DX516" s="52">
        <v>0</v>
      </c>
      <c r="DY516" s="52">
        <v>0</v>
      </c>
      <c r="DZ516" s="52">
        <v>0</v>
      </c>
      <c r="EA516" s="52">
        <v>0</v>
      </c>
      <c r="EB516" s="52">
        <v>0</v>
      </c>
      <c r="EC516" s="52">
        <v>0</v>
      </c>
      <c r="ED516" s="52">
        <v>0</v>
      </c>
      <c r="EE516" s="52">
        <v>0</v>
      </c>
      <c r="EF516" s="52">
        <v>0</v>
      </c>
      <c r="EG516" s="52">
        <v>0</v>
      </c>
      <c r="EH516" s="52">
        <v>0</v>
      </c>
      <c r="EI516" s="52">
        <v>0</v>
      </c>
      <c r="EJ516" s="52">
        <v>0</v>
      </c>
      <c r="EK516" s="52">
        <v>0</v>
      </c>
      <c r="EL516" s="52">
        <v>0</v>
      </c>
      <c r="EM516" s="52">
        <v>0</v>
      </c>
      <c r="EN516" s="52">
        <v>0</v>
      </c>
      <c r="EO516" s="52">
        <v>0</v>
      </c>
      <c r="EP516" s="52">
        <v>0</v>
      </c>
      <c r="EQ516" s="52">
        <v>0</v>
      </c>
      <c r="ER516" s="52">
        <v>0</v>
      </c>
      <c r="ES516" s="52">
        <v>0</v>
      </c>
      <c r="ET516" s="52">
        <v>0</v>
      </c>
      <c r="EU516" s="52">
        <v>0</v>
      </c>
      <c r="EV516" s="52">
        <v>0</v>
      </c>
      <c r="EW516" s="52">
        <v>70.960319999999996</v>
      </c>
      <c r="EX516" s="52">
        <v>69.547619999999995</v>
      </c>
      <c r="EY516" s="52">
        <v>68.182540000000003</v>
      </c>
      <c r="EZ516" s="52">
        <v>67.095240000000004</v>
      </c>
      <c r="FA516" s="52">
        <v>66.460319999999996</v>
      </c>
      <c r="FB516" s="52">
        <v>65.190479999999994</v>
      </c>
      <c r="FC516" s="52">
        <v>64.349209999999999</v>
      </c>
      <c r="FD516" s="52">
        <v>66.047619999999995</v>
      </c>
      <c r="FE516" s="52">
        <v>70.682540000000003</v>
      </c>
      <c r="FF516" s="52">
        <v>75.753969999999995</v>
      </c>
      <c r="FG516" s="52">
        <v>80.29365</v>
      </c>
      <c r="FH516" s="52">
        <v>83.587299999999999</v>
      </c>
      <c r="FI516" s="52">
        <v>86.44444</v>
      </c>
      <c r="FJ516" s="52">
        <v>88.888890000000004</v>
      </c>
      <c r="FK516" s="52">
        <v>91.222219999999993</v>
      </c>
      <c r="FL516" s="52">
        <v>92.70635</v>
      </c>
      <c r="FM516" s="52">
        <v>93.436509999999998</v>
      </c>
      <c r="FN516" s="52">
        <v>92.857140000000001</v>
      </c>
      <c r="FO516" s="52">
        <v>90.404759999999996</v>
      </c>
      <c r="FP516" s="52">
        <v>85.341269999999994</v>
      </c>
      <c r="FQ516" s="52">
        <v>79.642859999999999</v>
      </c>
      <c r="FR516" s="52">
        <v>75.722219999999993</v>
      </c>
      <c r="FS516" s="52">
        <v>73.396829999999994</v>
      </c>
      <c r="FT516" s="52">
        <v>71.55556</v>
      </c>
      <c r="FU516" s="52">
        <v>7</v>
      </c>
      <c r="FV516" s="52">
        <v>2478.1019999999999</v>
      </c>
      <c r="FW516" s="52">
        <v>635.70950000000005</v>
      </c>
      <c r="FX516" s="52">
        <v>0</v>
      </c>
    </row>
    <row r="517" spans="1:180" x14ac:dyDescent="0.3">
      <c r="A517" t="s">
        <v>174</v>
      </c>
      <c r="B517" t="s">
        <v>252</v>
      </c>
      <c r="C517" t="s">
        <v>0</v>
      </c>
      <c r="D517" t="s">
        <v>244</v>
      </c>
      <c r="E517" t="s">
        <v>188</v>
      </c>
      <c r="F517" t="s">
        <v>231</v>
      </c>
      <c r="G517" t="s">
        <v>241</v>
      </c>
      <c r="H517" s="52">
        <v>10</v>
      </c>
      <c r="I517" s="52">
        <v>0</v>
      </c>
      <c r="J517" s="52">
        <v>0</v>
      </c>
      <c r="K517" s="52">
        <v>0</v>
      </c>
      <c r="L517" s="52">
        <v>0</v>
      </c>
      <c r="M517" s="52">
        <v>0</v>
      </c>
      <c r="N517" s="52">
        <v>0</v>
      </c>
      <c r="O517" s="52">
        <v>0</v>
      </c>
      <c r="P517" s="52">
        <v>0</v>
      </c>
      <c r="Q517" s="52">
        <v>0</v>
      </c>
      <c r="R517" s="52">
        <v>0</v>
      </c>
      <c r="S517" s="52">
        <v>0</v>
      </c>
      <c r="T517" s="52">
        <v>0</v>
      </c>
      <c r="U517" s="52">
        <v>0</v>
      </c>
      <c r="V517" s="52">
        <v>0</v>
      </c>
      <c r="W517" s="52">
        <v>0</v>
      </c>
      <c r="X517" s="52">
        <v>0</v>
      </c>
      <c r="Y517" s="52">
        <v>0</v>
      </c>
      <c r="Z517" s="52">
        <v>0</v>
      </c>
      <c r="AA517" s="52">
        <v>0</v>
      </c>
      <c r="AB517" s="52">
        <v>0</v>
      </c>
      <c r="AC517" s="52">
        <v>0</v>
      </c>
      <c r="AD517" s="52">
        <v>0</v>
      </c>
      <c r="AE517" s="52">
        <v>0</v>
      </c>
      <c r="AF517" s="52">
        <v>0</v>
      </c>
      <c r="AG517" s="52">
        <v>0</v>
      </c>
      <c r="AH517" s="52">
        <v>0</v>
      </c>
      <c r="AI517" s="52">
        <v>0</v>
      </c>
      <c r="AJ517" s="52">
        <v>0</v>
      </c>
      <c r="AK517" s="52">
        <v>0</v>
      </c>
      <c r="AL517" s="52">
        <v>0</v>
      </c>
      <c r="AM517" s="52">
        <v>0</v>
      </c>
      <c r="AN517" s="52">
        <v>0</v>
      </c>
      <c r="AO517" s="52">
        <v>0</v>
      </c>
      <c r="AP517" s="52">
        <v>0</v>
      </c>
      <c r="AQ517" s="52">
        <v>0</v>
      </c>
      <c r="AR517" s="52">
        <v>0</v>
      </c>
      <c r="AS517" s="52">
        <v>0</v>
      </c>
      <c r="AT517" s="52">
        <v>0</v>
      </c>
      <c r="AU517" s="52">
        <v>0</v>
      </c>
      <c r="AV517" s="52">
        <v>0</v>
      </c>
      <c r="AW517" s="52">
        <v>0</v>
      </c>
      <c r="AX517" s="52">
        <v>0</v>
      </c>
      <c r="AY517" s="52">
        <v>0</v>
      </c>
      <c r="AZ517" s="52">
        <v>0</v>
      </c>
      <c r="BA517" s="52">
        <v>0</v>
      </c>
      <c r="BB517" s="52">
        <v>0</v>
      </c>
      <c r="BC517" s="52">
        <v>0</v>
      </c>
      <c r="BD517" s="52">
        <v>0</v>
      </c>
      <c r="BE517" s="52">
        <v>0</v>
      </c>
      <c r="BF517" s="52">
        <v>0</v>
      </c>
      <c r="BG517" s="52">
        <v>0</v>
      </c>
      <c r="BH517" s="52">
        <v>0</v>
      </c>
      <c r="BI517" s="52">
        <v>0</v>
      </c>
      <c r="BJ517" s="52">
        <v>0</v>
      </c>
      <c r="BK517" s="52">
        <v>0</v>
      </c>
      <c r="BL517" s="52">
        <v>0</v>
      </c>
      <c r="BM517" s="52">
        <v>0</v>
      </c>
      <c r="BN517" s="52">
        <v>0</v>
      </c>
      <c r="BO517" s="52">
        <v>0</v>
      </c>
      <c r="BP517" s="52">
        <v>0</v>
      </c>
      <c r="BQ517" s="52">
        <v>0</v>
      </c>
      <c r="BR517" s="52">
        <v>0</v>
      </c>
      <c r="BS517" s="52">
        <v>0</v>
      </c>
      <c r="BT517" s="52">
        <v>0</v>
      </c>
      <c r="BU517" s="52">
        <v>0</v>
      </c>
      <c r="BV517" s="52">
        <v>0</v>
      </c>
      <c r="BW517" s="52">
        <v>0</v>
      </c>
      <c r="BX517" s="52">
        <v>0</v>
      </c>
      <c r="BY517" s="52">
        <v>0</v>
      </c>
      <c r="BZ517" s="52">
        <v>0</v>
      </c>
      <c r="CA517" s="52">
        <v>0</v>
      </c>
      <c r="CB517" s="52">
        <v>0</v>
      </c>
      <c r="CC517" s="52">
        <v>0</v>
      </c>
      <c r="CD517" s="52">
        <v>0</v>
      </c>
      <c r="CE517" s="52">
        <v>0</v>
      </c>
      <c r="CF517" s="52">
        <v>0</v>
      </c>
      <c r="CG517" s="52">
        <v>0</v>
      </c>
      <c r="CH517" s="52">
        <v>0</v>
      </c>
      <c r="CI517" s="52">
        <v>0</v>
      </c>
      <c r="CJ517" s="52">
        <v>0</v>
      </c>
      <c r="CK517" s="52">
        <v>0</v>
      </c>
      <c r="CL517" s="52">
        <v>0</v>
      </c>
      <c r="CM517" s="52">
        <v>0</v>
      </c>
      <c r="CN517" s="52">
        <v>0</v>
      </c>
      <c r="CO517" s="52">
        <v>0</v>
      </c>
      <c r="CP517" s="52">
        <v>0</v>
      </c>
      <c r="CQ517" s="52">
        <v>0</v>
      </c>
      <c r="CR517" s="52">
        <v>0</v>
      </c>
      <c r="CS517" s="52">
        <v>0</v>
      </c>
      <c r="CT517" s="52">
        <v>0</v>
      </c>
      <c r="CU517" s="52">
        <v>0</v>
      </c>
      <c r="CV517" s="52">
        <v>0</v>
      </c>
      <c r="CW517" s="52">
        <v>0</v>
      </c>
      <c r="CX517" s="52">
        <v>0</v>
      </c>
      <c r="CY517" s="52">
        <v>0</v>
      </c>
      <c r="CZ517" s="52">
        <v>0</v>
      </c>
      <c r="DA517" s="52">
        <v>0</v>
      </c>
      <c r="DB517" s="52">
        <v>0</v>
      </c>
      <c r="DC517" s="52">
        <v>0</v>
      </c>
      <c r="DD517" s="52">
        <v>0</v>
      </c>
      <c r="DE517" s="52">
        <v>0</v>
      </c>
      <c r="DF517" s="52">
        <v>0</v>
      </c>
      <c r="DG517" s="52">
        <v>0</v>
      </c>
      <c r="DH517" s="52">
        <v>0</v>
      </c>
      <c r="DI517" s="52">
        <v>0</v>
      </c>
      <c r="DJ517" s="52">
        <v>0</v>
      </c>
      <c r="DK517" s="52">
        <v>0</v>
      </c>
      <c r="DL517" s="52">
        <v>0</v>
      </c>
      <c r="DM517" s="52">
        <v>0</v>
      </c>
      <c r="DN517" s="52">
        <v>0</v>
      </c>
      <c r="DO517" s="52">
        <v>0</v>
      </c>
      <c r="DP517" s="52">
        <v>0</v>
      </c>
      <c r="DQ517" s="52">
        <v>0</v>
      </c>
      <c r="DR517" s="52">
        <v>0</v>
      </c>
      <c r="DS517" s="52">
        <v>0</v>
      </c>
      <c r="DT517" s="52">
        <v>0</v>
      </c>
      <c r="DU517" s="52">
        <v>0</v>
      </c>
      <c r="DV517" s="52">
        <v>0</v>
      </c>
      <c r="DW517" s="52">
        <v>0</v>
      </c>
      <c r="DX517" s="52">
        <v>0</v>
      </c>
      <c r="DY517" s="52">
        <v>0</v>
      </c>
      <c r="DZ517" s="52">
        <v>0</v>
      </c>
      <c r="EA517" s="52">
        <v>0</v>
      </c>
      <c r="EB517" s="52">
        <v>0</v>
      </c>
      <c r="EC517" s="52">
        <v>0</v>
      </c>
      <c r="ED517" s="52">
        <v>0</v>
      </c>
      <c r="EE517" s="52">
        <v>0</v>
      </c>
      <c r="EF517" s="52">
        <v>0</v>
      </c>
      <c r="EG517" s="52">
        <v>0</v>
      </c>
      <c r="EH517" s="52">
        <v>0</v>
      </c>
      <c r="EI517" s="52">
        <v>0</v>
      </c>
      <c r="EJ517" s="52">
        <v>0</v>
      </c>
      <c r="EK517" s="52">
        <v>0</v>
      </c>
      <c r="EL517" s="52">
        <v>0</v>
      </c>
      <c r="EM517" s="52">
        <v>0</v>
      </c>
      <c r="EN517" s="52">
        <v>0</v>
      </c>
      <c r="EO517" s="52">
        <v>0</v>
      </c>
      <c r="EP517" s="52">
        <v>0</v>
      </c>
      <c r="EQ517" s="52">
        <v>0</v>
      </c>
      <c r="ER517" s="52">
        <v>0</v>
      </c>
      <c r="ES517" s="52">
        <v>0</v>
      </c>
      <c r="ET517" s="52">
        <v>0</v>
      </c>
      <c r="EU517" s="52">
        <v>0</v>
      </c>
      <c r="EV517" s="52">
        <v>0</v>
      </c>
      <c r="EW517" s="52">
        <v>74.764279999999999</v>
      </c>
      <c r="EX517" s="52">
        <v>73.150000000000006</v>
      </c>
      <c r="EY517" s="52">
        <v>71.849999999999994</v>
      </c>
      <c r="EZ517" s="52">
        <v>70.692859999999996</v>
      </c>
      <c r="FA517" s="52">
        <v>69.321430000000007</v>
      </c>
      <c r="FB517" s="52">
        <v>67.75</v>
      </c>
      <c r="FC517" s="52">
        <v>67.8</v>
      </c>
      <c r="FD517" s="52">
        <v>71.171419999999998</v>
      </c>
      <c r="FE517" s="52">
        <v>76.478570000000005</v>
      </c>
      <c r="FF517" s="52">
        <v>81.31429</v>
      </c>
      <c r="FG517" s="52">
        <v>84.964290000000005</v>
      </c>
      <c r="FH517" s="52">
        <v>87.842860000000002</v>
      </c>
      <c r="FI517" s="52">
        <v>90.364289999999997</v>
      </c>
      <c r="FJ517" s="52">
        <v>92.9</v>
      </c>
      <c r="FK517" s="52">
        <v>95.107140000000001</v>
      </c>
      <c r="FL517" s="52">
        <v>97.021429999999995</v>
      </c>
      <c r="FM517" s="52">
        <v>98.042850000000001</v>
      </c>
      <c r="FN517" s="52">
        <v>97.778570000000002</v>
      </c>
      <c r="FO517" s="52">
        <v>96.171419999999998</v>
      </c>
      <c r="FP517" s="52">
        <v>92.5</v>
      </c>
      <c r="FQ517" s="52">
        <v>86.607140000000001</v>
      </c>
      <c r="FR517" s="52">
        <v>81.614289999999997</v>
      </c>
      <c r="FS517" s="52">
        <v>78.778570000000002</v>
      </c>
      <c r="FT517" s="52">
        <v>76.407139999999998</v>
      </c>
      <c r="FU517" s="52">
        <v>7</v>
      </c>
      <c r="FV517" s="52">
        <v>2387.902</v>
      </c>
      <c r="FW517" s="52">
        <v>660.34550000000002</v>
      </c>
      <c r="FX517" s="52">
        <v>0</v>
      </c>
    </row>
    <row r="518" spans="1:180" x14ac:dyDescent="0.3">
      <c r="A518" t="s">
        <v>174</v>
      </c>
      <c r="B518" t="s">
        <v>252</v>
      </c>
      <c r="C518" t="s">
        <v>0</v>
      </c>
      <c r="D518" t="s">
        <v>224</v>
      </c>
      <c r="E518" t="s">
        <v>189</v>
      </c>
      <c r="F518" t="s">
        <v>231</v>
      </c>
      <c r="G518" t="s">
        <v>241</v>
      </c>
      <c r="H518" s="52">
        <v>10</v>
      </c>
      <c r="I518" s="52">
        <v>0</v>
      </c>
      <c r="J518" s="52">
        <v>0</v>
      </c>
      <c r="K518" s="52">
        <v>0</v>
      </c>
      <c r="L518" s="52">
        <v>0</v>
      </c>
      <c r="M518" s="52">
        <v>0</v>
      </c>
      <c r="N518" s="52">
        <v>0</v>
      </c>
      <c r="O518" s="52">
        <v>0</v>
      </c>
      <c r="P518" s="52">
        <v>0</v>
      </c>
      <c r="Q518" s="52">
        <v>0</v>
      </c>
      <c r="R518" s="52">
        <v>0</v>
      </c>
      <c r="S518" s="52">
        <v>0</v>
      </c>
      <c r="T518" s="52">
        <v>0</v>
      </c>
      <c r="U518" s="52">
        <v>0</v>
      </c>
      <c r="V518" s="52">
        <v>0</v>
      </c>
      <c r="W518" s="52">
        <v>0</v>
      </c>
      <c r="X518" s="52">
        <v>0</v>
      </c>
      <c r="Y518" s="52">
        <v>0</v>
      </c>
      <c r="Z518" s="52">
        <v>0</v>
      </c>
      <c r="AA518" s="52">
        <v>0</v>
      </c>
      <c r="AB518" s="52">
        <v>0</v>
      </c>
      <c r="AC518" s="52">
        <v>0</v>
      </c>
      <c r="AD518" s="52">
        <v>0</v>
      </c>
      <c r="AE518" s="52">
        <v>0</v>
      </c>
      <c r="AF518" s="52">
        <v>0</v>
      </c>
      <c r="AG518" s="52">
        <v>0</v>
      </c>
      <c r="AH518" s="52">
        <v>0</v>
      </c>
      <c r="AI518" s="52">
        <v>0</v>
      </c>
      <c r="AJ518" s="52">
        <v>0</v>
      </c>
      <c r="AK518" s="52">
        <v>0</v>
      </c>
      <c r="AL518" s="52">
        <v>0</v>
      </c>
      <c r="AM518" s="52">
        <v>0</v>
      </c>
      <c r="AN518" s="52">
        <v>0</v>
      </c>
      <c r="AO518" s="52">
        <v>0</v>
      </c>
      <c r="AP518" s="52">
        <v>0</v>
      </c>
      <c r="AQ518" s="52">
        <v>0</v>
      </c>
      <c r="AR518" s="52">
        <v>0</v>
      </c>
      <c r="AS518" s="52">
        <v>0</v>
      </c>
      <c r="AT518" s="52">
        <v>0</v>
      </c>
      <c r="AU518" s="52">
        <v>0</v>
      </c>
      <c r="AV518" s="52">
        <v>0</v>
      </c>
      <c r="AW518" s="52">
        <v>0</v>
      </c>
      <c r="AX518" s="52">
        <v>0</v>
      </c>
      <c r="AY518" s="52">
        <v>0</v>
      </c>
      <c r="AZ518" s="52">
        <v>0</v>
      </c>
      <c r="BA518" s="52">
        <v>0</v>
      </c>
      <c r="BB518" s="52">
        <v>0</v>
      </c>
      <c r="BC518" s="52">
        <v>0</v>
      </c>
      <c r="BD518" s="52">
        <v>0</v>
      </c>
      <c r="BE518" s="52">
        <v>0</v>
      </c>
      <c r="BF518" s="52">
        <v>0</v>
      </c>
      <c r="BG518" s="52">
        <v>0</v>
      </c>
      <c r="BH518" s="52">
        <v>0</v>
      </c>
      <c r="BI518" s="52">
        <v>0</v>
      </c>
      <c r="BJ518" s="52">
        <v>0</v>
      </c>
      <c r="BK518" s="52">
        <v>0</v>
      </c>
      <c r="BL518" s="52">
        <v>0</v>
      </c>
      <c r="BM518" s="52">
        <v>0</v>
      </c>
      <c r="BN518" s="52">
        <v>0</v>
      </c>
      <c r="BO518" s="52">
        <v>0</v>
      </c>
      <c r="BP518" s="52">
        <v>0</v>
      </c>
      <c r="BQ518" s="52">
        <v>0</v>
      </c>
      <c r="BR518" s="52">
        <v>0</v>
      </c>
      <c r="BS518" s="52">
        <v>0</v>
      </c>
      <c r="BT518" s="52">
        <v>0</v>
      </c>
      <c r="BU518" s="52">
        <v>0</v>
      </c>
      <c r="BV518" s="52">
        <v>0</v>
      </c>
      <c r="BW518" s="52">
        <v>0</v>
      </c>
      <c r="BX518" s="52">
        <v>0</v>
      </c>
      <c r="BY518" s="52">
        <v>0</v>
      </c>
      <c r="BZ518" s="52">
        <v>0</v>
      </c>
      <c r="CA518" s="52">
        <v>0</v>
      </c>
      <c r="CB518" s="52">
        <v>0</v>
      </c>
      <c r="CC518" s="52">
        <v>0</v>
      </c>
      <c r="CD518" s="52">
        <v>0</v>
      </c>
      <c r="CE518" s="52">
        <v>0</v>
      </c>
      <c r="CF518" s="52">
        <v>0</v>
      </c>
      <c r="CG518" s="52">
        <v>0</v>
      </c>
      <c r="CH518" s="52">
        <v>0</v>
      </c>
      <c r="CI518" s="52">
        <v>0</v>
      </c>
      <c r="CJ518" s="52">
        <v>0</v>
      </c>
      <c r="CK518" s="52">
        <v>0</v>
      </c>
      <c r="CL518" s="52">
        <v>0</v>
      </c>
      <c r="CM518" s="52">
        <v>0</v>
      </c>
      <c r="CN518" s="52">
        <v>0</v>
      </c>
      <c r="CO518" s="52">
        <v>0</v>
      </c>
      <c r="CP518" s="52">
        <v>0</v>
      </c>
      <c r="CQ518" s="52">
        <v>0</v>
      </c>
      <c r="CR518" s="52">
        <v>0</v>
      </c>
      <c r="CS518" s="52">
        <v>0</v>
      </c>
      <c r="CT518" s="52">
        <v>0</v>
      </c>
      <c r="CU518" s="52">
        <v>0</v>
      </c>
      <c r="CV518" s="52">
        <v>0</v>
      </c>
      <c r="CW518" s="52">
        <v>0</v>
      </c>
      <c r="CX518" s="52">
        <v>0</v>
      </c>
      <c r="CY518" s="52">
        <v>0</v>
      </c>
      <c r="CZ518" s="52">
        <v>0</v>
      </c>
      <c r="DA518" s="52">
        <v>0</v>
      </c>
      <c r="DB518" s="52">
        <v>0</v>
      </c>
      <c r="DC518" s="52">
        <v>0</v>
      </c>
      <c r="DD518" s="52">
        <v>0</v>
      </c>
      <c r="DE518" s="52">
        <v>0</v>
      </c>
      <c r="DF518" s="52">
        <v>0</v>
      </c>
      <c r="DG518" s="52">
        <v>0</v>
      </c>
      <c r="DH518" s="52">
        <v>0</v>
      </c>
      <c r="DI518" s="52">
        <v>0</v>
      </c>
      <c r="DJ518" s="52">
        <v>0</v>
      </c>
      <c r="DK518" s="52">
        <v>0</v>
      </c>
      <c r="DL518" s="52">
        <v>0</v>
      </c>
      <c r="DM518" s="52">
        <v>0</v>
      </c>
      <c r="DN518" s="52">
        <v>0</v>
      </c>
      <c r="DO518" s="52">
        <v>0</v>
      </c>
      <c r="DP518" s="52">
        <v>0</v>
      </c>
      <c r="DQ518" s="52">
        <v>0</v>
      </c>
      <c r="DR518" s="52">
        <v>0</v>
      </c>
      <c r="DS518" s="52">
        <v>0</v>
      </c>
      <c r="DT518" s="52">
        <v>0</v>
      </c>
      <c r="DU518" s="52">
        <v>0</v>
      </c>
      <c r="DV518" s="52">
        <v>0</v>
      </c>
      <c r="DW518" s="52">
        <v>0</v>
      </c>
      <c r="DX518" s="52">
        <v>0</v>
      </c>
      <c r="DY518" s="52">
        <v>0</v>
      </c>
      <c r="DZ518" s="52">
        <v>0</v>
      </c>
      <c r="EA518" s="52">
        <v>0</v>
      </c>
      <c r="EB518" s="52">
        <v>0</v>
      </c>
      <c r="EC518" s="52">
        <v>0</v>
      </c>
      <c r="ED518" s="52">
        <v>0</v>
      </c>
      <c r="EE518" s="52">
        <v>0</v>
      </c>
      <c r="EF518" s="52">
        <v>0</v>
      </c>
      <c r="EG518" s="52">
        <v>0</v>
      </c>
      <c r="EH518" s="52">
        <v>0</v>
      </c>
      <c r="EI518" s="52">
        <v>0</v>
      </c>
      <c r="EJ518" s="52">
        <v>0</v>
      </c>
      <c r="EK518" s="52">
        <v>0</v>
      </c>
      <c r="EL518" s="52">
        <v>0</v>
      </c>
      <c r="EM518" s="52">
        <v>0</v>
      </c>
      <c r="EN518" s="52">
        <v>0</v>
      </c>
      <c r="EO518" s="52">
        <v>0</v>
      </c>
      <c r="EP518" s="52">
        <v>0</v>
      </c>
      <c r="EQ518" s="52">
        <v>0</v>
      </c>
      <c r="ER518" s="52">
        <v>0</v>
      </c>
      <c r="ES518" s="52">
        <v>0</v>
      </c>
      <c r="ET518" s="52">
        <v>0</v>
      </c>
      <c r="EU518" s="52">
        <v>0</v>
      </c>
      <c r="EV518" s="52">
        <v>0</v>
      </c>
      <c r="EW518" s="52">
        <v>69.311689999999999</v>
      </c>
      <c r="EX518" s="52">
        <v>68.123369999999994</v>
      </c>
      <c r="EY518" s="52">
        <v>66.899349999999998</v>
      </c>
      <c r="EZ518" s="52">
        <v>65.461039999999997</v>
      </c>
      <c r="FA518" s="52">
        <v>64.240260000000006</v>
      </c>
      <c r="FB518" s="52">
        <v>63.103900000000003</v>
      </c>
      <c r="FC518" s="52">
        <v>62.551949999999998</v>
      </c>
      <c r="FD518" s="52">
        <v>65.077920000000006</v>
      </c>
      <c r="FE518" s="52">
        <v>70.392859999999999</v>
      </c>
      <c r="FF518" s="52">
        <v>75.555189999999996</v>
      </c>
      <c r="FG518" s="52">
        <v>79.66883</v>
      </c>
      <c r="FH518" s="52">
        <v>83.032470000000004</v>
      </c>
      <c r="FI518" s="52">
        <v>85.633120000000005</v>
      </c>
      <c r="FJ518" s="52">
        <v>88.175319999999999</v>
      </c>
      <c r="FK518" s="52">
        <v>90.172079999999994</v>
      </c>
      <c r="FL518" s="52">
        <v>91.493510000000001</v>
      </c>
      <c r="FM518" s="52">
        <v>92.240260000000006</v>
      </c>
      <c r="FN518" s="52">
        <v>91.931820000000002</v>
      </c>
      <c r="FO518" s="52">
        <v>89.707790000000003</v>
      </c>
      <c r="FP518" s="52">
        <v>84.91883</v>
      </c>
      <c r="FQ518" s="52">
        <v>78.961039999999997</v>
      </c>
      <c r="FR518" s="52">
        <v>75.113640000000004</v>
      </c>
      <c r="FS518" s="52">
        <v>72.818179999999998</v>
      </c>
      <c r="FT518" s="52">
        <v>70.844149999999999</v>
      </c>
      <c r="FU518" s="52">
        <v>7</v>
      </c>
      <c r="FV518" s="52">
        <v>2478.1019999999999</v>
      </c>
      <c r="FW518" s="52">
        <v>635.70950000000005</v>
      </c>
      <c r="FX518" s="52">
        <v>0</v>
      </c>
    </row>
    <row r="519" spans="1:180" x14ac:dyDescent="0.3">
      <c r="A519" t="s">
        <v>174</v>
      </c>
      <c r="B519" t="s">
        <v>252</v>
      </c>
      <c r="C519" t="s">
        <v>0</v>
      </c>
      <c r="D519" t="s">
        <v>224</v>
      </c>
      <c r="E519" t="s">
        <v>187</v>
      </c>
      <c r="F519" t="s">
        <v>231</v>
      </c>
      <c r="G519" t="s">
        <v>241</v>
      </c>
      <c r="H519" s="52">
        <v>10</v>
      </c>
      <c r="I519" s="52">
        <v>0</v>
      </c>
      <c r="J519" s="52">
        <v>0</v>
      </c>
      <c r="K519" s="52">
        <v>0</v>
      </c>
      <c r="L519" s="52">
        <v>0</v>
      </c>
      <c r="M519" s="52">
        <v>0</v>
      </c>
      <c r="N519" s="52">
        <v>0</v>
      </c>
      <c r="O519" s="52">
        <v>0</v>
      </c>
      <c r="P519" s="52">
        <v>0</v>
      </c>
      <c r="Q519" s="52">
        <v>0</v>
      </c>
      <c r="R519" s="52">
        <v>0</v>
      </c>
      <c r="S519" s="52">
        <v>0</v>
      </c>
      <c r="T519" s="52">
        <v>0</v>
      </c>
      <c r="U519" s="52">
        <v>0</v>
      </c>
      <c r="V519" s="52">
        <v>0</v>
      </c>
      <c r="W519" s="52">
        <v>0</v>
      </c>
      <c r="X519" s="52">
        <v>0</v>
      </c>
      <c r="Y519" s="52">
        <v>0</v>
      </c>
      <c r="Z519" s="52">
        <v>0</v>
      </c>
      <c r="AA519" s="52">
        <v>0</v>
      </c>
      <c r="AB519" s="52">
        <v>0</v>
      </c>
      <c r="AC519" s="52">
        <v>0</v>
      </c>
      <c r="AD519" s="52">
        <v>0</v>
      </c>
      <c r="AE519" s="52">
        <v>0</v>
      </c>
      <c r="AF519" s="52">
        <v>0</v>
      </c>
      <c r="AG519" s="52">
        <v>0</v>
      </c>
      <c r="AH519" s="52">
        <v>0</v>
      </c>
      <c r="AI519" s="52">
        <v>0</v>
      </c>
      <c r="AJ519" s="52">
        <v>0</v>
      </c>
      <c r="AK519" s="52">
        <v>0</v>
      </c>
      <c r="AL519" s="52">
        <v>0</v>
      </c>
      <c r="AM519" s="52">
        <v>0</v>
      </c>
      <c r="AN519" s="52">
        <v>0</v>
      </c>
      <c r="AO519" s="52">
        <v>0</v>
      </c>
      <c r="AP519" s="52">
        <v>0</v>
      </c>
      <c r="AQ519" s="52">
        <v>0</v>
      </c>
      <c r="AR519" s="52">
        <v>0</v>
      </c>
      <c r="AS519" s="52">
        <v>0</v>
      </c>
      <c r="AT519" s="52">
        <v>0</v>
      </c>
      <c r="AU519" s="52">
        <v>0</v>
      </c>
      <c r="AV519" s="52">
        <v>0</v>
      </c>
      <c r="AW519" s="52">
        <v>0</v>
      </c>
      <c r="AX519" s="52">
        <v>0</v>
      </c>
      <c r="AY519" s="52">
        <v>0</v>
      </c>
      <c r="AZ519" s="52">
        <v>0</v>
      </c>
      <c r="BA519" s="52">
        <v>0</v>
      </c>
      <c r="BB519" s="52">
        <v>0</v>
      </c>
      <c r="BC519" s="52">
        <v>0</v>
      </c>
      <c r="BD519" s="52">
        <v>0</v>
      </c>
      <c r="BE519" s="52">
        <v>0</v>
      </c>
      <c r="BF519" s="52">
        <v>0</v>
      </c>
      <c r="BG519" s="52">
        <v>0</v>
      </c>
      <c r="BH519" s="52">
        <v>0</v>
      </c>
      <c r="BI519" s="52">
        <v>0</v>
      </c>
      <c r="BJ519" s="52">
        <v>0</v>
      </c>
      <c r="BK519" s="52">
        <v>0</v>
      </c>
      <c r="BL519" s="52">
        <v>0</v>
      </c>
      <c r="BM519" s="52">
        <v>0</v>
      </c>
      <c r="BN519" s="52">
        <v>0</v>
      </c>
      <c r="BO519" s="52">
        <v>0</v>
      </c>
      <c r="BP519" s="52">
        <v>0</v>
      </c>
      <c r="BQ519" s="52">
        <v>0</v>
      </c>
      <c r="BR519" s="52">
        <v>0</v>
      </c>
      <c r="BS519" s="52">
        <v>0</v>
      </c>
      <c r="BT519" s="52">
        <v>0</v>
      </c>
      <c r="BU519" s="52">
        <v>0</v>
      </c>
      <c r="BV519" s="52">
        <v>0</v>
      </c>
      <c r="BW519" s="52">
        <v>0</v>
      </c>
      <c r="BX519" s="52">
        <v>0</v>
      </c>
      <c r="BY519" s="52">
        <v>0</v>
      </c>
      <c r="BZ519" s="52">
        <v>0</v>
      </c>
      <c r="CA519" s="52">
        <v>0</v>
      </c>
      <c r="CB519" s="52">
        <v>0</v>
      </c>
      <c r="CC519" s="52">
        <v>0</v>
      </c>
      <c r="CD519" s="52">
        <v>0</v>
      </c>
      <c r="CE519" s="52">
        <v>0</v>
      </c>
      <c r="CF519" s="52">
        <v>0</v>
      </c>
      <c r="CG519" s="52">
        <v>0</v>
      </c>
      <c r="CH519" s="52">
        <v>0</v>
      </c>
      <c r="CI519" s="52">
        <v>0</v>
      </c>
      <c r="CJ519" s="52">
        <v>0</v>
      </c>
      <c r="CK519" s="52">
        <v>0</v>
      </c>
      <c r="CL519" s="52">
        <v>0</v>
      </c>
      <c r="CM519" s="52">
        <v>0</v>
      </c>
      <c r="CN519" s="52">
        <v>0</v>
      </c>
      <c r="CO519" s="52">
        <v>0</v>
      </c>
      <c r="CP519" s="52">
        <v>0</v>
      </c>
      <c r="CQ519" s="52">
        <v>0</v>
      </c>
      <c r="CR519" s="52">
        <v>0</v>
      </c>
      <c r="CS519" s="52">
        <v>0</v>
      </c>
      <c r="CT519" s="52">
        <v>0</v>
      </c>
      <c r="CU519" s="52">
        <v>0</v>
      </c>
      <c r="CV519" s="52">
        <v>0</v>
      </c>
      <c r="CW519" s="52">
        <v>0</v>
      </c>
      <c r="CX519" s="52">
        <v>0</v>
      </c>
      <c r="CY519" s="52">
        <v>0</v>
      </c>
      <c r="CZ519" s="52">
        <v>0</v>
      </c>
      <c r="DA519" s="52">
        <v>0</v>
      </c>
      <c r="DB519" s="52">
        <v>0</v>
      </c>
      <c r="DC519" s="52">
        <v>0</v>
      </c>
      <c r="DD519" s="52">
        <v>0</v>
      </c>
      <c r="DE519" s="52">
        <v>0</v>
      </c>
      <c r="DF519" s="52">
        <v>0</v>
      </c>
      <c r="DG519" s="52">
        <v>0</v>
      </c>
      <c r="DH519" s="52">
        <v>0</v>
      </c>
      <c r="DI519" s="52">
        <v>0</v>
      </c>
      <c r="DJ519" s="52">
        <v>0</v>
      </c>
      <c r="DK519" s="52">
        <v>0</v>
      </c>
      <c r="DL519" s="52">
        <v>0</v>
      </c>
      <c r="DM519" s="52">
        <v>0</v>
      </c>
      <c r="DN519" s="52">
        <v>0</v>
      </c>
      <c r="DO519" s="52">
        <v>0</v>
      </c>
      <c r="DP519" s="52">
        <v>0</v>
      </c>
      <c r="DQ519" s="52">
        <v>0</v>
      </c>
      <c r="DR519" s="52">
        <v>0</v>
      </c>
      <c r="DS519" s="52">
        <v>0</v>
      </c>
      <c r="DT519" s="52">
        <v>0</v>
      </c>
      <c r="DU519" s="52">
        <v>0</v>
      </c>
      <c r="DV519" s="52">
        <v>0</v>
      </c>
      <c r="DW519" s="52">
        <v>0</v>
      </c>
      <c r="DX519" s="52">
        <v>0</v>
      </c>
      <c r="DY519" s="52">
        <v>0</v>
      </c>
      <c r="DZ519" s="52">
        <v>0</v>
      </c>
      <c r="EA519" s="52">
        <v>0</v>
      </c>
      <c r="EB519" s="52">
        <v>0</v>
      </c>
      <c r="EC519" s="52">
        <v>0</v>
      </c>
      <c r="ED519" s="52">
        <v>0</v>
      </c>
      <c r="EE519" s="52">
        <v>0</v>
      </c>
      <c r="EF519" s="52">
        <v>0</v>
      </c>
      <c r="EG519" s="52">
        <v>0</v>
      </c>
      <c r="EH519" s="52">
        <v>0</v>
      </c>
      <c r="EI519" s="52">
        <v>0</v>
      </c>
      <c r="EJ519" s="52">
        <v>0</v>
      </c>
      <c r="EK519" s="52">
        <v>0</v>
      </c>
      <c r="EL519" s="52">
        <v>0</v>
      </c>
      <c r="EM519" s="52">
        <v>0</v>
      </c>
      <c r="EN519" s="52">
        <v>0</v>
      </c>
      <c r="EO519" s="52">
        <v>0</v>
      </c>
      <c r="EP519" s="52">
        <v>0</v>
      </c>
      <c r="EQ519" s="52">
        <v>0</v>
      </c>
      <c r="ER519" s="52">
        <v>0</v>
      </c>
      <c r="ES519" s="52">
        <v>0</v>
      </c>
      <c r="ET519" s="52">
        <v>0</v>
      </c>
      <c r="EU519" s="52">
        <v>0</v>
      </c>
      <c r="EV519" s="52">
        <v>0</v>
      </c>
      <c r="EW519" s="52">
        <v>67.438310000000001</v>
      </c>
      <c r="EX519" s="52">
        <v>65.902600000000007</v>
      </c>
      <c r="EY519" s="52">
        <v>64.545460000000006</v>
      </c>
      <c r="EZ519" s="52">
        <v>63.301949999999998</v>
      </c>
      <c r="FA519" s="52">
        <v>62.0974</v>
      </c>
      <c r="FB519" s="52">
        <v>61</v>
      </c>
      <c r="FC519" s="52">
        <v>61.756489999999999</v>
      </c>
      <c r="FD519" s="52">
        <v>65.626630000000006</v>
      </c>
      <c r="FE519" s="52">
        <v>70.279219999999995</v>
      </c>
      <c r="FF519" s="52">
        <v>74.266239999999996</v>
      </c>
      <c r="FG519" s="52">
        <v>77.516239999999996</v>
      </c>
      <c r="FH519" s="52">
        <v>80.266239999999996</v>
      </c>
      <c r="FI519" s="52">
        <v>82.91234</v>
      </c>
      <c r="FJ519" s="52">
        <v>85.237009999999998</v>
      </c>
      <c r="FK519" s="52">
        <v>87.211039999999997</v>
      </c>
      <c r="FL519" s="52">
        <v>88.785709999999995</v>
      </c>
      <c r="FM519" s="52">
        <v>89.522729999999996</v>
      </c>
      <c r="FN519" s="52">
        <v>89.360389999999995</v>
      </c>
      <c r="FO519" s="52">
        <v>87.928569999999993</v>
      </c>
      <c r="FP519" s="52">
        <v>84.535709999999995</v>
      </c>
      <c r="FQ519" s="52">
        <v>78.931820000000002</v>
      </c>
      <c r="FR519" s="52">
        <v>74.305189999999996</v>
      </c>
      <c r="FS519" s="52">
        <v>71.051950000000005</v>
      </c>
      <c r="FT519" s="52">
        <v>68.967529999999996</v>
      </c>
      <c r="FU519" s="52">
        <v>7</v>
      </c>
      <c r="FV519" s="52">
        <v>2202.1689999999999</v>
      </c>
      <c r="FW519" s="52">
        <v>597.06050000000005</v>
      </c>
      <c r="FX519" s="52">
        <v>0</v>
      </c>
    </row>
    <row r="520" spans="1:180" x14ac:dyDescent="0.3">
      <c r="A520" t="s">
        <v>174</v>
      </c>
      <c r="B520" t="s">
        <v>252</v>
      </c>
      <c r="C520" t="s">
        <v>0</v>
      </c>
      <c r="D520" t="s">
        <v>224</v>
      </c>
      <c r="E520" t="s">
        <v>188</v>
      </c>
      <c r="F520" t="s">
        <v>231</v>
      </c>
      <c r="G520" t="s">
        <v>241</v>
      </c>
      <c r="H520" s="52">
        <v>10</v>
      </c>
      <c r="I520" s="52">
        <v>0</v>
      </c>
      <c r="J520" s="52">
        <v>0</v>
      </c>
      <c r="K520" s="52">
        <v>0</v>
      </c>
      <c r="L520" s="52">
        <v>0</v>
      </c>
      <c r="M520" s="52">
        <v>0</v>
      </c>
      <c r="N520" s="52">
        <v>0</v>
      </c>
      <c r="O520" s="52">
        <v>0</v>
      </c>
      <c r="P520" s="52">
        <v>0</v>
      </c>
      <c r="Q520" s="52">
        <v>0</v>
      </c>
      <c r="R520" s="52">
        <v>0</v>
      </c>
      <c r="S520" s="52">
        <v>0</v>
      </c>
      <c r="T520" s="52">
        <v>0</v>
      </c>
      <c r="U520" s="52">
        <v>0</v>
      </c>
      <c r="V520" s="52">
        <v>0</v>
      </c>
      <c r="W520" s="52">
        <v>0</v>
      </c>
      <c r="X520" s="52">
        <v>0</v>
      </c>
      <c r="Y520" s="52">
        <v>0</v>
      </c>
      <c r="Z520" s="52">
        <v>0</v>
      </c>
      <c r="AA520" s="52">
        <v>0</v>
      </c>
      <c r="AB520" s="52">
        <v>0</v>
      </c>
      <c r="AC520" s="52">
        <v>0</v>
      </c>
      <c r="AD520" s="52">
        <v>0</v>
      </c>
      <c r="AE520" s="52">
        <v>0</v>
      </c>
      <c r="AF520" s="52">
        <v>0</v>
      </c>
      <c r="AG520" s="52">
        <v>0</v>
      </c>
      <c r="AH520" s="52">
        <v>0</v>
      </c>
      <c r="AI520" s="52">
        <v>0</v>
      </c>
      <c r="AJ520" s="52">
        <v>0</v>
      </c>
      <c r="AK520" s="52">
        <v>0</v>
      </c>
      <c r="AL520" s="52">
        <v>0</v>
      </c>
      <c r="AM520" s="52">
        <v>0</v>
      </c>
      <c r="AN520" s="52">
        <v>0</v>
      </c>
      <c r="AO520" s="52">
        <v>0</v>
      </c>
      <c r="AP520" s="52">
        <v>0</v>
      </c>
      <c r="AQ520" s="52">
        <v>0</v>
      </c>
      <c r="AR520" s="52">
        <v>0</v>
      </c>
      <c r="AS520" s="52">
        <v>0</v>
      </c>
      <c r="AT520" s="52">
        <v>0</v>
      </c>
      <c r="AU520" s="52">
        <v>0</v>
      </c>
      <c r="AV520" s="52">
        <v>0</v>
      </c>
      <c r="AW520" s="52">
        <v>0</v>
      </c>
      <c r="AX520" s="52">
        <v>0</v>
      </c>
      <c r="AY520" s="52">
        <v>0</v>
      </c>
      <c r="AZ520" s="52">
        <v>0</v>
      </c>
      <c r="BA520" s="52">
        <v>0</v>
      </c>
      <c r="BB520" s="52">
        <v>0</v>
      </c>
      <c r="BC520" s="52">
        <v>0</v>
      </c>
      <c r="BD520" s="52">
        <v>0</v>
      </c>
      <c r="BE520" s="52">
        <v>0</v>
      </c>
      <c r="BF520" s="52">
        <v>0</v>
      </c>
      <c r="BG520" s="52">
        <v>0</v>
      </c>
      <c r="BH520" s="52">
        <v>0</v>
      </c>
      <c r="BI520" s="52">
        <v>0</v>
      </c>
      <c r="BJ520" s="52">
        <v>0</v>
      </c>
      <c r="BK520" s="52">
        <v>0</v>
      </c>
      <c r="BL520" s="52">
        <v>0</v>
      </c>
      <c r="BM520" s="52">
        <v>0</v>
      </c>
      <c r="BN520" s="52">
        <v>0</v>
      </c>
      <c r="BO520" s="52">
        <v>0</v>
      </c>
      <c r="BP520" s="52">
        <v>0</v>
      </c>
      <c r="BQ520" s="52">
        <v>0</v>
      </c>
      <c r="BR520" s="52">
        <v>0</v>
      </c>
      <c r="BS520" s="52">
        <v>0</v>
      </c>
      <c r="BT520" s="52">
        <v>0</v>
      </c>
      <c r="BU520" s="52">
        <v>0</v>
      </c>
      <c r="BV520" s="52">
        <v>0</v>
      </c>
      <c r="BW520" s="52">
        <v>0</v>
      </c>
      <c r="BX520" s="52">
        <v>0</v>
      </c>
      <c r="BY520" s="52">
        <v>0</v>
      </c>
      <c r="BZ520" s="52">
        <v>0</v>
      </c>
      <c r="CA520" s="52">
        <v>0</v>
      </c>
      <c r="CB520" s="52">
        <v>0</v>
      </c>
      <c r="CC520" s="52">
        <v>0</v>
      </c>
      <c r="CD520" s="52">
        <v>0</v>
      </c>
      <c r="CE520" s="52">
        <v>0</v>
      </c>
      <c r="CF520" s="52">
        <v>0</v>
      </c>
      <c r="CG520" s="52">
        <v>0</v>
      </c>
      <c r="CH520" s="52">
        <v>0</v>
      </c>
      <c r="CI520" s="52">
        <v>0</v>
      </c>
      <c r="CJ520" s="52">
        <v>0</v>
      </c>
      <c r="CK520" s="52">
        <v>0</v>
      </c>
      <c r="CL520" s="52">
        <v>0</v>
      </c>
      <c r="CM520" s="52">
        <v>0</v>
      </c>
      <c r="CN520" s="52">
        <v>0</v>
      </c>
      <c r="CO520" s="52">
        <v>0</v>
      </c>
      <c r="CP520" s="52">
        <v>0</v>
      </c>
      <c r="CQ520" s="52">
        <v>0</v>
      </c>
      <c r="CR520" s="52">
        <v>0</v>
      </c>
      <c r="CS520" s="52">
        <v>0</v>
      </c>
      <c r="CT520" s="52">
        <v>0</v>
      </c>
      <c r="CU520" s="52">
        <v>0</v>
      </c>
      <c r="CV520" s="52">
        <v>0</v>
      </c>
      <c r="CW520" s="52">
        <v>0</v>
      </c>
      <c r="CX520" s="52">
        <v>0</v>
      </c>
      <c r="CY520" s="52">
        <v>0</v>
      </c>
      <c r="CZ520" s="52">
        <v>0</v>
      </c>
      <c r="DA520" s="52">
        <v>0</v>
      </c>
      <c r="DB520" s="52">
        <v>0</v>
      </c>
      <c r="DC520" s="52">
        <v>0</v>
      </c>
      <c r="DD520" s="52">
        <v>0</v>
      </c>
      <c r="DE520" s="52">
        <v>0</v>
      </c>
      <c r="DF520" s="52">
        <v>0</v>
      </c>
      <c r="DG520" s="52">
        <v>0</v>
      </c>
      <c r="DH520" s="52">
        <v>0</v>
      </c>
      <c r="DI520" s="52">
        <v>0</v>
      </c>
      <c r="DJ520" s="52">
        <v>0</v>
      </c>
      <c r="DK520" s="52">
        <v>0</v>
      </c>
      <c r="DL520" s="52">
        <v>0</v>
      </c>
      <c r="DM520" s="52">
        <v>0</v>
      </c>
      <c r="DN520" s="52">
        <v>0</v>
      </c>
      <c r="DO520" s="52">
        <v>0</v>
      </c>
      <c r="DP520" s="52">
        <v>0</v>
      </c>
      <c r="DQ520" s="52">
        <v>0</v>
      </c>
      <c r="DR520" s="52">
        <v>0</v>
      </c>
      <c r="DS520" s="52">
        <v>0</v>
      </c>
      <c r="DT520" s="52">
        <v>0</v>
      </c>
      <c r="DU520" s="52">
        <v>0</v>
      </c>
      <c r="DV520" s="52">
        <v>0</v>
      </c>
      <c r="DW520" s="52">
        <v>0</v>
      </c>
      <c r="DX520" s="52">
        <v>0</v>
      </c>
      <c r="DY520" s="52">
        <v>0</v>
      </c>
      <c r="DZ520" s="52">
        <v>0</v>
      </c>
      <c r="EA520" s="52">
        <v>0</v>
      </c>
      <c r="EB520" s="52">
        <v>0</v>
      </c>
      <c r="EC520" s="52">
        <v>0</v>
      </c>
      <c r="ED520" s="52">
        <v>0</v>
      </c>
      <c r="EE520" s="52">
        <v>0</v>
      </c>
      <c r="EF520" s="52">
        <v>0</v>
      </c>
      <c r="EG520" s="52">
        <v>0</v>
      </c>
      <c r="EH520" s="52">
        <v>0</v>
      </c>
      <c r="EI520" s="52">
        <v>0</v>
      </c>
      <c r="EJ520" s="52">
        <v>0</v>
      </c>
      <c r="EK520" s="52">
        <v>0</v>
      </c>
      <c r="EL520" s="52">
        <v>0</v>
      </c>
      <c r="EM520" s="52">
        <v>0</v>
      </c>
      <c r="EN520" s="52">
        <v>0</v>
      </c>
      <c r="EO520" s="52">
        <v>0</v>
      </c>
      <c r="EP520" s="52">
        <v>0</v>
      </c>
      <c r="EQ520" s="52">
        <v>0</v>
      </c>
      <c r="ER520" s="52">
        <v>0</v>
      </c>
      <c r="ES520" s="52">
        <v>0</v>
      </c>
      <c r="ET520" s="52">
        <v>0</v>
      </c>
      <c r="EU520" s="52">
        <v>0</v>
      </c>
      <c r="EV520" s="52">
        <v>0</v>
      </c>
      <c r="EW520" s="52">
        <v>71.863950000000003</v>
      </c>
      <c r="EX520" s="52">
        <v>70.095240000000004</v>
      </c>
      <c r="EY520" s="52">
        <v>68.846940000000004</v>
      </c>
      <c r="EZ520" s="52">
        <v>67.503399999999999</v>
      </c>
      <c r="FA520" s="52">
        <v>66.227890000000002</v>
      </c>
      <c r="FB520" s="52">
        <v>65.241489999999999</v>
      </c>
      <c r="FC520" s="52">
        <v>65.302719999999994</v>
      </c>
      <c r="FD520" s="52">
        <v>69.044219999999996</v>
      </c>
      <c r="FE520" s="52">
        <v>74.472790000000003</v>
      </c>
      <c r="FF520" s="52">
        <v>78.710880000000003</v>
      </c>
      <c r="FG520" s="52">
        <v>82.068020000000004</v>
      </c>
      <c r="FH520" s="52">
        <v>85.2483</v>
      </c>
      <c r="FI520" s="52">
        <v>87.993189999999998</v>
      </c>
      <c r="FJ520" s="52">
        <v>90.581630000000004</v>
      </c>
      <c r="FK520" s="52">
        <v>92.782309999999995</v>
      </c>
      <c r="FL520" s="52">
        <v>94.581630000000004</v>
      </c>
      <c r="FM520" s="52">
        <v>95.554419999999993</v>
      </c>
      <c r="FN520" s="52">
        <v>95.61224</v>
      </c>
      <c r="FO520" s="52">
        <v>94.132649999999998</v>
      </c>
      <c r="FP520" s="52">
        <v>90.561229999999995</v>
      </c>
      <c r="FQ520" s="52">
        <v>84.513599999999997</v>
      </c>
      <c r="FR520" s="52">
        <v>79.370750000000001</v>
      </c>
      <c r="FS520" s="52">
        <v>76.146259999999998</v>
      </c>
      <c r="FT520" s="52">
        <v>73.935370000000006</v>
      </c>
      <c r="FU520" s="52">
        <v>7</v>
      </c>
      <c r="FV520" s="52">
        <v>2387.902</v>
      </c>
      <c r="FW520" s="52">
        <v>660.34550000000002</v>
      </c>
      <c r="FX520" s="52">
        <v>0</v>
      </c>
    </row>
    <row r="521" spans="1:180" x14ac:dyDescent="0.3">
      <c r="A521" t="s">
        <v>174</v>
      </c>
      <c r="B521" t="s">
        <v>252</v>
      </c>
      <c r="C521" t="s">
        <v>0</v>
      </c>
      <c r="D521" t="s">
        <v>244</v>
      </c>
      <c r="E521" t="s">
        <v>190</v>
      </c>
      <c r="F521" t="s">
        <v>231</v>
      </c>
      <c r="G521" t="s">
        <v>241</v>
      </c>
      <c r="H521" s="52">
        <v>10</v>
      </c>
      <c r="I521" s="52">
        <v>0</v>
      </c>
      <c r="J521" s="52">
        <v>0</v>
      </c>
      <c r="K521" s="52">
        <v>0</v>
      </c>
      <c r="L521" s="52">
        <v>0</v>
      </c>
      <c r="M521" s="52">
        <v>0</v>
      </c>
      <c r="N521" s="52">
        <v>0</v>
      </c>
      <c r="O521" s="52">
        <v>0</v>
      </c>
      <c r="P521" s="52">
        <v>0</v>
      </c>
      <c r="Q521" s="52">
        <v>0</v>
      </c>
      <c r="R521" s="52">
        <v>0</v>
      </c>
      <c r="S521" s="52">
        <v>0</v>
      </c>
      <c r="T521" s="52">
        <v>0</v>
      </c>
      <c r="U521" s="52">
        <v>0</v>
      </c>
      <c r="V521" s="52">
        <v>0</v>
      </c>
      <c r="W521" s="52">
        <v>0</v>
      </c>
      <c r="X521" s="52">
        <v>0</v>
      </c>
      <c r="Y521" s="52">
        <v>0</v>
      </c>
      <c r="Z521" s="52">
        <v>0</v>
      </c>
      <c r="AA521" s="52">
        <v>0</v>
      </c>
      <c r="AB521" s="52">
        <v>0</v>
      </c>
      <c r="AC521" s="52">
        <v>0</v>
      </c>
      <c r="AD521" s="52">
        <v>0</v>
      </c>
      <c r="AE521" s="52">
        <v>0</v>
      </c>
      <c r="AF521" s="52">
        <v>0</v>
      </c>
      <c r="AG521" s="52">
        <v>0</v>
      </c>
      <c r="AH521" s="52">
        <v>0</v>
      </c>
      <c r="AI521" s="52">
        <v>0</v>
      </c>
      <c r="AJ521" s="52">
        <v>0</v>
      </c>
      <c r="AK521" s="52">
        <v>0</v>
      </c>
      <c r="AL521" s="52">
        <v>0</v>
      </c>
      <c r="AM521" s="52">
        <v>0</v>
      </c>
      <c r="AN521" s="52">
        <v>0</v>
      </c>
      <c r="AO521" s="52">
        <v>0</v>
      </c>
      <c r="AP521" s="52">
        <v>0</v>
      </c>
      <c r="AQ521" s="52">
        <v>0</v>
      </c>
      <c r="AR521" s="52">
        <v>0</v>
      </c>
      <c r="AS521" s="52">
        <v>0</v>
      </c>
      <c r="AT521" s="52">
        <v>0</v>
      </c>
      <c r="AU521" s="52">
        <v>0</v>
      </c>
      <c r="AV521" s="52">
        <v>0</v>
      </c>
      <c r="AW521" s="52">
        <v>0</v>
      </c>
      <c r="AX521" s="52">
        <v>0</v>
      </c>
      <c r="AY521" s="52">
        <v>0</v>
      </c>
      <c r="AZ521" s="52">
        <v>0</v>
      </c>
      <c r="BA521" s="52">
        <v>0</v>
      </c>
      <c r="BB521" s="52">
        <v>0</v>
      </c>
      <c r="BC521" s="52">
        <v>0</v>
      </c>
      <c r="BD521" s="52">
        <v>0</v>
      </c>
      <c r="BE521" s="52">
        <v>0</v>
      </c>
      <c r="BF521" s="52">
        <v>0</v>
      </c>
      <c r="BG521" s="52">
        <v>0</v>
      </c>
      <c r="BH521" s="52">
        <v>0</v>
      </c>
      <c r="BI521" s="52">
        <v>0</v>
      </c>
      <c r="BJ521" s="52">
        <v>0</v>
      </c>
      <c r="BK521" s="52">
        <v>0</v>
      </c>
      <c r="BL521" s="52">
        <v>0</v>
      </c>
      <c r="BM521" s="52">
        <v>0</v>
      </c>
      <c r="BN521" s="52">
        <v>0</v>
      </c>
      <c r="BO521" s="52">
        <v>0</v>
      </c>
      <c r="BP521" s="52">
        <v>0</v>
      </c>
      <c r="BQ521" s="52">
        <v>0</v>
      </c>
      <c r="BR521" s="52">
        <v>0</v>
      </c>
      <c r="BS521" s="52">
        <v>0</v>
      </c>
      <c r="BT521" s="52">
        <v>0</v>
      </c>
      <c r="BU521" s="52">
        <v>0</v>
      </c>
      <c r="BV521" s="52">
        <v>0</v>
      </c>
      <c r="BW521" s="52">
        <v>0</v>
      </c>
      <c r="BX521" s="52">
        <v>0</v>
      </c>
      <c r="BY521" s="52">
        <v>0</v>
      </c>
      <c r="BZ521" s="52">
        <v>0</v>
      </c>
      <c r="CA521" s="52">
        <v>0</v>
      </c>
      <c r="CB521" s="52">
        <v>0</v>
      </c>
      <c r="CC521" s="52">
        <v>0</v>
      </c>
      <c r="CD521" s="52">
        <v>0</v>
      </c>
      <c r="CE521" s="52">
        <v>0</v>
      </c>
      <c r="CF521" s="52">
        <v>0</v>
      </c>
      <c r="CG521" s="52">
        <v>0</v>
      </c>
      <c r="CH521" s="52">
        <v>0</v>
      </c>
      <c r="CI521" s="52">
        <v>0</v>
      </c>
      <c r="CJ521" s="52">
        <v>0</v>
      </c>
      <c r="CK521" s="52">
        <v>0</v>
      </c>
      <c r="CL521" s="52">
        <v>0</v>
      </c>
      <c r="CM521" s="52">
        <v>0</v>
      </c>
      <c r="CN521" s="52">
        <v>0</v>
      </c>
      <c r="CO521" s="52">
        <v>0</v>
      </c>
      <c r="CP521" s="52">
        <v>0</v>
      </c>
      <c r="CQ521" s="52">
        <v>0</v>
      </c>
      <c r="CR521" s="52">
        <v>0</v>
      </c>
      <c r="CS521" s="52">
        <v>0</v>
      </c>
      <c r="CT521" s="52">
        <v>0</v>
      </c>
      <c r="CU521" s="52">
        <v>0</v>
      </c>
      <c r="CV521" s="52">
        <v>0</v>
      </c>
      <c r="CW521" s="52">
        <v>0</v>
      </c>
      <c r="CX521" s="52">
        <v>0</v>
      </c>
      <c r="CY521" s="52">
        <v>0</v>
      </c>
      <c r="CZ521" s="52">
        <v>0</v>
      </c>
      <c r="DA521" s="52">
        <v>0</v>
      </c>
      <c r="DB521" s="52">
        <v>0</v>
      </c>
      <c r="DC521" s="52">
        <v>0</v>
      </c>
      <c r="DD521" s="52">
        <v>0</v>
      </c>
      <c r="DE521" s="52">
        <v>0</v>
      </c>
      <c r="DF521" s="52">
        <v>0</v>
      </c>
      <c r="DG521" s="52">
        <v>0</v>
      </c>
      <c r="DH521" s="52">
        <v>0</v>
      </c>
      <c r="DI521" s="52">
        <v>0</v>
      </c>
      <c r="DJ521" s="52">
        <v>0</v>
      </c>
      <c r="DK521" s="52">
        <v>0</v>
      </c>
      <c r="DL521" s="52">
        <v>0</v>
      </c>
      <c r="DM521" s="52">
        <v>0</v>
      </c>
      <c r="DN521" s="52">
        <v>0</v>
      </c>
      <c r="DO521" s="52">
        <v>0</v>
      </c>
      <c r="DP521" s="52">
        <v>0</v>
      </c>
      <c r="DQ521" s="52">
        <v>0</v>
      </c>
      <c r="DR521" s="52">
        <v>0</v>
      </c>
      <c r="DS521" s="52">
        <v>0</v>
      </c>
      <c r="DT521" s="52">
        <v>0</v>
      </c>
      <c r="DU521" s="52">
        <v>0</v>
      </c>
      <c r="DV521" s="52">
        <v>0</v>
      </c>
      <c r="DW521" s="52">
        <v>0</v>
      </c>
      <c r="DX521" s="52">
        <v>0</v>
      </c>
      <c r="DY521" s="52">
        <v>0</v>
      </c>
      <c r="DZ521" s="52">
        <v>0</v>
      </c>
      <c r="EA521" s="52">
        <v>0</v>
      </c>
      <c r="EB521" s="52">
        <v>0</v>
      </c>
      <c r="EC521" s="52">
        <v>0</v>
      </c>
      <c r="ED521" s="52">
        <v>0</v>
      </c>
      <c r="EE521" s="52">
        <v>0</v>
      </c>
      <c r="EF521" s="52">
        <v>0</v>
      </c>
      <c r="EG521" s="52">
        <v>0</v>
      </c>
      <c r="EH521" s="52">
        <v>0</v>
      </c>
      <c r="EI521" s="52">
        <v>0</v>
      </c>
      <c r="EJ521" s="52">
        <v>0</v>
      </c>
      <c r="EK521" s="52">
        <v>0</v>
      </c>
      <c r="EL521" s="52">
        <v>0</v>
      </c>
      <c r="EM521" s="52">
        <v>0</v>
      </c>
      <c r="EN521" s="52">
        <v>0</v>
      </c>
      <c r="EO521" s="52">
        <v>0</v>
      </c>
      <c r="EP521" s="52">
        <v>0</v>
      </c>
      <c r="EQ521" s="52">
        <v>0</v>
      </c>
      <c r="ER521" s="52">
        <v>0</v>
      </c>
      <c r="ES521" s="52">
        <v>0</v>
      </c>
      <c r="ET521" s="52">
        <v>0</v>
      </c>
      <c r="EU521" s="52">
        <v>0</v>
      </c>
      <c r="EV521" s="52">
        <v>0</v>
      </c>
      <c r="EW521" s="52">
        <v>65.563490000000002</v>
      </c>
      <c r="EX521" s="52">
        <v>64.341269999999994</v>
      </c>
      <c r="EY521" s="52">
        <v>63.103180000000002</v>
      </c>
      <c r="EZ521" s="52">
        <v>62.05556</v>
      </c>
      <c r="FA521" s="52">
        <v>61.26191</v>
      </c>
      <c r="FB521" s="52">
        <v>60.047620000000002</v>
      </c>
      <c r="FC521" s="52">
        <v>59.325400000000002</v>
      </c>
      <c r="FD521" s="52">
        <v>60.992060000000002</v>
      </c>
      <c r="FE521" s="52">
        <v>66.619050000000001</v>
      </c>
      <c r="FF521" s="52">
        <v>72.309520000000006</v>
      </c>
      <c r="FG521" s="52">
        <v>77.174610000000001</v>
      </c>
      <c r="FH521" s="52">
        <v>80.277780000000007</v>
      </c>
      <c r="FI521" s="52">
        <v>83.087299999999999</v>
      </c>
      <c r="FJ521" s="52">
        <v>85.626980000000003</v>
      </c>
      <c r="FK521" s="52">
        <v>87.507930000000002</v>
      </c>
      <c r="FL521" s="52">
        <v>88.507930000000002</v>
      </c>
      <c r="FM521" s="52">
        <v>88.912700000000001</v>
      </c>
      <c r="FN521" s="52">
        <v>87.746030000000005</v>
      </c>
      <c r="FO521" s="52">
        <v>84.198409999999996</v>
      </c>
      <c r="FP521" s="52">
        <v>78.166659999999993</v>
      </c>
      <c r="FQ521" s="52">
        <v>73.373019999999997</v>
      </c>
      <c r="FR521" s="52">
        <v>70.452380000000005</v>
      </c>
      <c r="FS521" s="52">
        <v>68.595240000000004</v>
      </c>
      <c r="FT521" s="52">
        <v>66.952380000000005</v>
      </c>
      <c r="FU521" s="52">
        <v>7</v>
      </c>
      <c r="FV521" s="52">
        <v>2397.2170000000001</v>
      </c>
      <c r="FW521" s="52">
        <v>625.94539999999995</v>
      </c>
      <c r="FX521" s="52">
        <v>0</v>
      </c>
    </row>
    <row r="522" spans="1:180" x14ac:dyDescent="0.3">
      <c r="A522" t="s">
        <v>174</v>
      </c>
      <c r="B522" t="s">
        <v>252</v>
      </c>
      <c r="C522" t="s">
        <v>0</v>
      </c>
      <c r="D522" t="s">
        <v>244</v>
      </c>
      <c r="E522" t="s">
        <v>187</v>
      </c>
      <c r="F522" t="s">
        <v>231</v>
      </c>
      <c r="G522" t="s">
        <v>241</v>
      </c>
      <c r="H522" s="52">
        <v>10</v>
      </c>
      <c r="I522" s="52">
        <v>0</v>
      </c>
      <c r="J522" s="52">
        <v>0</v>
      </c>
      <c r="K522" s="52">
        <v>0</v>
      </c>
      <c r="L522" s="52">
        <v>0</v>
      </c>
      <c r="M522" s="52">
        <v>0</v>
      </c>
      <c r="N522" s="52">
        <v>0</v>
      </c>
      <c r="O522" s="52">
        <v>0</v>
      </c>
      <c r="P522" s="52">
        <v>0</v>
      </c>
      <c r="Q522" s="52">
        <v>0</v>
      </c>
      <c r="R522" s="52">
        <v>0</v>
      </c>
      <c r="S522" s="52">
        <v>0</v>
      </c>
      <c r="T522" s="52">
        <v>0</v>
      </c>
      <c r="U522" s="52">
        <v>0</v>
      </c>
      <c r="V522" s="52">
        <v>0</v>
      </c>
      <c r="W522" s="52">
        <v>0</v>
      </c>
      <c r="X522" s="52">
        <v>0</v>
      </c>
      <c r="Y522" s="52">
        <v>0</v>
      </c>
      <c r="Z522" s="52">
        <v>0</v>
      </c>
      <c r="AA522" s="52">
        <v>0</v>
      </c>
      <c r="AB522" s="52">
        <v>0</v>
      </c>
      <c r="AC522" s="52">
        <v>0</v>
      </c>
      <c r="AD522" s="52">
        <v>0</v>
      </c>
      <c r="AE522" s="52">
        <v>0</v>
      </c>
      <c r="AF522" s="52">
        <v>0</v>
      </c>
      <c r="AG522" s="52">
        <v>0</v>
      </c>
      <c r="AH522" s="52">
        <v>0</v>
      </c>
      <c r="AI522" s="52">
        <v>0</v>
      </c>
      <c r="AJ522" s="52">
        <v>0</v>
      </c>
      <c r="AK522" s="52">
        <v>0</v>
      </c>
      <c r="AL522" s="52">
        <v>0</v>
      </c>
      <c r="AM522" s="52">
        <v>0</v>
      </c>
      <c r="AN522" s="52">
        <v>0</v>
      </c>
      <c r="AO522" s="52">
        <v>0</v>
      </c>
      <c r="AP522" s="52">
        <v>0</v>
      </c>
      <c r="AQ522" s="52">
        <v>0</v>
      </c>
      <c r="AR522" s="52">
        <v>0</v>
      </c>
      <c r="AS522" s="52">
        <v>0</v>
      </c>
      <c r="AT522" s="52">
        <v>0</v>
      </c>
      <c r="AU522" s="52">
        <v>0</v>
      </c>
      <c r="AV522" s="52">
        <v>0</v>
      </c>
      <c r="AW522" s="52">
        <v>0</v>
      </c>
      <c r="AX522" s="52">
        <v>0</v>
      </c>
      <c r="AY522" s="52">
        <v>0</v>
      </c>
      <c r="AZ522" s="52">
        <v>0</v>
      </c>
      <c r="BA522" s="52">
        <v>0</v>
      </c>
      <c r="BB522" s="52">
        <v>0</v>
      </c>
      <c r="BC522" s="52">
        <v>0</v>
      </c>
      <c r="BD522" s="52">
        <v>0</v>
      </c>
      <c r="BE522" s="52">
        <v>0</v>
      </c>
      <c r="BF522" s="52">
        <v>0</v>
      </c>
      <c r="BG522" s="52">
        <v>0</v>
      </c>
      <c r="BH522" s="52">
        <v>0</v>
      </c>
      <c r="BI522" s="52">
        <v>0</v>
      </c>
      <c r="BJ522" s="52">
        <v>0</v>
      </c>
      <c r="BK522" s="52">
        <v>0</v>
      </c>
      <c r="BL522" s="52">
        <v>0</v>
      </c>
      <c r="BM522" s="52">
        <v>0</v>
      </c>
      <c r="BN522" s="52">
        <v>0</v>
      </c>
      <c r="BO522" s="52">
        <v>0</v>
      </c>
      <c r="BP522" s="52">
        <v>0</v>
      </c>
      <c r="BQ522" s="52">
        <v>0</v>
      </c>
      <c r="BR522" s="52">
        <v>0</v>
      </c>
      <c r="BS522" s="52">
        <v>0</v>
      </c>
      <c r="BT522" s="52">
        <v>0</v>
      </c>
      <c r="BU522" s="52">
        <v>0</v>
      </c>
      <c r="BV522" s="52">
        <v>0</v>
      </c>
      <c r="BW522" s="52">
        <v>0</v>
      </c>
      <c r="BX522" s="52">
        <v>0</v>
      </c>
      <c r="BY522" s="52">
        <v>0</v>
      </c>
      <c r="BZ522" s="52">
        <v>0</v>
      </c>
      <c r="CA522" s="52">
        <v>0</v>
      </c>
      <c r="CB522" s="52">
        <v>0</v>
      </c>
      <c r="CC522" s="52">
        <v>0</v>
      </c>
      <c r="CD522" s="52">
        <v>0</v>
      </c>
      <c r="CE522" s="52">
        <v>0</v>
      </c>
      <c r="CF522" s="52">
        <v>0</v>
      </c>
      <c r="CG522" s="52">
        <v>0</v>
      </c>
      <c r="CH522" s="52">
        <v>0</v>
      </c>
      <c r="CI522" s="52">
        <v>0</v>
      </c>
      <c r="CJ522" s="52">
        <v>0</v>
      </c>
      <c r="CK522" s="52">
        <v>0</v>
      </c>
      <c r="CL522" s="52">
        <v>0</v>
      </c>
      <c r="CM522" s="52">
        <v>0</v>
      </c>
      <c r="CN522" s="52">
        <v>0</v>
      </c>
      <c r="CO522" s="52">
        <v>0</v>
      </c>
      <c r="CP522" s="52">
        <v>0</v>
      </c>
      <c r="CQ522" s="52">
        <v>0</v>
      </c>
      <c r="CR522" s="52">
        <v>0</v>
      </c>
      <c r="CS522" s="52">
        <v>0</v>
      </c>
      <c r="CT522" s="52">
        <v>0</v>
      </c>
      <c r="CU522" s="52">
        <v>0</v>
      </c>
      <c r="CV522" s="52">
        <v>0</v>
      </c>
      <c r="CW522" s="52">
        <v>0</v>
      </c>
      <c r="CX522" s="52">
        <v>0</v>
      </c>
      <c r="CY522" s="52">
        <v>0</v>
      </c>
      <c r="CZ522" s="52">
        <v>0</v>
      </c>
      <c r="DA522" s="52">
        <v>0</v>
      </c>
      <c r="DB522" s="52">
        <v>0</v>
      </c>
      <c r="DC522" s="52">
        <v>0</v>
      </c>
      <c r="DD522" s="52">
        <v>0</v>
      </c>
      <c r="DE522" s="52">
        <v>0</v>
      </c>
      <c r="DF522" s="52">
        <v>0</v>
      </c>
      <c r="DG522" s="52">
        <v>0</v>
      </c>
      <c r="DH522" s="52">
        <v>0</v>
      </c>
      <c r="DI522" s="52">
        <v>0</v>
      </c>
      <c r="DJ522" s="52">
        <v>0</v>
      </c>
      <c r="DK522" s="52">
        <v>0</v>
      </c>
      <c r="DL522" s="52">
        <v>0</v>
      </c>
      <c r="DM522" s="52">
        <v>0</v>
      </c>
      <c r="DN522" s="52">
        <v>0</v>
      </c>
      <c r="DO522" s="52">
        <v>0</v>
      </c>
      <c r="DP522" s="52">
        <v>0</v>
      </c>
      <c r="DQ522" s="52">
        <v>0</v>
      </c>
      <c r="DR522" s="52">
        <v>0</v>
      </c>
      <c r="DS522" s="52">
        <v>0</v>
      </c>
      <c r="DT522" s="52">
        <v>0</v>
      </c>
      <c r="DU522" s="52">
        <v>0</v>
      </c>
      <c r="DV522" s="52">
        <v>0</v>
      </c>
      <c r="DW522" s="52">
        <v>0</v>
      </c>
      <c r="DX522" s="52">
        <v>0</v>
      </c>
      <c r="DY522" s="52">
        <v>0</v>
      </c>
      <c r="DZ522" s="52">
        <v>0</v>
      </c>
      <c r="EA522" s="52">
        <v>0</v>
      </c>
      <c r="EB522" s="52">
        <v>0</v>
      </c>
      <c r="EC522" s="52">
        <v>0</v>
      </c>
      <c r="ED522" s="52">
        <v>0</v>
      </c>
      <c r="EE522" s="52">
        <v>0</v>
      </c>
      <c r="EF522" s="52">
        <v>0</v>
      </c>
      <c r="EG522" s="52">
        <v>0</v>
      </c>
      <c r="EH522" s="52">
        <v>0</v>
      </c>
      <c r="EI522" s="52">
        <v>0</v>
      </c>
      <c r="EJ522" s="52">
        <v>0</v>
      </c>
      <c r="EK522" s="52">
        <v>0</v>
      </c>
      <c r="EL522" s="52">
        <v>0</v>
      </c>
      <c r="EM522" s="52">
        <v>0</v>
      </c>
      <c r="EN522" s="52">
        <v>0</v>
      </c>
      <c r="EO522" s="52">
        <v>0</v>
      </c>
      <c r="EP522" s="52">
        <v>0</v>
      </c>
      <c r="EQ522" s="52">
        <v>0</v>
      </c>
      <c r="ER522" s="52">
        <v>0</v>
      </c>
      <c r="ES522" s="52">
        <v>0</v>
      </c>
      <c r="ET522" s="52">
        <v>0</v>
      </c>
      <c r="EU522" s="52">
        <v>0</v>
      </c>
      <c r="EV522" s="52">
        <v>0</v>
      </c>
      <c r="EW522" s="52">
        <v>71.142859999999999</v>
      </c>
      <c r="EX522" s="52">
        <v>69.767859999999999</v>
      </c>
      <c r="EY522" s="52">
        <v>68.696430000000007</v>
      </c>
      <c r="EZ522" s="52">
        <v>67.178569999999993</v>
      </c>
      <c r="FA522" s="52">
        <v>65.535709999999995</v>
      </c>
      <c r="FB522" s="52">
        <v>64.348209999999995</v>
      </c>
      <c r="FC522" s="52">
        <v>64.839290000000005</v>
      </c>
      <c r="FD522" s="52">
        <v>69.241069999999993</v>
      </c>
      <c r="FE522" s="52">
        <v>74.508930000000007</v>
      </c>
      <c r="FF522" s="52">
        <v>78.348209999999995</v>
      </c>
      <c r="FG522" s="52">
        <v>82.026790000000005</v>
      </c>
      <c r="FH522" s="52">
        <v>84.8125</v>
      </c>
      <c r="FI522" s="52">
        <v>87.571430000000007</v>
      </c>
      <c r="FJ522" s="52">
        <v>89.848209999999995</v>
      </c>
      <c r="FK522" s="52">
        <v>92.044640000000001</v>
      </c>
      <c r="FL522" s="52">
        <v>93.428569999999993</v>
      </c>
      <c r="FM522" s="52">
        <v>94.401790000000005</v>
      </c>
      <c r="FN522" s="52">
        <v>94.169640000000001</v>
      </c>
      <c r="FO522" s="52">
        <v>93.053569999999993</v>
      </c>
      <c r="FP522" s="52">
        <v>89.428569999999993</v>
      </c>
      <c r="FQ522" s="52">
        <v>83.125</v>
      </c>
      <c r="FR522" s="52">
        <v>78.383930000000007</v>
      </c>
      <c r="FS522" s="52">
        <v>75.473209999999995</v>
      </c>
      <c r="FT522" s="52">
        <v>72.964290000000005</v>
      </c>
      <c r="FU522" s="52">
        <v>7</v>
      </c>
      <c r="FV522" s="52">
        <v>2202.1689999999999</v>
      </c>
      <c r="FW522" s="52">
        <v>597.06050000000005</v>
      </c>
      <c r="FX522" s="52">
        <v>0</v>
      </c>
    </row>
    <row r="523" spans="1:180" x14ac:dyDescent="0.3">
      <c r="A523" t="s">
        <v>174</v>
      </c>
      <c r="B523" t="s">
        <v>252</v>
      </c>
      <c r="C523" t="s">
        <v>0</v>
      </c>
      <c r="D523" t="s">
        <v>224</v>
      </c>
      <c r="E523" t="s">
        <v>190</v>
      </c>
      <c r="F523" t="s">
        <v>231</v>
      </c>
      <c r="G523" t="s">
        <v>241</v>
      </c>
      <c r="H523" s="52">
        <v>10</v>
      </c>
      <c r="I523" s="52">
        <v>0</v>
      </c>
      <c r="J523" s="52">
        <v>0</v>
      </c>
      <c r="K523" s="52">
        <v>0</v>
      </c>
      <c r="L523" s="52">
        <v>0</v>
      </c>
      <c r="M523" s="52">
        <v>0</v>
      </c>
      <c r="N523" s="52">
        <v>0</v>
      </c>
      <c r="O523" s="52">
        <v>0</v>
      </c>
      <c r="P523" s="52">
        <v>0</v>
      </c>
      <c r="Q523" s="52">
        <v>0</v>
      </c>
      <c r="R523" s="52">
        <v>0</v>
      </c>
      <c r="S523" s="52">
        <v>0</v>
      </c>
      <c r="T523" s="52">
        <v>0</v>
      </c>
      <c r="U523" s="52">
        <v>0</v>
      </c>
      <c r="V523" s="52">
        <v>0</v>
      </c>
      <c r="W523" s="52">
        <v>0</v>
      </c>
      <c r="X523" s="52">
        <v>0</v>
      </c>
      <c r="Y523" s="52">
        <v>0</v>
      </c>
      <c r="Z523" s="52">
        <v>0</v>
      </c>
      <c r="AA523" s="52">
        <v>0</v>
      </c>
      <c r="AB523" s="52">
        <v>0</v>
      </c>
      <c r="AC523" s="52">
        <v>0</v>
      </c>
      <c r="AD523" s="52">
        <v>0</v>
      </c>
      <c r="AE523" s="52">
        <v>0</v>
      </c>
      <c r="AF523" s="52">
        <v>0</v>
      </c>
      <c r="AG523" s="52">
        <v>0</v>
      </c>
      <c r="AH523" s="52">
        <v>0</v>
      </c>
      <c r="AI523" s="52">
        <v>0</v>
      </c>
      <c r="AJ523" s="52">
        <v>0</v>
      </c>
      <c r="AK523" s="52">
        <v>0</v>
      </c>
      <c r="AL523" s="52">
        <v>0</v>
      </c>
      <c r="AM523" s="52">
        <v>0</v>
      </c>
      <c r="AN523" s="52">
        <v>0</v>
      </c>
      <c r="AO523" s="52">
        <v>0</v>
      </c>
      <c r="AP523" s="52">
        <v>0</v>
      </c>
      <c r="AQ523" s="52">
        <v>0</v>
      </c>
      <c r="AR523" s="52">
        <v>0</v>
      </c>
      <c r="AS523" s="52">
        <v>0</v>
      </c>
      <c r="AT523" s="52">
        <v>0</v>
      </c>
      <c r="AU523" s="52">
        <v>0</v>
      </c>
      <c r="AV523" s="52">
        <v>0</v>
      </c>
      <c r="AW523" s="52">
        <v>0</v>
      </c>
      <c r="AX523" s="52">
        <v>0</v>
      </c>
      <c r="AY523" s="52">
        <v>0</v>
      </c>
      <c r="AZ523" s="52">
        <v>0</v>
      </c>
      <c r="BA523" s="52">
        <v>0</v>
      </c>
      <c r="BB523" s="52">
        <v>0</v>
      </c>
      <c r="BC523" s="52">
        <v>0</v>
      </c>
      <c r="BD523" s="52">
        <v>0</v>
      </c>
      <c r="BE523" s="52">
        <v>0</v>
      </c>
      <c r="BF523" s="52">
        <v>0</v>
      </c>
      <c r="BG523" s="52">
        <v>0</v>
      </c>
      <c r="BH523" s="52">
        <v>0</v>
      </c>
      <c r="BI523" s="52">
        <v>0</v>
      </c>
      <c r="BJ523" s="52">
        <v>0</v>
      </c>
      <c r="BK523" s="52">
        <v>0</v>
      </c>
      <c r="BL523" s="52">
        <v>0</v>
      </c>
      <c r="BM523" s="52">
        <v>0</v>
      </c>
      <c r="BN523" s="52">
        <v>0</v>
      </c>
      <c r="BO523" s="52">
        <v>0</v>
      </c>
      <c r="BP523" s="52">
        <v>0</v>
      </c>
      <c r="BQ523" s="52">
        <v>0</v>
      </c>
      <c r="BR523" s="52">
        <v>0</v>
      </c>
      <c r="BS523" s="52">
        <v>0</v>
      </c>
      <c r="BT523" s="52">
        <v>0</v>
      </c>
      <c r="BU523" s="52">
        <v>0</v>
      </c>
      <c r="BV523" s="52">
        <v>0</v>
      </c>
      <c r="BW523" s="52">
        <v>0</v>
      </c>
      <c r="BX523" s="52">
        <v>0</v>
      </c>
      <c r="BY523" s="52">
        <v>0</v>
      </c>
      <c r="BZ523" s="52">
        <v>0</v>
      </c>
      <c r="CA523" s="52">
        <v>0</v>
      </c>
      <c r="CB523" s="52">
        <v>0</v>
      </c>
      <c r="CC523" s="52">
        <v>0</v>
      </c>
      <c r="CD523" s="52">
        <v>0</v>
      </c>
      <c r="CE523" s="52">
        <v>0</v>
      </c>
      <c r="CF523" s="52">
        <v>0</v>
      </c>
      <c r="CG523" s="52">
        <v>0</v>
      </c>
      <c r="CH523" s="52">
        <v>0</v>
      </c>
      <c r="CI523" s="52">
        <v>0</v>
      </c>
      <c r="CJ523" s="52">
        <v>0</v>
      </c>
      <c r="CK523" s="52">
        <v>0</v>
      </c>
      <c r="CL523" s="52">
        <v>0</v>
      </c>
      <c r="CM523" s="52">
        <v>0</v>
      </c>
      <c r="CN523" s="52">
        <v>0</v>
      </c>
      <c r="CO523" s="52">
        <v>0</v>
      </c>
      <c r="CP523" s="52">
        <v>0</v>
      </c>
      <c r="CQ523" s="52">
        <v>0</v>
      </c>
      <c r="CR523" s="52">
        <v>0</v>
      </c>
      <c r="CS523" s="52">
        <v>0</v>
      </c>
      <c r="CT523" s="52">
        <v>0</v>
      </c>
      <c r="CU523" s="52">
        <v>0</v>
      </c>
      <c r="CV523" s="52">
        <v>0</v>
      </c>
      <c r="CW523" s="52">
        <v>0</v>
      </c>
      <c r="CX523" s="52">
        <v>0</v>
      </c>
      <c r="CY523" s="52">
        <v>0</v>
      </c>
      <c r="CZ523" s="52">
        <v>0</v>
      </c>
      <c r="DA523" s="52">
        <v>0</v>
      </c>
      <c r="DB523" s="52">
        <v>0</v>
      </c>
      <c r="DC523" s="52">
        <v>0</v>
      </c>
      <c r="DD523" s="52">
        <v>0</v>
      </c>
      <c r="DE523" s="52">
        <v>0</v>
      </c>
      <c r="DF523" s="52">
        <v>0</v>
      </c>
      <c r="DG523" s="52">
        <v>0</v>
      </c>
      <c r="DH523" s="52">
        <v>0</v>
      </c>
      <c r="DI523" s="52">
        <v>0</v>
      </c>
      <c r="DJ523" s="52">
        <v>0</v>
      </c>
      <c r="DK523" s="52">
        <v>0</v>
      </c>
      <c r="DL523" s="52">
        <v>0</v>
      </c>
      <c r="DM523" s="52">
        <v>0</v>
      </c>
      <c r="DN523" s="52">
        <v>0</v>
      </c>
      <c r="DO523" s="52">
        <v>0</v>
      </c>
      <c r="DP523" s="52">
        <v>0</v>
      </c>
      <c r="DQ523" s="52">
        <v>0</v>
      </c>
      <c r="DR523" s="52">
        <v>0</v>
      </c>
      <c r="DS523" s="52">
        <v>0</v>
      </c>
      <c r="DT523" s="52">
        <v>0</v>
      </c>
      <c r="DU523" s="52">
        <v>0</v>
      </c>
      <c r="DV523" s="52">
        <v>0</v>
      </c>
      <c r="DW523" s="52">
        <v>0</v>
      </c>
      <c r="DX523" s="52">
        <v>0</v>
      </c>
      <c r="DY523" s="52">
        <v>0</v>
      </c>
      <c r="DZ523" s="52">
        <v>0</v>
      </c>
      <c r="EA523" s="52">
        <v>0</v>
      </c>
      <c r="EB523" s="52">
        <v>0</v>
      </c>
      <c r="EC523" s="52">
        <v>0</v>
      </c>
      <c r="ED523" s="52">
        <v>0</v>
      </c>
      <c r="EE523" s="52">
        <v>0</v>
      </c>
      <c r="EF523" s="52">
        <v>0</v>
      </c>
      <c r="EG523" s="52">
        <v>0</v>
      </c>
      <c r="EH523" s="52">
        <v>0</v>
      </c>
      <c r="EI523" s="52">
        <v>0</v>
      </c>
      <c r="EJ523" s="52">
        <v>0</v>
      </c>
      <c r="EK523" s="52">
        <v>0</v>
      </c>
      <c r="EL523" s="52">
        <v>0</v>
      </c>
      <c r="EM523" s="52">
        <v>0</v>
      </c>
      <c r="EN523" s="52">
        <v>0</v>
      </c>
      <c r="EO523" s="52">
        <v>0</v>
      </c>
      <c r="EP523" s="52">
        <v>0</v>
      </c>
      <c r="EQ523" s="52">
        <v>0</v>
      </c>
      <c r="ER523" s="52">
        <v>0</v>
      </c>
      <c r="ES523" s="52">
        <v>0</v>
      </c>
      <c r="ET523" s="52">
        <v>0</v>
      </c>
      <c r="EU523" s="52">
        <v>0</v>
      </c>
      <c r="EV523" s="52">
        <v>0</v>
      </c>
      <c r="EW523" s="52">
        <v>65.391159999999999</v>
      </c>
      <c r="EX523" s="52">
        <v>63.938769999999998</v>
      </c>
      <c r="EY523" s="52">
        <v>62.823129999999999</v>
      </c>
      <c r="EZ523" s="52">
        <v>61.697279999999999</v>
      </c>
      <c r="FA523" s="52">
        <v>60.51361</v>
      </c>
      <c r="FB523" s="52">
        <v>59.744900000000001</v>
      </c>
      <c r="FC523" s="52">
        <v>59.098640000000003</v>
      </c>
      <c r="FD523" s="52">
        <v>60.700679999999998</v>
      </c>
      <c r="FE523" s="52">
        <v>66.261899999999997</v>
      </c>
      <c r="FF523" s="52">
        <v>72.693879999999993</v>
      </c>
      <c r="FG523" s="52">
        <v>77.391159999999999</v>
      </c>
      <c r="FH523" s="52">
        <v>80.772109999999998</v>
      </c>
      <c r="FI523" s="52">
        <v>83.540819999999997</v>
      </c>
      <c r="FJ523" s="52">
        <v>85.823130000000006</v>
      </c>
      <c r="FK523" s="52">
        <v>87.724490000000003</v>
      </c>
      <c r="FL523" s="52">
        <v>89.030609999999996</v>
      </c>
      <c r="FM523" s="52">
        <v>89.380949999999999</v>
      </c>
      <c r="FN523" s="52">
        <v>88.040819999999997</v>
      </c>
      <c r="FO523" s="52">
        <v>84.119050000000001</v>
      </c>
      <c r="FP523" s="52">
        <v>77.928569999999993</v>
      </c>
      <c r="FQ523" s="52">
        <v>73.224490000000003</v>
      </c>
      <c r="FR523" s="52">
        <v>70.020409999999998</v>
      </c>
      <c r="FS523" s="52">
        <v>67.7483</v>
      </c>
      <c r="FT523" s="52">
        <v>66.224490000000003</v>
      </c>
      <c r="FU523" s="52">
        <v>7</v>
      </c>
      <c r="FV523" s="52">
        <v>2397.2170000000001</v>
      </c>
      <c r="FW523" s="52">
        <v>625.94539999999995</v>
      </c>
      <c r="FX523" s="52">
        <v>0</v>
      </c>
    </row>
    <row r="524" spans="1:180" x14ac:dyDescent="0.3">
      <c r="A524" t="s">
        <v>174</v>
      </c>
      <c r="B524" t="s">
        <v>252</v>
      </c>
      <c r="C524" t="s">
        <v>0</v>
      </c>
      <c r="D524" t="s">
        <v>224</v>
      </c>
      <c r="E524" t="s">
        <v>187</v>
      </c>
      <c r="F524" t="s">
        <v>232</v>
      </c>
      <c r="G524" t="s">
        <v>241</v>
      </c>
      <c r="H524" s="52">
        <v>5</v>
      </c>
      <c r="I524" s="52">
        <v>0</v>
      </c>
      <c r="J524" s="52">
        <v>0</v>
      </c>
      <c r="K524" s="52">
        <v>0</v>
      </c>
      <c r="L524" s="52">
        <v>0</v>
      </c>
      <c r="M524" s="52">
        <v>0</v>
      </c>
      <c r="N524" s="52">
        <v>0</v>
      </c>
      <c r="O524" s="52">
        <v>0</v>
      </c>
      <c r="P524" s="52">
        <v>0</v>
      </c>
      <c r="Q524" s="52">
        <v>0</v>
      </c>
      <c r="R524" s="52">
        <v>0</v>
      </c>
      <c r="S524" s="52">
        <v>0</v>
      </c>
      <c r="T524" s="52">
        <v>0</v>
      </c>
      <c r="U524" s="52">
        <v>0</v>
      </c>
      <c r="V524" s="52">
        <v>0</v>
      </c>
      <c r="W524" s="52">
        <v>0</v>
      </c>
      <c r="X524" s="52">
        <v>0</v>
      </c>
      <c r="Y524" s="52">
        <v>0</v>
      </c>
      <c r="Z524" s="52">
        <v>0</v>
      </c>
      <c r="AA524" s="52">
        <v>0</v>
      </c>
      <c r="AB524" s="52">
        <v>0</v>
      </c>
      <c r="AC524" s="52">
        <v>0</v>
      </c>
      <c r="AD524" s="52">
        <v>0</v>
      </c>
      <c r="AE524" s="52">
        <v>0</v>
      </c>
      <c r="AF524" s="52">
        <v>0</v>
      </c>
      <c r="AG524" s="52">
        <v>0</v>
      </c>
      <c r="AH524" s="52">
        <v>0</v>
      </c>
      <c r="AI524" s="52">
        <v>0</v>
      </c>
      <c r="AJ524" s="52">
        <v>0</v>
      </c>
      <c r="AK524" s="52">
        <v>0</v>
      </c>
      <c r="AL524" s="52">
        <v>0</v>
      </c>
      <c r="AM524" s="52">
        <v>0</v>
      </c>
      <c r="AN524" s="52">
        <v>0</v>
      </c>
      <c r="AO524" s="52">
        <v>0</v>
      </c>
      <c r="AP524" s="52">
        <v>0</v>
      </c>
      <c r="AQ524" s="52">
        <v>0</v>
      </c>
      <c r="AR524" s="52">
        <v>0</v>
      </c>
      <c r="AS524" s="52">
        <v>0</v>
      </c>
      <c r="AT524" s="52">
        <v>0</v>
      </c>
      <c r="AU524" s="52">
        <v>0</v>
      </c>
      <c r="AV524" s="52">
        <v>0</v>
      </c>
      <c r="AW524" s="52">
        <v>0</v>
      </c>
      <c r="AX524" s="52">
        <v>0</v>
      </c>
      <c r="AY524" s="52">
        <v>0</v>
      </c>
      <c r="AZ524" s="52">
        <v>0</v>
      </c>
      <c r="BA524" s="52">
        <v>0</v>
      </c>
      <c r="BB524" s="52">
        <v>0</v>
      </c>
      <c r="BC524" s="52">
        <v>0</v>
      </c>
      <c r="BD524" s="52">
        <v>0</v>
      </c>
      <c r="BE524" s="52">
        <v>0</v>
      </c>
      <c r="BF524" s="52">
        <v>0</v>
      </c>
      <c r="BG524" s="52">
        <v>0</v>
      </c>
      <c r="BH524" s="52">
        <v>0</v>
      </c>
      <c r="BI524" s="52">
        <v>0</v>
      </c>
      <c r="BJ524" s="52">
        <v>0</v>
      </c>
      <c r="BK524" s="52">
        <v>0</v>
      </c>
      <c r="BL524" s="52">
        <v>0</v>
      </c>
      <c r="BM524" s="52">
        <v>0</v>
      </c>
      <c r="BN524" s="52">
        <v>0</v>
      </c>
      <c r="BO524" s="52">
        <v>0</v>
      </c>
      <c r="BP524" s="52">
        <v>0</v>
      </c>
      <c r="BQ524" s="52">
        <v>0</v>
      </c>
      <c r="BR524" s="52">
        <v>0</v>
      </c>
      <c r="BS524" s="52">
        <v>0</v>
      </c>
      <c r="BT524" s="52">
        <v>0</v>
      </c>
      <c r="BU524" s="52">
        <v>0</v>
      </c>
      <c r="BV524" s="52">
        <v>0</v>
      </c>
      <c r="BW524" s="52">
        <v>0</v>
      </c>
      <c r="BX524" s="52">
        <v>0</v>
      </c>
      <c r="BY524" s="52">
        <v>0</v>
      </c>
      <c r="BZ524" s="52">
        <v>0</v>
      </c>
      <c r="CA524" s="52">
        <v>0</v>
      </c>
      <c r="CB524" s="52">
        <v>0</v>
      </c>
      <c r="CC524" s="52">
        <v>0</v>
      </c>
      <c r="CD524" s="52">
        <v>0</v>
      </c>
      <c r="CE524" s="52">
        <v>0</v>
      </c>
      <c r="CF524" s="52">
        <v>0</v>
      </c>
      <c r="CG524" s="52">
        <v>0</v>
      </c>
      <c r="CH524" s="52">
        <v>0</v>
      </c>
      <c r="CI524" s="52">
        <v>0</v>
      </c>
      <c r="CJ524" s="52">
        <v>0</v>
      </c>
      <c r="CK524" s="52">
        <v>0</v>
      </c>
      <c r="CL524" s="52">
        <v>0</v>
      </c>
      <c r="CM524" s="52">
        <v>0</v>
      </c>
      <c r="CN524" s="52">
        <v>0</v>
      </c>
      <c r="CO524" s="52">
        <v>0</v>
      </c>
      <c r="CP524" s="52">
        <v>0</v>
      </c>
      <c r="CQ524" s="52">
        <v>0</v>
      </c>
      <c r="CR524" s="52">
        <v>0</v>
      </c>
      <c r="CS524" s="52">
        <v>0</v>
      </c>
      <c r="CT524" s="52">
        <v>0</v>
      </c>
      <c r="CU524" s="52">
        <v>0</v>
      </c>
      <c r="CV524" s="52">
        <v>0</v>
      </c>
      <c r="CW524" s="52">
        <v>0</v>
      </c>
      <c r="CX524" s="52">
        <v>0</v>
      </c>
      <c r="CY524" s="52">
        <v>0</v>
      </c>
      <c r="CZ524" s="52">
        <v>0</v>
      </c>
      <c r="DA524" s="52">
        <v>0</v>
      </c>
      <c r="DB524" s="52">
        <v>0</v>
      </c>
      <c r="DC524" s="52">
        <v>0</v>
      </c>
      <c r="DD524" s="52">
        <v>0</v>
      </c>
      <c r="DE524" s="52">
        <v>0</v>
      </c>
      <c r="DF524" s="52">
        <v>0</v>
      </c>
      <c r="DG524" s="52">
        <v>0</v>
      </c>
      <c r="DH524" s="52">
        <v>0</v>
      </c>
      <c r="DI524" s="52">
        <v>0</v>
      </c>
      <c r="DJ524" s="52">
        <v>0</v>
      </c>
      <c r="DK524" s="52">
        <v>0</v>
      </c>
      <c r="DL524" s="52">
        <v>0</v>
      </c>
      <c r="DM524" s="52">
        <v>0</v>
      </c>
      <c r="DN524" s="52">
        <v>0</v>
      </c>
      <c r="DO524" s="52">
        <v>0</v>
      </c>
      <c r="DP524" s="52">
        <v>0</v>
      </c>
      <c r="DQ524" s="52">
        <v>0</v>
      </c>
      <c r="DR524" s="52">
        <v>0</v>
      </c>
      <c r="DS524" s="52">
        <v>0</v>
      </c>
      <c r="DT524" s="52">
        <v>0</v>
      </c>
      <c r="DU524" s="52">
        <v>0</v>
      </c>
      <c r="DV524" s="52">
        <v>0</v>
      </c>
      <c r="DW524" s="52">
        <v>0</v>
      </c>
      <c r="DX524" s="52">
        <v>0</v>
      </c>
      <c r="DY524" s="52">
        <v>0</v>
      </c>
      <c r="DZ524" s="52">
        <v>0</v>
      </c>
      <c r="EA524" s="52">
        <v>0</v>
      </c>
      <c r="EB524" s="52">
        <v>0</v>
      </c>
      <c r="EC524" s="52">
        <v>0</v>
      </c>
      <c r="ED524" s="52">
        <v>0</v>
      </c>
      <c r="EE524" s="52">
        <v>0</v>
      </c>
      <c r="EF524" s="52">
        <v>0</v>
      </c>
      <c r="EG524" s="52">
        <v>0</v>
      </c>
      <c r="EH524" s="52">
        <v>0</v>
      </c>
      <c r="EI524" s="52">
        <v>0</v>
      </c>
      <c r="EJ524" s="52">
        <v>0</v>
      </c>
      <c r="EK524" s="52">
        <v>0</v>
      </c>
      <c r="EL524" s="52">
        <v>0</v>
      </c>
      <c r="EM524" s="52">
        <v>0</v>
      </c>
      <c r="EN524" s="52">
        <v>0</v>
      </c>
      <c r="EO524" s="52">
        <v>0</v>
      </c>
      <c r="EP524" s="52">
        <v>0</v>
      </c>
      <c r="EQ524" s="52">
        <v>0</v>
      </c>
      <c r="ER524" s="52">
        <v>0</v>
      </c>
      <c r="ES524" s="52">
        <v>0</v>
      </c>
      <c r="ET524" s="52">
        <v>0</v>
      </c>
      <c r="EU524" s="52">
        <v>0</v>
      </c>
      <c r="EV524" s="52">
        <v>0</v>
      </c>
      <c r="EW524" s="52">
        <v>67.636359999999996</v>
      </c>
      <c r="EX524" s="52">
        <v>66.477270000000004</v>
      </c>
      <c r="EY524" s="52">
        <v>65.409090000000006</v>
      </c>
      <c r="EZ524" s="52">
        <v>64.409090000000006</v>
      </c>
      <c r="FA524" s="52">
        <v>63.545459999999999</v>
      </c>
      <c r="FB524" s="52">
        <v>62.659089999999999</v>
      </c>
      <c r="FC524" s="52">
        <v>62.659089999999999</v>
      </c>
      <c r="FD524" s="52">
        <v>64.931820000000002</v>
      </c>
      <c r="FE524" s="52">
        <v>68.022729999999996</v>
      </c>
      <c r="FF524" s="52">
        <v>71.318179999999998</v>
      </c>
      <c r="FG524" s="52">
        <v>74.659090000000006</v>
      </c>
      <c r="FH524" s="52">
        <v>77.818179999999998</v>
      </c>
      <c r="FI524" s="52">
        <v>80.863640000000004</v>
      </c>
      <c r="FJ524" s="52">
        <v>83.659090000000006</v>
      </c>
      <c r="FK524" s="52">
        <v>85.545460000000006</v>
      </c>
      <c r="FL524" s="52">
        <v>86.659090000000006</v>
      </c>
      <c r="FM524" s="52">
        <v>86.863640000000004</v>
      </c>
      <c r="FN524" s="52">
        <v>86.090909999999994</v>
      </c>
      <c r="FO524" s="52">
        <v>84.386359999999996</v>
      </c>
      <c r="FP524" s="52">
        <v>81.159090000000006</v>
      </c>
      <c r="FQ524" s="52">
        <v>76.613640000000004</v>
      </c>
      <c r="FR524" s="52">
        <v>73.340909999999994</v>
      </c>
      <c r="FS524" s="52">
        <v>71.113640000000004</v>
      </c>
      <c r="FT524" s="52">
        <v>69.363640000000004</v>
      </c>
      <c r="FU524" s="52">
        <v>3</v>
      </c>
      <c r="FV524" s="52">
        <v>480.2414</v>
      </c>
      <c r="FW524" s="52">
        <v>277.36669999999998</v>
      </c>
      <c r="FX524" s="52">
        <v>0</v>
      </c>
    </row>
    <row r="525" spans="1:180" x14ac:dyDescent="0.3">
      <c r="A525" t="s">
        <v>174</v>
      </c>
      <c r="B525" t="s">
        <v>252</v>
      </c>
      <c r="C525" t="s">
        <v>0</v>
      </c>
      <c r="D525" t="s">
        <v>244</v>
      </c>
      <c r="E525" t="s">
        <v>190</v>
      </c>
      <c r="F525" t="s">
        <v>232</v>
      </c>
      <c r="G525" t="s">
        <v>241</v>
      </c>
      <c r="H525" s="52">
        <v>5</v>
      </c>
      <c r="I525" s="52">
        <v>0</v>
      </c>
      <c r="J525" s="52">
        <v>0</v>
      </c>
      <c r="K525" s="52">
        <v>0</v>
      </c>
      <c r="L525" s="52">
        <v>0</v>
      </c>
      <c r="M525" s="52">
        <v>0</v>
      </c>
      <c r="N525" s="52">
        <v>0</v>
      </c>
      <c r="O525" s="52">
        <v>0</v>
      </c>
      <c r="P525" s="52">
        <v>0</v>
      </c>
      <c r="Q525" s="52">
        <v>0</v>
      </c>
      <c r="R525" s="52">
        <v>0</v>
      </c>
      <c r="S525" s="52">
        <v>0</v>
      </c>
      <c r="T525" s="52">
        <v>0</v>
      </c>
      <c r="U525" s="52">
        <v>0</v>
      </c>
      <c r="V525" s="52">
        <v>0</v>
      </c>
      <c r="W525" s="52">
        <v>0</v>
      </c>
      <c r="X525" s="52">
        <v>0</v>
      </c>
      <c r="Y525" s="52">
        <v>0</v>
      </c>
      <c r="Z525" s="52">
        <v>0</v>
      </c>
      <c r="AA525" s="52">
        <v>0</v>
      </c>
      <c r="AB525" s="52">
        <v>0</v>
      </c>
      <c r="AC525" s="52">
        <v>0</v>
      </c>
      <c r="AD525" s="52">
        <v>0</v>
      </c>
      <c r="AE525" s="52">
        <v>0</v>
      </c>
      <c r="AF525" s="52">
        <v>0</v>
      </c>
      <c r="AG525" s="52">
        <v>0</v>
      </c>
      <c r="AH525" s="52">
        <v>0</v>
      </c>
      <c r="AI525" s="52">
        <v>0</v>
      </c>
      <c r="AJ525" s="52">
        <v>0</v>
      </c>
      <c r="AK525" s="52">
        <v>0</v>
      </c>
      <c r="AL525" s="52">
        <v>0</v>
      </c>
      <c r="AM525" s="52">
        <v>0</v>
      </c>
      <c r="AN525" s="52">
        <v>0</v>
      </c>
      <c r="AO525" s="52">
        <v>0</v>
      </c>
      <c r="AP525" s="52">
        <v>0</v>
      </c>
      <c r="AQ525" s="52">
        <v>0</v>
      </c>
      <c r="AR525" s="52">
        <v>0</v>
      </c>
      <c r="AS525" s="52">
        <v>0</v>
      </c>
      <c r="AT525" s="52">
        <v>0</v>
      </c>
      <c r="AU525" s="52">
        <v>0</v>
      </c>
      <c r="AV525" s="52">
        <v>0</v>
      </c>
      <c r="AW525" s="52">
        <v>0</v>
      </c>
      <c r="AX525" s="52">
        <v>0</v>
      </c>
      <c r="AY525" s="52">
        <v>0</v>
      </c>
      <c r="AZ525" s="52">
        <v>0</v>
      </c>
      <c r="BA525" s="52">
        <v>0</v>
      </c>
      <c r="BB525" s="52">
        <v>0</v>
      </c>
      <c r="BC525" s="52">
        <v>0</v>
      </c>
      <c r="BD525" s="52">
        <v>0</v>
      </c>
      <c r="BE525" s="52">
        <v>0</v>
      </c>
      <c r="BF525" s="52">
        <v>0</v>
      </c>
      <c r="BG525" s="52">
        <v>0</v>
      </c>
      <c r="BH525" s="52">
        <v>0</v>
      </c>
      <c r="BI525" s="52">
        <v>0</v>
      </c>
      <c r="BJ525" s="52">
        <v>0</v>
      </c>
      <c r="BK525" s="52">
        <v>0</v>
      </c>
      <c r="BL525" s="52">
        <v>0</v>
      </c>
      <c r="BM525" s="52">
        <v>0</v>
      </c>
      <c r="BN525" s="52">
        <v>0</v>
      </c>
      <c r="BO525" s="52">
        <v>0</v>
      </c>
      <c r="BP525" s="52">
        <v>0</v>
      </c>
      <c r="BQ525" s="52">
        <v>0</v>
      </c>
      <c r="BR525" s="52">
        <v>0</v>
      </c>
      <c r="BS525" s="52">
        <v>0</v>
      </c>
      <c r="BT525" s="52">
        <v>0</v>
      </c>
      <c r="BU525" s="52">
        <v>0</v>
      </c>
      <c r="BV525" s="52">
        <v>0</v>
      </c>
      <c r="BW525" s="52">
        <v>0</v>
      </c>
      <c r="BX525" s="52">
        <v>0</v>
      </c>
      <c r="BY525" s="52">
        <v>0</v>
      </c>
      <c r="BZ525" s="52">
        <v>0</v>
      </c>
      <c r="CA525" s="52">
        <v>0</v>
      </c>
      <c r="CB525" s="52">
        <v>0</v>
      </c>
      <c r="CC525" s="52">
        <v>0</v>
      </c>
      <c r="CD525" s="52">
        <v>0</v>
      </c>
      <c r="CE525" s="52">
        <v>0</v>
      </c>
      <c r="CF525" s="52">
        <v>0</v>
      </c>
      <c r="CG525" s="52">
        <v>0</v>
      </c>
      <c r="CH525" s="52">
        <v>0</v>
      </c>
      <c r="CI525" s="52">
        <v>0</v>
      </c>
      <c r="CJ525" s="52">
        <v>0</v>
      </c>
      <c r="CK525" s="52">
        <v>0</v>
      </c>
      <c r="CL525" s="52">
        <v>0</v>
      </c>
      <c r="CM525" s="52">
        <v>0</v>
      </c>
      <c r="CN525" s="52">
        <v>0</v>
      </c>
      <c r="CO525" s="52">
        <v>0</v>
      </c>
      <c r="CP525" s="52">
        <v>0</v>
      </c>
      <c r="CQ525" s="52">
        <v>0</v>
      </c>
      <c r="CR525" s="52">
        <v>0</v>
      </c>
      <c r="CS525" s="52">
        <v>0</v>
      </c>
      <c r="CT525" s="52">
        <v>0</v>
      </c>
      <c r="CU525" s="52">
        <v>0</v>
      </c>
      <c r="CV525" s="52">
        <v>0</v>
      </c>
      <c r="CW525" s="52">
        <v>0</v>
      </c>
      <c r="CX525" s="52">
        <v>0</v>
      </c>
      <c r="CY525" s="52">
        <v>0</v>
      </c>
      <c r="CZ525" s="52">
        <v>0</v>
      </c>
      <c r="DA525" s="52">
        <v>0</v>
      </c>
      <c r="DB525" s="52">
        <v>0</v>
      </c>
      <c r="DC525" s="52">
        <v>0</v>
      </c>
      <c r="DD525" s="52">
        <v>0</v>
      </c>
      <c r="DE525" s="52">
        <v>0</v>
      </c>
      <c r="DF525" s="52">
        <v>0</v>
      </c>
      <c r="DG525" s="52">
        <v>0</v>
      </c>
      <c r="DH525" s="52">
        <v>0</v>
      </c>
      <c r="DI525" s="52">
        <v>0</v>
      </c>
      <c r="DJ525" s="52">
        <v>0</v>
      </c>
      <c r="DK525" s="52">
        <v>0</v>
      </c>
      <c r="DL525" s="52">
        <v>0</v>
      </c>
      <c r="DM525" s="52">
        <v>0</v>
      </c>
      <c r="DN525" s="52">
        <v>0</v>
      </c>
      <c r="DO525" s="52">
        <v>0</v>
      </c>
      <c r="DP525" s="52">
        <v>0</v>
      </c>
      <c r="DQ525" s="52">
        <v>0</v>
      </c>
      <c r="DR525" s="52">
        <v>0</v>
      </c>
      <c r="DS525" s="52">
        <v>0</v>
      </c>
      <c r="DT525" s="52">
        <v>0</v>
      </c>
      <c r="DU525" s="52">
        <v>0</v>
      </c>
      <c r="DV525" s="52">
        <v>0</v>
      </c>
      <c r="DW525" s="52">
        <v>0</v>
      </c>
      <c r="DX525" s="52">
        <v>0</v>
      </c>
      <c r="DY525" s="52">
        <v>0</v>
      </c>
      <c r="DZ525" s="52">
        <v>0</v>
      </c>
      <c r="EA525" s="52">
        <v>0</v>
      </c>
      <c r="EB525" s="52">
        <v>0</v>
      </c>
      <c r="EC525" s="52">
        <v>0</v>
      </c>
      <c r="ED525" s="52">
        <v>0</v>
      </c>
      <c r="EE525" s="52">
        <v>0</v>
      </c>
      <c r="EF525" s="52">
        <v>0</v>
      </c>
      <c r="EG525" s="52">
        <v>0</v>
      </c>
      <c r="EH525" s="52">
        <v>0</v>
      </c>
      <c r="EI525" s="52">
        <v>0</v>
      </c>
      <c r="EJ525" s="52">
        <v>0</v>
      </c>
      <c r="EK525" s="52">
        <v>0</v>
      </c>
      <c r="EL525" s="52">
        <v>0</v>
      </c>
      <c r="EM525" s="52">
        <v>0</v>
      </c>
      <c r="EN525" s="52">
        <v>0</v>
      </c>
      <c r="EO525" s="52">
        <v>0</v>
      </c>
      <c r="EP525" s="52">
        <v>0</v>
      </c>
      <c r="EQ525" s="52">
        <v>0</v>
      </c>
      <c r="ER525" s="52">
        <v>0</v>
      </c>
      <c r="ES525" s="52">
        <v>0</v>
      </c>
      <c r="ET525" s="52">
        <v>0</v>
      </c>
      <c r="EU525" s="52">
        <v>0</v>
      </c>
      <c r="EV525" s="52">
        <v>0</v>
      </c>
      <c r="EW525" s="52">
        <v>69.333340000000007</v>
      </c>
      <c r="EX525" s="52">
        <v>68.222219999999993</v>
      </c>
      <c r="EY525" s="52">
        <v>67.05556</v>
      </c>
      <c r="EZ525" s="52">
        <v>66.111109999999996</v>
      </c>
      <c r="FA525" s="52">
        <v>65.222219999999993</v>
      </c>
      <c r="FB525" s="52">
        <v>64.111109999999996</v>
      </c>
      <c r="FC525" s="52">
        <v>63.27778</v>
      </c>
      <c r="FD525" s="52">
        <v>63.888890000000004</v>
      </c>
      <c r="FE525" s="52">
        <v>66.722219999999993</v>
      </c>
      <c r="FF525" s="52">
        <v>70.388890000000004</v>
      </c>
      <c r="FG525" s="52">
        <v>73.777780000000007</v>
      </c>
      <c r="FH525" s="52">
        <v>77.222219999999993</v>
      </c>
      <c r="FI525" s="52">
        <v>80.94444</v>
      </c>
      <c r="FJ525" s="52">
        <v>84.166659999999993</v>
      </c>
      <c r="FK525" s="52">
        <v>86.55556</v>
      </c>
      <c r="FL525" s="52">
        <v>88</v>
      </c>
      <c r="FM525" s="52">
        <v>88.5</v>
      </c>
      <c r="FN525" s="52">
        <v>87.722219999999993</v>
      </c>
      <c r="FO525" s="52">
        <v>85.611109999999996</v>
      </c>
      <c r="FP525" s="52">
        <v>81.55556</v>
      </c>
      <c r="FQ525" s="52">
        <v>77.666659999999993</v>
      </c>
      <c r="FR525" s="52">
        <v>74.94444</v>
      </c>
      <c r="FS525" s="52">
        <v>73.222219999999993</v>
      </c>
      <c r="FT525" s="52">
        <v>71.55556</v>
      </c>
      <c r="FU525" s="52">
        <v>3</v>
      </c>
      <c r="FV525" s="52">
        <v>559.05700000000002</v>
      </c>
      <c r="FW525" s="52">
        <v>287.25040000000001</v>
      </c>
      <c r="FX525" s="52">
        <v>0</v>
      </c>
    </row>
    <row r="526" spans="1:180" x14ac:dyDescent="0.3">
      <c r="A526" t="s">
        <v>174</v>
      </c>
      <c r="B526" t="s">
        <v>252</v>
      </c>
      <c r="C526" t="s">
        <v>0</v>
      </c>
      <c r="D526" t="s">
        <v>244</v>
      </c>
      <c r="E526" t="s">
        <v>187</v>
      </c>
      <c r="F526" t="s">
        <v>232</v>
      </c>
      <c r="G526" t="s">
        <v>241</v>
      </c>
      <c r="H526" s="52">
        <v>5</v>
      </c>
      <c r="I526" s="52">
        <v>0</v>
      </c>
      <c r="J526" s="52">
        <v>0</v>
      </c>
      <c r="K526" s="52">
        <v>0</v>
      </c>
      <c r="L526" s="52">
        <v>0</v>
      </c>
      <c r="M526" s="52">
        <v>0</v>
      </c>
      <c r="N526" s="52">
        <v>0</v>
      </c>
      <c r="O526" s="52">
        <v>0</v>
      </c>
      <c r="P526" s="52">
        <v>0</v>
      </c>
      <c r="Q526" s="52">
        <v>0</v>
      </c>
      <c r="R526" s="52">
        <v>0</v>
      </c>
      <c r="S526" s="52">
        <v>0</v>
      </c>
      <c r="T526" s="52">
        <v>0</v>
      </c>
      <c r="U526" s="52">
        <v>0</v>
      </c>
      <c r="V526" s="52">
        <v>0</v>
      </c>
      <c r="W526" s="52">
        <v>0</v>
      </c>
      <c r="X526" s="52">
        <v>0</v>
      </c>
      <c r="Y526" s="52">
        <v>0</v>
      </c>
      <c r="Z526" s="52">
        <v>0</v>
      </c>
      <c r="AA526" s="52">
        <v>0</v>
      </c>
      <c r="AB526" s="52">
        <v>0</v>
      </c>
      <c r="AC526" s="52">
        <v>0</v>
      </c>
      <c r="AD526" s="52">
        <v>0</v>
      </c>
      <c r="AE526" s="52">
        <v>0</v>
      </c>
      <c r="AF526" s="52">
        <v>0</v>
      </c>
      <c r="AG526" s="52">
        <v>0</v>
      </c>
      <c r="AH526" s="52">
        <v>0</v>
      </c>
      <c r="AI526" s="52">
        <v>0</v>
      </c>
      <c r="AJ526" s="52">
        <v>0</v>
      </c>
      <c r="AK526" s="52">
        <v>0</v>
      </c>
      <c r="AL526" s="52">
        <v>0</v>
      </c>
      <c r="AM526" s="52">
        <v>0</v>
      </c>
      <c r="AN526" s="52">
        <v>0</v>
      </c>
      <c r="AO526" s="52">
        <v>0</v>
      </c>
      <c r="AP526" s="52">
        <v>0</v>
      </c>
      <c r="AQ526" s="52">
        <v>0</v>
      </c>
      <c r="AR526" s="52">
        <v>0</v>
      </c>
      <c r="AS526" s="52">
        <v>0</v>
      </c>
      <c r="AT526" s="52">
        <v>0</v>
      </c>
      <c r="AU526" s="52">
        <v>0</v>
      </c>
      <c r="AV526" s="52">
        <v>0</v>
      </c>
      <c r="AW526" s="52">
        <v>0</v>
      </c>
      <c r="AX526" s="52">
        <v>0</v>
      </c>
      <c r="AY526" s="52">
        <v>0</v>
      </c>
      <c r="AZ526" s="52">
        <v>0</v>
      </c>
      <c r="BA526" s="52">
        <v>0</v>
      </c>
      <c r="BB526" s="52">
        <v>0</v>
      </c>
      <c r="BC526" s="52">
        <v>0</v>
      </c>
      <c r="BD526" s="52">
        <v>0</v>
      </c>
      <c r="BE526" s="52">
        <v>0</v>
      </c>
      <c r="BF526" s="52">
        <v>0</v>
      </c>
      <c r="BG526" s="52">
        <v>0</v>
      </c>
      <c r="BH526" s="52">
        <v>0</v>
      </c>
      <c r="BI526" s="52">
        <v>0</v>
      </c>
      <c r="BJ526" s="52">
        <v>0</v>
      </c>
      <c r="BK526" s="52">
        <v>0</v>
      </c>
      <c r="BL526" s="52">
        <v>0</v>
      </c>
      <c r="BM526" s="52">
        <v>0</v>
      </c>
      <c r="BN526" s="52">
        <v>0</v>
      </c>
      <c r="BO526" s="52">
        <v>0</v>
      </c>
      <c r="BP526" s="52">
        <v>0</v>
      </c>
      <c r="BQ526" s="52">
        <v>0</v>
      </c>
      <c r="BR526" s="52">
        <v>0</v>
      </c>
      <c r="BS526" s="52">
        <v>0</v>
      </c>
      <c r="BT526" s="52">
        <v>0</v>
      </c>
      <c r="BU526" s="52">
        <v>0</v>
      </c>
      <c r="BV526" s="52">
        <v>0</v>
      </c>
      <c r="BW526" s="52">
        <v>0</v>
      </c>
      <c r="BX526" s="52">
        <v>0</v>
      </c>
      <c r="BY526" s="52">
        <v>0</v>
      </c>
      <c r="BZ526" s="52">
        <v>0</v>
      </c>
      <c r="CA526" s="52">
        <v>0</v>
      </c>
      <c r="CB526" s="52">
        <v>0</v>
      </c>
      <c r="CC526" s="52">
        <v>0</v>
      </c>
      <c r="CD526" s="52">
        <v>0</v>
      </c>
      <c r="CE526" s="52">
        <v>0</v>
      </c>
      <c r="CF526" s="52">
        <v>0</v>
      </c>
      <c r="CG526" s="52">
        <v>0</v>
      </c>
      <c r="CH526" s="52">
        <v>0</v>
      </c>
      <c r="CI526" s="52">
        <v>0</v>
      </c>
      <c r="CJ526" s="52">
        <v>0</v>
      </c>
      <c r="CK526" s="52">
        <v>0</v>
      </c>
      <c r="CL526" s="52">
        <v>0</v>
      </c>
      <c r="CM526" s="52">
        <v>0</v>
      </c>
      <c r="CN526" s="52">
        <v>0</v>
      </c>
      <c r="CO526" s="52">
        <v>0</v>
      </c>
      <c r="CP526" s="52">
        <v>0</v>
      </c>
      <c r="CQ526" s="52">
        <v>0</v>
      </c>
      <c r="CR526" s="52">
        <v>0</v>
      </c>
      <c r="CS526" s="52">
        <v>0</v>
      </c>
      <c r="CT526" s="52">
        <v>0</v>
      </c>
      <c r="CU526" s="52">
        <v>0</v>
      </c>
      <c r="CV526" s="52">
        <v>0</v>
      </c>
      <c r="CW526" s="52">
        <v>0</v>
      </c>
      <c r="CX526" s="52">
        <v>0</v>
      </c>
      <c r="CY526" s="52">
        <v>0</v>
      </c>
      <c r="CZ526" s="52">
        <v>0</v>
      </c>
      <c r="DA526" s="52">
        <v>0</v>
      </c>
      <c r="DB526" s="52">
        <v>0</v>
      </c>
      <c r="DC526" s="52">
        <v>0</v>
      </c>
      <c r="DD526" s="52">
        <v>0</v>
      </c>
      <c r="DE526" s="52">
        <v>0</v>
      </c>
      <c r="DF526" s="52">
        <v>0</v>
      </c>
      <c r="DG526" s="52">
        <v>0</v>
      </c>
      <c r="DH526" s="52">
        <v>0</v>
      </c>
      <c r="DI526" s="52">
        <v>0</v>
      </c>
      <c r="DJ526" s="52">
        <v>0</v>
      </c>
      <c r="DK526" s="52">
        <v>0</v>
      </c>
      <c r="DL526" s="52">
        <v>0</v>
      </c>
      <c r="DM526" s="52">
        <v>0</v>
      </c>
      <c r="DN526" s="52">
        <v>0</v>
      </c>
      <c r="DO526" s="52">
        <v>0</v>
      </c>
      <c r="DP526" s="52">
        <v>0</v>
      </c>
      <c r="DQ526" s="52">
        <v>0</v>
      </c>
      <c r="DR526" s="52">
        <v>0</v>
      </c>
      <c r="DS526" s="52">
        <v>0</v>
      </c>
      <c r="DT526" s="52">
        <v>0</v>
      </c>
      <c r="DU526" s="52">
        <v>0</v>
      </c>
      <c r="DV526" s="52">
        <v>0</v>
      </c>
      <c r="DW526" s="52">
        <v>0</v>
      </c>
      <c r="DX526" s="52">
        <v>0</v>
      </c>
      <c r="DY526" s="52">
        <v>0</v>
      </c>
      <c r="DZ526" s="52">
        <v>0</v>
      </c>
      <c r="EA526" s="52">
        <v>0</v>
      </c>
      <c r="EB526" s="52">
        <v>0</v>
      </c>
      <c r="EC526" s="52">
        <v>0</v>
      </c>
      <c r="ED526" s="52">
        <v>0</v>
      </c>
      <c r="EE526" s="52">
        <v>0</v>
      </c>
      <c r="EF526" s="52">
        <v>0</v>
      </c>
      <c r="EG526" s="52">
        <v>0</v>
      </c>
      <c r="EH526" s="52">
        <v>0</v>
      </c>
      <c r="EI526" s="52">
        <v>0</v>
      </c>
      <c r="EJ526" s="52">
        <v>0</v>
      </c>
      <c r="EK526" s="52">
        <v>0</v>
      </c>
      <c r="EL526" s="52">
        <v>0</v>
      </c>
      <c r="EM526" s="52">
        <v>0</v>
      </c>
      <c r="EN526" s="52">
        <v>0</v>
      </c>
      <c r="EO526" s="52">
        <v>0</v>
      </c>
      <c r="EP526" s="52">
        <v>0</v>
      </c>
      <c r="EQ526" s="52">
        <v>0</v>
      </c>
      <c r="ER526" s="52">
        <v>0</v>
      </c>
      <c r="ES526" s="52">
        <v>0</v>
      </c>
      <c r="ET526" s="52">
        <v>0</v>
      </c>
      <c r="EU526" s="52">
        <v>0</v>
      </c>
      <c r="EV526" s="52">
        <v>0</v>
      </c>
      <c r="EW526" s="52">
        <v>71.3125</v>
      </c>
      <c r="EX526" s="52">
        <v>70.125</v>
      </c>
      <c r="EY526" s="52">
        <v>68.75</v>
      </c>
      <c r="EZ526" s="52">
        <v>67.5</v>
      </c>
      <c r="FA526" s="52">
        <v>66.0625</v>
      </c>
      <c r="FB526" s="52">
        <v>65</v>
      </c>
      <c r="FC526" s="52">
        <v>64.625</v>
      </c>
      <c r="FD526" s="52">
        <v>66.4375</v>
      </c>
      <c r="FE526" s="52">
        <v>69.625</v>
      </c>
      <c r="FF526" s="52">
        <v>73.125</v>
      </c>
      <c r="FG526" s="52">
        <v>76.6875</v>
      </c>
      <c r="FH526" s="52">
        <v>80.5</v>
      </c>
      <c r="FI526" s="52">
        <v>83.75</v>
      </c>
      <c r="FJ526" s="52">
        <v>86.6875</v>
      </c>
      <c r="FK526" s="52">
        <v>89.5</v>
      </c>
      <c r="FL526" s="52">
        <v>91.25</v>
      </c>
      <c r="FM526" s="52">
        <v>91.4375</v>
      </c>
      <c r="FN526" s="52">
        <v>90.375</v>
      </c>
      <c r="FO526" s="52">
        <v>88.1875</v>
      </c>
      <c r="FP526" s="52">
        <v>85.0625</v>
      </c>
      <c r="FQ526" s="52">
        <v>80.3125</v>
      </c>
      <c r="FR526" s="52">
        <v>76.4375</v>
      </c>
      <c r="FS526" s="52">
        <v>73.375</v>
      </c>
      <c r="FT526" s="52">
        <v>71.0625</v>
      </c>
      <c r="FU526" s="52">
        <v>3</v>
      </c>
      <c r="FV526" s="52">
        <v>480.2414</v>
      </c>
      <c r="FW526" s="52">
        <v>277.36669999999998</v>
      </c>
      <c r="FX526" s="52">
        <v>0</v>
      </c>
    </row>
    <row r="527" spans="1:180" x14ac:dyDescent="0.3">
      <c r="A527" t="s">
        <v>174</v>
      </c>
      <c r="B527" t="s">
        <v>252</v>
      </c>
      <c r="C527" t="s">
        <v>0</v>
      </c>
      <c r="D527" t="s">
        <v>224</v>
      </c>
      <c r="E527" t="s">
        <v>190</v>
      </c>
      <c r="F527" t="s">
        <v>232</v>
      </c>
      <c r="G527" t="s">
        <v>241</v>
      </c>
      <c r="H527" s="52">
        <v>5</v>
      </c>
      <c r="I527" s="52">
        <v>0</v>
      </c>
      <c r="J527" s="52">
        <v>0</v>
      </c>
      <c r="K527" s="52">
        <v>0</v>
      </c>
      <c r="L527" s="52">
        <v>0</v>
      </c>
      <c r="M527" s="52">
        <v>0</v>
      </c>
      <c r="N527" s="52">
        <v>0</v>
      </c>
      <c r="O527" s="52">
        <v>0</v>
      </c>
      <c r="P527" s="52">
        <v>0</v>
      </c>
      <c r="Q527" s="52">
        <v>0</v>
      </c>
      <c r="R527" s="52">
        <v>0</v>
      </c>
      <c r="S527" s="52">
        <v>0</v>
      </c>
      <c r="T527" s="52">
        <v>0</v>
      </c>
      <c r="U527" s="52">
        <v>0</v>
      </c>
      <c r="V527" s="52">
        <v>0</v>
      </c>
      <c r="W527" s="52">
        <v>0</v>
      </c>
      <c r="X527" s="52">
        <v>0</v>
      </c>
      <c r="Y527" s="52">
        <v>0</v>
      </c>
      <c r="Z527" s="52">
        <v>0</v>
      </c>
      <c r="AA527" s="52">
        <v>0</v>
      </c>
      <c r="AB527" s="52">
        <v>0</v>
      </c>
      <c r="AC527" s="52">
        <v>0</v>
      </c>
      <c r="AD527" s="52">
        <v>0</v>
      </c>
      <c r="AE527" s="52">
        <v>0</v>
      </c>
      <c r="AF527" s="52">
        <v>0</v>
      </c>
      <c r="AG527" s="52">
        <v>0</v>
      </c>
      <c r="AH527" s="52">
        <v>0</v>
      </c>
      <c r="AI527" s="52">
        <v>0</v>
      </c>
      <c r="AJ527" s="52">
        <v>0</v>
      </c>
      <c r="AK527" s="52">
        <v>0</v>
      </c>
      <c r="AL527" s="52">
        <v>0</v>
      </c>
      <c r="AM527" s="52">
        <v>0</v>
      </c>
      <c r="AN527" s="52">
        <v>0</v>
      </c>
      <c r="AO527" s="52">
        <v>0</v>
      </c>
      <c r="AP527" s="52">
        <v>0</v>
      </c>
      <c r="AQ527" s="52">
        <v>0</v>
      </c>
      <c r="AR527" s="52">
        <v>0</v>
      </c>
      <c r="AS527" s="52">
        <v>0</v>
      </c>
      <c r="AT527" s="52">
        <v>0</v>
      </c>
      <c r="AU527" s="52">
        <v>0</v>
      </c>
      <c r="AV527" s="52">
        <v>0</v>
      </c>
      <c r="AW527" s="52">
        <v>0</v>
      </c>
      <c r="AX527" s="52">
        <v>0</v>
      </c>
      <c r="AY527" s="52">
        <v>0</v>
      </c>
      <c r="AZ527" s="52">
        <v>0</v>
      </c>
      <c r="BA527" s="52">
        <v>0</v>
      </c>
      <c r="BB527" s="52">
        <v>0</v>
      </c>
      <c r="BC527" s="52">
        <v>0</v>
      </c>
      <c r="BD527" s="52">
        <v>0</v>
      </c>
      <c r="BE527" s="52">
        <v>0</v>
      </c>
      <c r="BF527" s="52">
        <v>0</v>
      </c>
      <c r="BG527" s="52">
        <v>0</v>
      </c>
      <c r="BH527" s="52">
        <v>0</v>
      </c>
      <c r="BI527" s="52">
        <v>0</v>
      </c>
      <c r="BJ527" s="52">
        <v>0</v>
      </c>
      <c r="BK527" s="52">
        <v>0</v>
      </c>
      <c r="BL527" s="52">
        <v>0</v>
      </c>
      <c r="BM527" s="52">
        <v>0</v>
      </c>
      <c r="BN527" s="52">
        <v>0</v>
      </c>
      <c r="BO527" s="52">
        <v>0</v>
      </c>
      <c r="BP527" s="52">
        <v>0</v>
      </c>
      <c r="BQ527" s="52">
        <v>0</v>
      </c>
      <c r="BR527" s="52">
        <v>0</v>
      </c>
      <c r="BS527" s="52">
        <v>0</v>
      </c>
      <c r="BT527" s="52">
        <v>0</v>
      </c>
      <c r="BU527" s="52">
        <v>0</v>
      </c>
      <c r="BV527" s="52">
        <v>0</v>
      </c>
      <c r="BW527" s="52">
        <v>0</v>
      </c>
      <c r="BX527" s="52">
        <v>0</v>
      </c>
      <c r="BY527" s="52">
        <v>0</v>
      </c>
      <c r="BZ527" s="52">
        <v>0</v>
      </c>
      <c r="CA527" s="52">
        <v>0</v>
      </c>
      <c r="CB527" s="52">
        <v>0</v>
      </c>
      <c r="CC527" s="52">
        <v>0</v>
      </c>
      <c r="CD527" s="52">
        <v>0</v>
      </c>
      <c r="CE527" s="52">
        <v>0</v>
      </c>
      <c r="CF527" s="52">
        <v>0</v>
      </c>
      <c r="CG527" s="52">
        <v>0</v>
      </c>
      <c r="CH527" s="52">
        <v>0</v>
      </c>
      <c r="CI527" s="52">
        <v>0</v>
      </c>
      <c r="CJ527" s="52">
        <v>0</v>
      </c>
      <c r="CK527" s="52">
        <v>0</v>
      </c>
      <c r="CL527" s="52">
        <v>0</v>
      </c>
      <c r="CM527" s="52">
        <v>0</v>
      </c>
      <c r="CN527" s="52">
        <v>0</v>
      </c>
      <c r="CO527" s="52">
        <v>0</v>
      </c>
      <c r="CP527" s="52">
        <v>0</v>
      </c>
      <c r="CQ527" s="52">
        <v>0</v>
      </c>
      <c r="CR527" s="52">
        <v>0</v>
      </c>
      <c r="CS527" s="52">
        <v>0</v>
      </c>
      <c r="CT527" s="52">
        <v>0</v>
      </c>
      <c r="CU527" s="52">
        <v>0</v>
      </c>
      <c r="CV527" s="52">
        <v>0</v>
      </c>
      <c r="CW527" s="52">
        <v>0</v>
      </c>
      <c r="CX527" s="52">
        <v>0</v>
      </c>
      <c r="CY527" s="52">
        <v>0</v>
      </c>
      <c r="CZ527" s="52">
        <v>0</v>
      </c>
      <c r="DA527" s="52">
        <v>0</v>
      </c>
      <c r="DB527" s="52">
        <v>0</v>
      </c>
      <c r="DC527" s="52">
        <v>0</v>
      </c>
      <c r="DD527" s="52">
        <v>0</v>
      </c>
      <c r="DE527" s="52">
        <v>0</v>
      </c>
      <c r="DF527" s="52">
        <v>0</v>
      </c>
      <c r="DG527" s="52">
        <v>0</v>
      </c>
      <c r="DH527" s="52">
        <v>0</v>
      </c>
      <c r="DI527" s="52">
        <v>0</v>
      </c>
      <c r="DJ527" s="52">
        <v>0</v>
      </c>
      <c r="DK527" s="52">
        <v>0</v>
      </c>
      <c r="DL527" s="52">
        <v>0</v>
      </c>
      <c r="DM527" s="52">
        <v>0</v>
      </c>
      <c r="DN527" s="52">
        <v>0</v>
      </c>
      <c r="DO527" s="52">
        <v>0</v>
      </c>
      <c r="DP527" s="52">
        <v>0</v>
      </c>
      <c r="DQ527" s="52">
        <v>0</v>
      </c>
      <c r="DR527" s="52">
        <v>0</v>
      </c>
      <c r="DS527" s="52">
        <v>0</v>
      </c>
      <c r="DT527" s="52">
        <v>0</v>
      </c>
      <c r="DU527" s="52">
        <v>0</v>
      </c>
      <c r="DV527" s="52">
        <v>0</v>
      </c>
      <c r="DW527" s="52">
        <v>0</v>
      </c>
      <c r="DX527" s="52">
        <v>0</v>
      </c>
      <c r="DY527" s="52">
        <v>0</v>
      </c>
      <c r="DZ527" s="52">
        <v>0</v>
      </c>
      <c r="EA527" s="52">
        <v>0</v>
      </c>
      <c r="EB527" s="52">
        <v>0</v>
      </c>
      <c r="EC527" s="52">
        <v>0</v>
      </c>
      <c r="ED527" s="52">
        <v>0</v>
      </c>
      <c r="EE527" s="52">
        <v>0</v>
      </c>
      <c r="EF527" s="52">
        <v>0</v>
      </c>
      <c r="EG527" s="52">
        <v>0</v>
      </c>
      <c r="EH527" s="52">
        <v>0</v>
      </c>
      <c r="EI527" s="52">
        <v>0</v>
      </c>
      <c r="EJ527" s="52">
        <v>0</v>
      </c>
      <c r="EK527" s="52">
        <v>0</v>
      </c>
      <c r="EL527" s="52">
        <v>0</v>
      </c>
      <c r="EM527" s="52">
        <v>0</v>
      </c>
      <c r="EN527" s="52">
        <v>0</v>
      </c>
      <c r="EO527" s="52">
        <v>0</v>
      </c>
      <c r="EP527" s="52">
        <v>0</v>
      </c>
      <c r="EQ527" s="52">
        <v>0</v>
      </c>
      <c r="ER527" s="52">
        <v>0</v>
      </c>
      <c r="ES527" s="52">
        <v>0</v>
      </c>
      <c r="ET527" s="52">
        <v>0</v>
      </c>
      <c r="EU527" s="52">
        <v>0</v>
      </c>
      <c r="EV527" s="52">
        <v>0</v>
      </c>
      <c r="EW527" s="52">
        <v>70.142859999999999</v>
      </c>
      <c r="EX527" s="52">
        <v>68.690479999999994</v>
      </c>
      <c r="EY527" s="52">
        <v>67.452380000000005</v>
      </c>
      <c r="EZ527" s="52">
        <v>66.166659999999993</v>
      </c>
      <c r="FA527" s="52">
        <v>65.142859999999999</v>
      </c>
      <c r="FB527" s="52">
        <v>64.380949999999999</v>
      </c>
      <c r="FC527" s="52">
        <v>63.714289999999998</v>
      </c>
      <c r="FD527" s="52">
        <v>63.952379999999998</v>
      </c>
      <c r="FE527" s="52">
        <v>66.833340000000007</v>
      </c>
      <c r="FF527" s="52">
        <v>70.714290000000005</v>
      </c>
      <c r="FG527" s="52">
        <v>74.595240000000004</v>
      </c>
      <c r="FH527" s="52">
        <v>78.166659999999993</v>
      </c>
      <c r="FI527" s="52">
        <v>81.261899999999997</v>
      </c>
      <c r="FJ527" s="52">
        <v>84.119050000000001</v>
      </c>
      <c r="FK527" s="52">
        <v>86.642859999999999</v>
      </c>
      <c r="FL527" s="52">
        <v>88.285709999999995</v>
      </c>
      <c r="FM527" s="52">
        <v>88.738100000000003</v>
      </c>
      <c r="FN527" s="52">
        <v>87.785709999999995</v>
      </c>
      <c r="FO527" s="52">
        <v>85.523809999999997</v>
      </c>
      <c r="FP527" s="52">
        <v>81.190479999999994</v>
      </c>
      <c r="FQ527" s="52">
        <v>76.857140000000001</v>
      </c>
      <c r="FR527" s="52">
        <v>73.833340000000007</v>
      </c>
      <c r="FS527" s="52">
        <v>72.119050000000001</v>
      </c>
      <c r="FT527" s="52">
        <v>70.880949999999999</v>
      </c>
      <c r="FU527" s="52">
        <v>3</v>
      </c>
      <c r="FV527" s="52">
        <v>559.05700000000002</v>
      </c>
      <c r="FW527" s="52">
        <v>287.25040000000001</v>
      </c>
      <c r="FX527" s="52">
        <v>0</v>
      </c>
    </row>
    <row r="528" spans="1:180" x14ac:dyDescent="0.3">
      <c r="A528" t="s">
        <v>174</v>
      </c>
      <c r="B528" t="s">
        <v>252</v>
      </c>
      <c r="C528" t="s">
        <v>0</v>
      </c>
      <c r="D528" t="s">
        <v>244</v>
      </c>
      <c r="E528" t="s">
        <v>189</v>
      </c>
      <c r="F528" t="s">
        <v>232</v>
      </c>
      <c r="G528" t="s">
        <v>241</v>
      </c>
      <c r="H528" s="52">
        <v>5</v>
      </c>
      <c r="I528" s="52">
        <v>0</v>
      </c>
      <c r="J528" s="52">
        <v>0</v>
      </c>
      <c r="K528" s="52">
        <v>0</v>
      </c>
      <c r="L528" s="52">
        <v>0</v>
      </c>
      <c r="M528" s="52">
        <v>0</v>
      </c>
      <c r="N528" s="52">
        <v>0</v>
      </c>
      <c r="O528" s="52">
        <v>0</v>
      </c>
      <c r="P528" s="52">
        <v>0</v>
      </c>
      <c r="Q528" s="52">
        <v>0</v>
      </c>
      <c r="R528" s="52">
        <v>0</v>
      </c>
      <c r="S528" s="52">
        <v>0</v>
      </c>
      <c r="T528" s="52">
        <v>0</v>
      </c>
      <c r="U528" s="52">
        <v>0</v>
      </c>
      <c r="V528" s="52">
        <v>0</v>
      </c>
      <c r="W528" s="52">
        <v>0</v>
      </c>
      <c r="X528" s="52">
        <v>0</v>
      </c>
      <c r="Y528" s="52">
        <v>0</v>
      </c>
      <c r="Z528" s="52">
        <v>0</v>
      </c>
      <c r="AA528" s="52">
        <v>0</v>
      </c>
      <c r="AB528" s="52">
        <v>0</v>
      </c>
      <c r="AC528" s="52">
        <v>0</v>
      </c>
      <c r="AD528" s="52">
        <v>0</v>
      </c>
      <c r="AE528" s="52">
        <v>0</v>
      </c>
      <c r="AF528" s="52">
        <v>0</v>
      </c>
      <c r="AG528" s="52">
        <v>0</v>
      </c>
      <c r="AH528" s="52">
        <v>0</v>
      </c>
      <c r="AI528" s="52">
        <v>0</v>
      </c>
      <c r="AJ528" s="52">
        <v>0</v>
      </c>
      <c r="AK528" s="52">
        <v>0</v>
      </c>
      <c r="AL528" s="52">
        <v>0</v>
      </c>
      <c r="AM528" s="52">
        <v>0</v>
      </c>
      <c r="AN528" s="52">
        <v>0</v>
      </c>
      <c r="AO528" s="52">
        <v>0</v>
      </c>
      <c r="AP528" s="52">
        <v>0</v>
      </c>
      <c r="AQ528" s="52">
        <v>0</v>
      </c>
      <c r="AR528" s="52">
        <v>0</v>
      </c>
      <c r="AS528" s="52">
        <v>0</v>
      </c>
      <c r="AT528" s="52">
        <v>0</v>
      </c>
      <c r="AU528" s="52">
        <v>0</v>
      </c>
      <c r="AV528" s="52">
        <v>0</v>
      </c>
      <c r="AW528" s="52">
        <v>0</v>
      </c>
      <c r="AX528" s="52">
        <v>0</v>
      </c>
      <c r="AY528" s="52">
        <v>0</v>
      </c>
      <c r="AZ528" s="52">
        <v>0</v>
      </c>
      <c r="BA528" s="52">
        <v>0</v>
      </c>
      <c r="BB528" s="52">
        <v>0</v>
      </c>
      <c r="BC528" s="52">
        <v>0</v>
      </c>
      <c r="BD528" s="52">
        <v>0</v>
      </c>
      <c r="BE528" s="52">
        <v>0</v>
      </c>
      <c r="BF528" s="52">
        <v>0</v>
      </c>
      <c r="BG528" s="52">
        <v>0</v>
      </c>
      <c r="BH528" s="52">
        <v>0</v>
      </c>
      <c r="BI528" s="52">
        <v>0</v>
      </c>
      <c r="BJ528" s="52">
        <v>0</v>
      </c>
      <c r="BK528" s="52">
        <v>0</v>
      </c>
      <c r="BL528" s="52">
        <v>0</v>
      </c>
      <c r="BM528" s="52">
        <v>0</v>
      </c>
      <c r="BN528" s="52">
        <v>0</v>
      </c>
      <c r="BO528" s="52">
        <v>0</v>
      </c>
      <c r="BP528" s="52">
        <v>0</v>
      </c>
      <c r="BQ528" s="52">
        <v>0</v>
      </c>
      <c r="BR528" s="52">
        <v>0</v>
      </c>
      <c r="BS528" s="52">
        <v>0</v>
      </c>
      <c r="BT528" s="52">
        <v>0</v>
      </c>
      <c r="BU528" s="52">
        <v>0</v>
      </c>
      <c r="BV528" s="52">
        <v>0</v>
      </c>
      <c r="BW528" s="52">
        <v>0</v>
      </c>
      <c r="BX528" s="52">
        <v>0</v>
      </c>
      <c r="BY528" s="52">
        <v>0</v>
      </c>
      <c r="BZ528" s="52">
        <v>0</v>
      </c>
      <c r="CA528" s="52">
        <v>0</v>
      </c>
      <c r="CB528" s="52">
        <v>0</v>
      </c>
      <c r="CC528" s="52">
        <v>0</v>
      </c>
      <c r="CD528" s="52">
        <v>0</v>
      </c>
      <c r="CE528" s="52">
        <v>0</v>
      </c>
      <c r="CF528" s="52">
        <v>0</v>
      </c>
      <c r="CG528" s="52">
        <v>0</v>
      </c>
      <c r="CH528" s="52">
        <v>0</v>
      </c>
      <c r="CI528" s="52">
        <v>0</v>
      </c>
      <c r="CJ528" s="52">
        <v>0</v>
      </c>
      <c r="CK528" s="52">
        <v>0</v>
      </c>
      <c r="CL528" s="52">
        <v>0</v>
      </c>
      <c r="CM528" s="52">
        <v>0</v>
      </c>
      <c r="CN528" s="52">
        <v>0</v>
      </c>
      <c r="CO528" s="52">
        <v>0</v>
      </c>
      <c r="CP528" s="52">
        <v>0</v>
      </c>
      <c r="CQ528" s="52">
        <v>0</v>
      </c>
      <c r="CR528" s="52">
        <v>0</v>
      </c>
      <c r="CS528" s="52">
        <v>0</v>
      </c>
      <c r="CT528" s="52">
        <v>0</v>
      </c>
      <c r="CU528" s="52">
        <v>0</v>
      </c>
      <c r="CV528" s="52">
        <v>0</v>
      </c>
      <c r="CW528" s="52">
        <v>0</v>
      </c>
      <c r="CX528" s="52">
        <v>0</v>
      </c>
      <c r="CY528" s="52">
        <v>0</v>
      </c>
      <c r="CZ528" s="52">
        <v>0</v>
      </c>
      <c r="DA528" s="52">
        <v>0</v>
      </c>
      <c r="DB528" s="52">
        <v>0</v>
      </c>
      <c r="DC528" s="52">
        <v>0</v>
      </c>
      <c r="DD528" s="52">
        <v>0</v>
      </c>
      <c r="DE528" s="52">
        <v>0</v>
      </c>
      <c r="DF528" s="52">
        <v>0</v>
      </c>
      <c r="DG528" s="52">
        <v>0</v>
      </c>
      <c r="DH528" s="52">
        <v>0</v>
      </c>
      <c r="DI528" s="52">
        <v>0</v>
      </c>
      <c r="DJ528" s="52">
        <v>0</v>
      </c>
      <c r="DK528" s="52">
        <v>0</v>
      </c>
      <c r="DL528" s="52">
        <v>0</v>
      </c>
      <c r="DM528" s="52">
        <v>0</v>
      </c>
      <c r="DN528" s="52">
        <v>0</v>
      </c>
      <c r="DO528" s="52">
        <v>0</v>
      </c>
      <c r="DP528" s="52">
        <v>0</v>
      </c>
      <c r="DQ528" s="52">
        <v>0</v>
      </c>
      <c r="DR528" s="52">
        <v>0</v>
      </c>
      <c r="DS528" s="52">
        <v>0</v>
      </c>
      <c r="DT528" s="52">
        <v>0</v>
      </c>
      <c r="DU528" s="52">
        <v>0</v>
      </c>
      <c r="DV528" s="52">
        <v>0</v>
      </c>
      <c r="DW528" s="52">
        <v>0</v>
      </c>
      <c r="DX528" s="52">
        <v>0</v>
      </c>
      <c r="DY528" s="52">
        <v>0</v>
      </c>
      <c r="DZ528" s="52">
        <v>0</v>
      </c>
      <c r="EA528" s="52">
        <v>0</v>
      </c>
      <c r="EB528" s="52">
        <v>0</v>
      </c>
      <c r="EC528" s="52">
        <v>0</v>
      </c>
      <c r="ED528" s="52">
        <v>0</v>
      </c>
      <c r="EE528" s="52">
        <v>0</v>
      </c>
      <c r="EF528" s="52">
        <v>0</v>
      </c>
      <c r="EG528" s="52">
        <v>0</v>
      </c>
      <c r="EH528" s="52">
        <v>0</v>
      </c>
      <c r="EI528" s="52">
        <v>0</v>
      </c>
      <c r="EJ528" s="52">
        <v>0</v>
      </c>
      <c r="EK528" s="52">
        <v>0</v>
      </c>
      <c r="EL528" s="52">
        <v>0</v>
      </c>
      <c r="EM528" s="52">
        <v>0</v>
      </c>
      <c r="EN528" s="52">
        <v>0</v>
      </c>
      <c r="EO528" s="52">
        <v>0</v>
      </c>
      <c r="EP528" s="52">
        <v>0</v>
      </c>
      <c r="EQ528" s="52">
        <v>0</v>
      </c>
      <c r="ER528" s="52">
        <v>0</v>
      </c>
      <c r="ES528" s="52">
        <v>0</v>
      </c>
      <c r="ET528" s="52">
        <v>0</v>
      </c>
      <c r="EU528" s="52">
        <v>0</v>
      </c>
      <c r="EV528" s="52">
        <v>0</v>
      </c>
      <c r="EW528" s="52">
        <v>73.388890000000004</v>
      </c>
      <c r="EX528" s="52">
        <v>71.722219999999993</v>
      </c>
      <c r="EY528" s="52">
        <v>70.166659999999993</v>
      </c>
      <c r="EZ528" s="52">
        <v>68.722219999999993</v>
      </c>
      <c r="FA528" s="52">
        <v>67.94444</v>
      </c>
      <c r="FB528" s="52">
        <v>67.05556</v>
      </c>
      <c r="FC528" s="52">
        <v>66.333340000000007</v>
      </c>
      <c r="FD528" s="52">
        <v>66.722219999999993</v>
      </c>
      <c r="FE528" s="52">
        <v>69.388890000000004</v>
      </c>
      <c r="FF528" s="52">
        <v>72.777780000000007</v>
      </c>
      <c r="FG528" s="52">
        <v>76.722219999999993</v>
      </c>
      <c r="FH528" s="52">
        <v>80.5</v>
      </c>
      <c r="FI528" s="52">
        <v>84.111109999999996</v>
      </c>
      <c r="FJ528" s="52">
        <v>87.111109999999996</v>
      </c>
      <c r="FK528" s="52">
        <v>89.611109999999996</v>
      </c>
      <c r="FL528" s="52">
        <v>91.777780000000007</v>
      </c>
      <c r="FM528" s="52">
        <v>92.333340000000007</v>
      </c>
      <c r="FN528" s="52">
        <v>91.166659999999993</v>
      </c>
      <c r="FO528" s="52">
        <v>89.5</v>
      </c>
      <c r="FP528" s="52">
        <v>85.833340000000007</v>
      </c>
      <c r="FQ528" s="52">
        <v>81.55556</v>
      </c>
      <c r="FR528" s="52">
        <v>78.05556</v>
      </c>
      <c r="FS528" s="52">
        <v>75.666659999999993</v>
      </c>
      <c r="FT528" s="52">
        <v>74</v>
      </c>
      <c r="FU528" s="52">
        <v>3</v>
      </c>
      <c r="FV528" s="52">
        <v>498.9982</v>
      </c>
      <c r="FW528" s="52">
        <v>296.5883</v>
      </c>
      <c r="FX528" s="52">
        <v>0</v>
      </c>
    </row>
    <row r="529" spans="1:180" x14ac:dyDescent="0.3">
      <c r="A529" t="s">
        <v>174</v>
      </c>
      <c r="B529" t="s">
        <v>252</v>
      </c>
      <c r="C529" t="s">
        <v>0</v>
      </c>
      <c r="D529" t="s">
        <v>244</v>
      </c>
      <c r="E529" t="s">
        <v>188</v>
      </c>
      <c r="F529" t="s">
        <v>232</v>
      </c>
      <c r="G529" t="s">
        <v>241</v>
      </c>
      <c r="H529" s="52">
        <v>5</v>
      </c>
      <c r="I529" s="52">
        <v>0</v>
      </c>
      <c r="J529" s="52">
        <v>0</v>
      </c>
      <c r="K529" s="52">
        <v>0</v>
      </c>
      <c r="L529" s="52">
        <v>0</v>
      </c>
      <c r="M529" s="52">
        <v>0</v>
      </c>
      <c r="N529" s="52">
        <v>0</v>
      </c>
      <c r="O529" s="52">
        <v>0</v>
      </c>
      <c r="P529" s="52">
        <v>0</v>
      </c>
      <c r="Q529" s="52">
        <v>0</v>
      </c>
      <c r="R529" s="52">
        <v>0</v>
      </c>
      <c r="S529" s="52">
        <v>0</v>
      </c>
      <c r="T529" s="52">
        <v>0</v>
      </c>
      <c r="U529" s="52">
        <v>0</v>
      </c>
      <c r="V529" s="52">
        <v>0</v>
      </c>
      <c r="W529" s="52">
        <v>0</v>
      </c>
      <c r="X529" s="52">
        <v>0</v>
      </c>
      <c r="Y529" s="52">
        <v>0</v>
      </c>
      <c r="Z529" s="52">
        <v>0</v>
      </c>
      <c r="AA529" s="52">
        <v>0</v>
      </c>
      <c r="AB529" s="52">
        <v>0</v>
      </c>
      <c r="AC529" s="52">
        <v>0</v>
      </c>
      <c r="AD529" s="52">
        <v>0</v>
      </c>
      <c r="AE529" s="52">
        <v>0</v>
      </c>
      <c r="AF529" s="52">
        <v>0</v>
      </c>
      <c r="AG529" s="52">
        <v>0</v>
      </c>
      <c r="AH529" s="52">
        <v>0</v>
      </c>
      <c r="AI529" s="52">
        <v>0</v>
      </c>
      <c r="AJ529" s="52">
        <v>0</v>
      </c>
      <c r="AK529" s="52">
        <v>0</v>
      </c>
      <c r="AL529" s="52">
        <v>0</v>
      </c>
      <c r="AM529" s="52">
        <v>0</v>
      </c>
      <c r="AN529" s="52">
        <v>0</v>
      </c>
      <c r="AO529" s="52">
        <v>0</v>
      </c>
      <c r="AP529" s="52">
        <v>0</v>
      </c>
      <c r="AQ529" s="52">
        <v>0</v>
      </c>
      <c r="AR529" s="52">
        <v>0</v>
      </c>
      <c r="AS529" s="52">
        <v>0</v>
      </c>
      <c r="AT529" s="52">
        <v>0</v>
      </c>
      <c r="AU529" s="52">
        <v>0</v>
      </c>
      <c r="AV529" s="52">
        <v>0</v>
      </c>
      <c r="AW529" s="52">
        <v>0</v>
      </c>
      <c r="AX529" s="52">
        <v>0</v>
      </c>
      <c r="AY529" s="52">
        <v>0</v>
      </c>
      <c r="AZ529" s="52">
        <v>0</v>
      </c>
      <c r="BA529" s="52">
        <v>0</v>
      </c>
      <c r="BB529" s="52">
        <v>0</v>
      </c>
      <c r="BC529" s="52">
        <v>0</v>
      </c>
      <c r="BD529" s="52">
        <v>0</v>
      </c>
      <c r="BE529" s="52">
        <v>0</v>
      </c>
      <c r="BF529" s="52">
        <v>0</v>
      </c>
      <c r="BG529" s="52">
        <v>0</v>
      </c>
      <c r="BH529" s="52">
        <v>0</v>
      </c>
      <c r="BI529" s="52">
        <v>0</v>
      </c>
      <c r="BJ529" s="52">
        <v>0</v>
      </c>
      <c r="BK529" s="52">
        <v>0</v>
      </c>
      <c r="BL529" s="52">
        <v>0</v>
      </c>
      <c r="BM529" s="52">
        <v>0</v>
      </c>
      <c r="BN529" s="52">
        <v>0</v>
      </c>
      <c r="BO529" s="52">
        <v>0</v>
      </c>
      <c r="BP529" s="52">
        <v>0</v>
      </c>
      <c r="BQ529" s="52">
        <v>0</v>
      </c>
      <c r="BR529" s="52">
        <v>0</v>
      </c>
      <c r="BS529" s="52">
        <v>0</v>
      </c>
      <c r="BT529" s="52">
        <v>0</v>
      </c>
      <c r="BU529" s="52">
        <v>0</v>
      </c>
      <c r="BV529" s="52">
        <v>0</v>
      </c>
      <c r="BW529" s="52">
        <v>0</v>
      </c>
      <c r="BX529" s="52">
        <v>0</v>
      </c>
      <c r="BY529" s="52">
        <v>0</v>
      </c>
      <c r="BZ529" s="52">
        <v>0</v>
      </c>
      <c r="CA529" s="52">
        <v>0</v>
      </c>
      <c r="CB529" s="52">
        <v>0</v>
      </c>
      <c r="CC529" s="52">
        <v>0</v>
      </c>
      <c r="CD529" s="52">
        <v>0</v>
      </c>
      <c r="CE529" s="52">
        <v>0</v>
      </c>
      <c r="CF529" s="52">
        <v>0</v>
      </c>
      <c r="CG529" s="52">
        <v>0</v>
      </c>
      <c r="CH529" s="52">
        <v>0</v>
      </c>
      <c r="CI529" s="52">
        <v>0</v>
      </c>
      <c r="CJ529" s="52">
        <v>0</v>
      </c>
      <c r="CK529" s="52">
        <v>0</v>
      </c>
      <c r="CL529" s="52">
        <v>0</v>
      </c>
      <c r="CM529" s="52">
        <v>0</v>
      </c>
      <c r="CN529" s="52">
        <v>0</v>
      </c>
      <c r="CO529" s="52">
        <v>0</v>
      </c>
      <c r="CP529" s="52">
        <v>0</v>
      </c>
      <c r="CQ529" s="52">
        <v>0</v>
      </c>
      <c r="CR529" s="52">
        <v>0</v>
      </c>
      <c r="CS529" s="52">
        <v>0</v>
      </c>
      <c r="CT529" s="52">
        <v>0</v>
      </c>
      <c r="CU529" s="52">
        <v>0</v>
      </c>
      <c r="CV529" s="52">
        <v>0</v>
      </c>
      <c r="CW529" s="52">
        <v>0</v>
      </c>
      <c r="CX529" s="52">
        <v>0</v>
      </c>
      <c r="CY529" s="52">
        <v>0</v>
      </c>
      <c r="CZ529" s="52">
        <v>0</v>
      </c>
      <c r="DA529" s="52">
        <v>0</v>
      </c>
      <c r="DB529" s="52">
        <v>0</v>
      </c>
      <c r="DC529" s="52">
        <v>0</v>
      </c>
      <c r="DD529" s="52">
        <v>0</v>
      </c>
      <c r="DE529" s="52">
        <v>0</v>
      </c>
      <c r="DF529" s="52">
        <v>0</v>
      </c>
      <c r="DG529" s="52">
        <v>0</v>
      </c>
      <c r="DH529" s="52">
        <v>0</v>
      </c>
      <c r="DI529" s="52">
        <v>0</v>
      </c>
      <c r="DJ529" s="52">
        <v>0</v>
      </c>
      <c r="DK529" s="52">
        <v>0</v>
      </c>
      <c r="DL529" s="52">
        <v>0</v>
      </c>
      <c r="DM529" s="52">
        <v>0</v>
      </c>
      <c r="DN529" s="52">
        <v>0</v>
      </c>
      <c r="DO529" s="52">
        <v>0</v>
      </c>
      <c r="DP529" s="52">
        <v>0</v>
      </c>
      <c r="DQ529" s="52">
        <v>0</v>
      </c>
      <c r="DR529" s="52">
        <v>0</v>
      </c>
      <c r="DS529" s="52">
        <v>0</v>
      </c>
      <c r="DT529" s="52">
        <v>0</v>
      </c>
      <c r="DU529" s="52">
        <v>0</v>
      </c>
      <c r="DV529" s="52">
        <v>0</v>
      </c>
      <c r="DW529" s="52">
        <v>0</v>
      </c>
      <c r="DX529" s="52">
        <v>0</v>
      </c>
      <c r="DY529" s="52">
        <v>0</v>
      </c>
      <c r="DZ529" s="52">
        <v>0</v>
      </c>
      <c r="EA529" s="52">
        <v>0</v>
      </c>
      <c r="EB529" s="52">
        <v>0</v>
      </c>
      <c r="EC529" s="52">
        <v>0</v>
      </c>
      <c r="ED529" s="52">
        <v>0</v>
      </c>
      <c r="EE529" s="52">
        <v>0</v>
      </c>
      <c r="EF529" s="52">
        <v>0</v>
      </c>
      <c r="EG529" s="52">
        <v>0</v>
      </c>
      <c r="EH529" s="52">
        <v>0</v>
      </c>
      <c r="EI529" s="52">
        <v>0</v>
      </c>
      <c r="EJ529" s="52">
        <v>0</v>
      </c>
      <c r="EK529" s="52">
        <v>0</v>
      </c>
      <c r="EL529" s="52">
        <v>0</v>
      </c>
      <c r="EM529" s="52">
        <v>0</v>
      </c>
      <c r="EN529" s="52">
        <v>0</v>
      </c>
      <c r="EO529" s="52">
        <v>0</v>
      </c>
      <c r="EP529" s="52">
        <v>0</v>
      </c>
      <c r="EQ529" s="52">
        <v>0</v>
      </c>
      <c r="ER529" s="52">
        <v>0</v>
      </c>
      <c r="ES529" s="52">
        <v>0</v>
      </c>
      <c r="ET529" s="52">
        <v>0</v>
      </c>
      <c r="EU529" s="52">
        <v>0</v>
      </c>
      <c r="EV529" s="52">
        <v>0</v>
      </c>
      <c r="EW529" s="52">
        <v>75.8</v>
      </c>
      <c r="EX529" s="52">
        <v>73.599999999999994</v>
      </c>
      <c r="EY529" s="52">
        <v>71.25</v>
      </c>
      <c r="EZ529" s="52">
        <v>69.2</v>
      </c>
      <c r="FA529" s="52">
        <v>67.95</v>
      </c>
      <c r="FB529" s="52">
        <v>66.650000000000006</v>
      </c>
      <c r="FC529" s="52">
        <v>65.900000000000006</v>
      </c>
      <c r="FD529" s="52">
        <v>67.3</v>
      </c>
      <c r="FE529" s="52">
        <v>70.650000000000006</v>
      </c>
      <c r="FF529" s="52">
        <v>74.3</v>
      </c>
      <c r="FG529" s="52">
        <v>78.349999999999994</v>
      </c>
      <c r="FH529" s="52">
        <v>82.2</v>
      </c>
      <c r="FI529" s="52">
        <v>86.1</v>
      </c>
      <c r="FJ529" s="52">
        <v>89.4</v>
      </c>
      <c r="FK529" s="52">
        <v>92.25</v>
      </c>
      <c r="FL529" s="52">
        <v>93.8</v>
      </c>
      <c r="FM529" s="52">
        <v>94.2</v>
      </c>
      <c r="FN529" s="52">
        <v>93.75</v>
      </c>
      <c r="FO529" s="52">
        <v>91.75</v>
      </c>
      <c r="FP529" s="52">
        <v>88.4</v>
      </c>
      <c r="FQ529" s="52">
        <v>83.95</v>
      </c>
      <c r="FR529" s="52">
        <v>80.150000000000006</v>
      </c>
      <c r="FS529" s="52">
        <v>77.599999999999994</v>
      </c>
      <c r="FT529" s="52">
        <v>75.75</v>
      </c>
      <c r="FU529" s="52">
        <v>3</v>
      </c>
      <c r="FV529" s="52">
        <v>479.6139</v>
      </c>
      <c r="FW529" s="52">
        <v>302.24310000000003</v>
      </c>
      <c r="FX529" s="52">
        <v>0</v>
      </c>
    </row>
    <row r="530" spans="1:180" x14ac:dyDescent="0.3">
      <c r="A530" t="s">
        <v>174</v>
      </c>
      <c r="B530" t="s">
        <v>252</v>
      </c>
      <c r="C530" t="s">
        <v>0</v>
      </c>
      <c r="D530" t="s">
        <v>224</v>
      </c>
      <c r="E530" t="s">
        <v>189</v>
      </c>
      <c r="F530" t="s">
        <v>232</v>
      </c>
      <c r="G530" t="s">
        <v>241</v>
      </c>
      <c r="H530" s="52">
        <v>5</v>
      </c>
      <c r="I530" s="52">
        <v>0</v>
      </c>
      <c r="J530" s="52">
        <v>0</v>
      </c>
      <c r="K530" s="52">
        <v>0</v>
      </c>
      <c r="L530" s="52">
        <v>0</v>
      </c>
      <c r="M530" s="52">
        <v>0</v>
      </c>
      <c r="N530" s="52">
        <v>0</v>
      </c>
      <c r="O530" s="52">
        <v>0</v>
      </c>
      <c r="P530" s="52">
        <v>0</v>
      </c>
      <c r="Q530" s="52">
        <v>0</v>
      </c>
      <c r="R530" s="52">
        <v>0</v>
      </c>
      <c r="S530" s="52">
        <v>0</v>
      </c>
      <c r="T530" s="52">
        <v>0</v>
      </c>
      <c r="U530" s="52">
        <v>0</v>
      </c>
      <c r="V530" s="52">
        <v>0</v>
      </c>
      <c r="W530" s="52">
        <v>0</v>
      </c>
      <c r="X530" s="52">
        <v>0</v>
      </c>
      <c r="Y530" s="52">
        <v>0</v>
      </c>
      <c r="Z530" s="52">
        <v>0</v>
      </c>
      <c r="AA530" s="52">
        <v>0</v>
      </c>
      <c r="AB530" s="52">
        <v>0</v>
      </c>
      <c r="AC530" s="52">
        <v>0</v>
      </c>
      <c r="AD530" s="52">
        <v>0</v>
      </c>
      <c r="AE530" s="52">
        <v>0</v>
      </c>
      <c r="AF530" s="52">
        <v>0</v>
      </c>
      <c r="AG530" s="52">
        <v>0</v>
      </c>
      <c r="AH530" s="52">
        <v>0</v>
      </c>
      <c r="AI530" s="52">
        <v>0</v>
      </c>
      <c r="AJ530" s="52">
        <v>0</v>
      </c>
      <c r="AK530" s="52">
        <v>0</v>
      </c>
      <c r="AL530" s="52">
        <v>0</v>
      </c>
      <c r="AM530" s="52">
        <v>0</v>
      </c>
      <c r="AN530" s="52">
        <v>0</v>
      </c>
      <c r="AO530" s="52">
        <v>0</v>
      </c>
      <c r="AP530" s="52">
        <v>0</v>
      </c>
      <c r="AQ530" s="52">
        <v>0</v>
      </c>
      <c r="AR530" s="52">
        <v>0</v>
      </c>
      <c r="AS530" s="52">
        <v>0</v>
      </c>
      <c r="AT530" s="52">
        <v>0</v>
      </c>
      <c r="AU530" s="52">
        <v>0</v>
      </c>
      <c r="AV530" s="52">
        <v>0</v>
      </c>
      <c r="AW530" s="52">
        <v>0</v>
      </c>
      <c r="AX530" s="52">
        <v>0</v>
      </c>
      <c r="AY530" s="52">
        <v>0</v>
      </c>
      <c r="AZ530" s="52">
        <v>0</v>
      </c>
      <c r="BA530" s="52">
        <v>0</v>
      </c>
      <c r="BB530" s="52">
        <v>0</v>
      </c>
      <c r="BC530" s="52">
        <v>0</v>
      </c>
      <c r="BD530" s="52">
        <v>0</v>
      </c>
      <c r="BE530" s="52">
        <v>0</v>
      </c>
      <c r="BF530" s="52">
        <v>0</v>
      </c>
      <c r="BG530" s="52">
        <v>0</v>
      </c>
      <c r="BH530" s="52">
        <v>0</v>
      </c>
      <c r="BI530" s="52">
        <v>0</v>
      </c>
      <c r="BJ530" s="52">
        <v>0</v>
      </c>
      <c r="BK530" s="52">
        <v>0</v>
      </c>
      <c r="BL530" s="52">
        <v>0</v>
      </c>
      <c r="BM530" s="52">
        <v>0</v>
      </c>
      <c r="BN530" s="52">
        <v>0</v>
      </c>
      <c r="BO530" s="52">
        <v>0</v>
      </c>
      <c r="BP530" s="52">
        <v>0</v>
      </c>
      <c r="BQ530" s="52">
        <v>0</v>
      </c>
      <c r="BR530" s="52">
        <v>0</v>
      </c>
      <c r="BS530" s="52">
        <v>0</v>
      </c>
      <c r="BT530" s="52">
        <v>0</v>
      </c>
      <c r="BU530" s="52">
        <v>0</v>
      </c>
      <c r="BV530" s="52">
        <v>0</v>
      </c>
      <c r="BW530" s="52">
        <v>0</v>
      </c>
      <c r="BX530" s="52">
        <v>0</v>
      </c>
      <c r="BY530" s="52">
        <v>0</v>
      </c>
      <c r="BZ530" s="52">
        <v>0</v>
      </c>
      <c r="CA530" s="52">
        <v>0</v>
      </c>
      <c r="CB530" s="52">
        <v>0</v>
      </c>
      <c r="CC530" s="52">
        <v>0</v>
      </c>
      <c r="CD530" s="52">
        <v>0</v>
      </c>
      <c r="CE530" s="52">
        <v>0</v>
      </c>
      <c r="CF530" s="52">
        <v>0</v>
      </c>
      <c r="CG530" s="52">
        <v>0</v>
      </c>
      <c r="CH530" s="52">
        <v>0</v>
      </c>
      <c r="CI530" s="52">
        <v>0</v>
      </c>
      <c r="CJ530" s="52">
        <v>0</v>
      </c>
      <c r="CK530" s="52">
        <v>0</v>
      </c>
      <c r="CL530" s="52">
        <v>0</v>
      </c>
      <c r="CM530" s="52">
        <v>0</v>
      </c>
      <c r="CN530" s="52">
        <v>0</v>
      </c>
      <c r="CO530" s="52">
        <v>0</v>
      </c>
      <c r="CP530" s="52">
        <v>0</v>
      </c>
      <c r="CQ530" s="52">
        <v>0</v>
      </c>
      <c r="CR530" s="52">
        <v>0</v>
      </c>
      <c r="CS530" s="52">
        <v>0</v>
      </c>
      <c r="CT530" s="52">
        <v>0</v>
      </c>
      <c r="CU530" s="52">
        <v>0</v>
      </c>
      <c r="CV530" s="52">
        <v>0</v>
      </c>
      <c r="CW530" s="52">
        <v>0</v>
      </c>
      <c r="CX530" s="52">
        <v>0</v>
      </c>
      <c r="CY530" s="52">
        <v>0</v>
      </c>
      <c r="CZ530" s="52">
        <v>0</v>
      </c>
      <c r="DA530" s="52">
        <v>0</v>
      </c>
      <c r="DB530" s="52">
        <v>0</v>
      </c>
      <c r="DC530" s="52">
        <v>0</v>
      </c>
      <c r="DD530" s="52">
        <v>0</v>
      </c>
      <c r="DE530" s="52">
        <v>0</v>
      </c>
      <c r="DF530" s="52">
        <v>0</v>
      </c>
      <c r="DG530" s="52">
        <v>0</v>
      </c>
      <c r="DH530" s="52">
        <v>0</v>
      </c>
      <c r="DI530" s="52">
        <v>0</v>
      </c>
      <c r="DJ530" s="52">
        <v>0</v>
      </c>
      <c r="DK530" s="52">
        <v>0</v>
      </c>
      <c r="DL530" s="52">
        <v>0</v>
      </c>
      <c r="DM530" s="52">
        <v>0</v>
      </c>
      <c r="DN530" s="52">
        <v>0</v>
      </c>
      <c r="DO530" s="52">
        <v>0</v>
      </c>
      <c r="DP530" s="52">
        <v>0</v>
      </c>
      <c r="DQ530" s="52">
        <v>0</v>
      </c>
      <c r="DR530" s="52">
        <v>0</v>
      </c>
      <c r="DS530" s="52">
        <v>0</v>
      </c>
      <c r="DT530" s="52">
        <v>0</v>
      </c>
      <c r="DU530" s="52">
        <v>0</v>
      </c>
      <c r="DV530" s="52">
        <v>0</v>
      </c>
      <c r="DW530" s="52">
        <v>0</v>
      </c>
      <c r="DX530" s="52">
        <v>0</v>
      </c>
      <c r="DY530" s="52">
        <v>0</v>
      </c>
      <c r="DZ530" s="52">
        <v>0</v>
      </c>
      <c r="EA530" s="52">
        <v>0</v>
      </c>
      <c r="EB530" s="52">
        <v>0</v>
      </c>
      <c r="EC530" s="52">
        <v>0</v>
      </c>
      <c r="ED530" s="52">
        <v>0</v>
      </c>
      <c r="EE530" s="52">
        <v>0</v>
      </c>
      <c r="EF530" s="52">
        <v>0</v>
      </c>
      <c r="EG530" s="52">
        <v>0</v>
      </c>
      <c r="EH530" s="52">
        <v>0</v>
      </c>
      <c r="EI530" s="52">
        <v>0</v>
      </c>
      <c r="EJ530" s="52">
        <v>0</v>
      </c>
      <c r="EK530" s="52">
        <v>0</v>
      </c>
      <c r="EL530" s="52">
        <v>0</v>
      </c>
      <c r="EM530" s="52">
        <v>0</v>
      </c>
      <c r="EN530" s="52">
        <v>0</v>
      </c>
      <c r="EO530" s="52">
        <v>0</v>
      </c>
      <c r="EP530" s="52">
        <v>0</v>
      </c>
      <c r="EQ530" s="52">
        <v>0</v>
      </c>
      <c r="ER530" s="52">
        <v>0</v>
      </c>
      <c r="ES530" s="52">
        <v>0</v>
      </c>
      <c r="ET530" s="52">
        <v>0</v>
      </c>
      <c r="EU530" s="52">
        <v>0</v>
      </c>
      <c r="EV530" s="52">
        <v>0</v>
      </c>
      <c r="EW530" s="52">
        <v>71.113640000000004</v>
      </c>
      <c r="EX530" s="52">
        <v>69.681820000000002</v>
      </c>
      <c r="EY530" s="52">
        <v>68.590909999999994</v>
      </c>
      <c r="EZ530" s="52">
        <v>67.386359999999996</v>
      </c>
      <c r="FA530" s="52">
        <v>66.386359999999996</v>
      </c>
      <c r="FB530" s="52">
        <v>65.318179999999998</v>
      </c>
      <c r="FC530" s="52">
        <v>64.409090000000006</v>
      </c>
      <c r="FD530" s="52">
        <v>65.227270000000004</v>
      </c>
      <c r="FE530" s="52">
        <v>67.840909999999994</v>
      </c>
      <c r="FF530" s="52">
        <v>71.227270000000004</v>
      </c>
      <c r="FG530" s="52">
        <v>75.113640000000004</v>
      </c>
      <c r="FH530" s="52">
        <v>78.659090000000006</v>
      </c>
      <c r="FI530" s="52">
        <v>81.886359999999996</v>
      </c>
      <c r="FJ530" s="52">
        <v>85.113640000000004</v>
      </c>
      <c r="FK530" s="52">
        <v>88</v>
      </c>
      <c r="FL530" s="52">
        <v>89.977270000000004</v>
      </c>
      <c r="FM530" s="52">
        <v>90.75</v>
      </c>
      <c r="FN530" s="52">
        <v>90.363640000000004</v>
      </c>
      <c r="FO530" s="52">
        <v>88.295460000000006</v>
      </c>
      <c r="FP530" s="52">
        <v>84.545460000000006</v>
      </c>
      <c r="FQ530" s="52">
        <v>80.340909999999994</v>
      </c>
      <c r="FR530" s="52">
        <v>77.227270000000004</v>
      </c>
      <c r="FS530" s="52">
        <v>75.272729999999996</v>
      </c>
      <c r="FT530" s="52">
        <v>73.25</v>
      </c>
      <c r="FU530" s="52">
        <v>3</v>
      </c>
      <c r="FV530" s="52">
        <v>498.9982</v>
      </c>
      <c r="FW530" s="52">
        <v>296.5883</v>
      </c>
      <c r="FX530" s="52">
        <v>0</v>
      </c>
    </row>
    <row r="531" spans="1:180" x14ac:dyDescent="0.3">
      <c r="A531" t="s">
        <v>174</v>
      </c>
      <c r="B531" t="s">
        <v>252</v>
      </c>
      <c r="C531" t="s">
        <v>0</v>
      </c>
      <c r="D531" t="s">
        <v>224</v>
      </c>
      <c r="E531" t="s">
        <v>188</v>
      </c>
      <c r="F531" t="s">
        <v>232</v>
      </c>
      <c r="G531" t="s">
        <v>241</v>
      </c>
      <c r="H531" s="52">
        <v>5</v>
      </c>
      <c r="I531" s="52">
        <v>0</v>
      </c>
      <c r="J531" s="52">
        <v>0</v>
      </c>
      <c r="K531" s="52">
        <v>0</v>
      </c>
      <c r="L531" s="52">
        <v>0</v>
      </c>
      <c r="M531" s="52">
        <v>0</v>
      </c>
      <c r="N531" s="52">
        <v>0</v>
      </c>
      <c r="O531" s="52">
        <v>0</v>
      </c>
      <c r="P531" s="52">
        <v>0</v>
      </c>
      <c r="Q531" s="52">
        <v>0</v>
      </c>
      <c r="R531" s="52">
        <v>0</v>
      </c>
      <c r="S531" s="52">
        <v>0</v>
      </c>
      <c r="T531" s="52">
        <v>0</v>
      </c>
      <c r="U531" s="52">
        <v>0</v>
      </c>
      <c r="V531" s="52">
        <v>0</v>
      </c>
      <c r="W531" s="52">
        <v>0</v>
      </c>
      <c r="X531" s="52">
        <v>0</v>
      </c>
      <c r="Y531" s="52">
        <v>0</v>
      </c>
      <c r="Z531" s="52">
        <v>0</v>
      </c>
      <c r="AA531" s="52">
        <v>0</v>
      </c>
      <c r="AB531" s="52">
        <v>0</v>
      </c>
      <c r="AC531" s="52">
        <v>0</v>
      </c>
      <c r="AD531" s="52">
        <v>0</v>
      </c>
      <c r="AE531" s="52">
        <v>0</v>
      </c>
      <c r="AF531" s="52">
        <v>0</v>
      </c>
      <c r="AG531" s="52">
        <v>0</v>
      </c>
      <c r="AH531" s="52">
        <v>0</v>
      </c>
      <c r="AI531" s="52">
        <v>0</v>
      </c>
      <c r="AJ531" s="52">
        <v>0</v>
      </c>
      <c r="AK531" s="52">
        <v>0</v>
      </c>
      <c r="AL531" s="52">
        <v>0</v>
      </c>
      <c r="AM531" s="52">
        <v>0</v>
      </c>
      <c r="AN531" s="52">
        <v>0</v>
      </c>
      <c r="AO531" s="52">
        <v>0</v>
      </c>
      <c r="AP531" s="52">
        <v>0</v>
      </c>
      <c r="AQ531" s="52">
        <v>0</v>
      </c>
      <c r="AR531" s="52">
        <v>0</v>
      </c>
      <c r="AS531" s="52">
        <v>0</v>
      </c>
      <c r="AT531" s="52">
        <v>0</v>
      </c>
      <c r="AU531" s="52">
        <v>0</v>
      </c>
      <c r="AV531" s="52">
        <v>0</v>
      </c>
      <c r="AW531" s="52">
        <v>0</v>
      </c>
      <c r="AX531" s="52">
        <v>0</v>
      </c>
      <c r="AY531" s="52">
        <v>0</v>
      </c>
      <c r="AZ531" s="52">
        <v>0</v>
      </c>
      <c r="BA531" s="52">
        <v>0</v>
      </c>
      <c r="BB531" s="52">
        <v>0</v>
      </c>
      <c r="BC531" s="52">
        <v>0</v>
      </c>
      <c r="BD531" s="52">
        <v>0</v>
      </c>
      <c r="BE531" s="52">
        <v>0</v>
      </c>
      <c r="BF531" s="52">
        <v>0</v>
      </c>
      <c r="BG531" s="52">
        <v>0</v>
      </c>
      <c r="BH531" s="52">
        <v>0</v>
      </c>
      <c r="BI531" s="52">
        <v>0</v>
      </c>
      <c r="BJ531" s="52">
        <v>0</v>
      </c>
      <c r="BK531" s="52">
        <v>0</v>
      </c>
      <c r="BL531" s="52">
        <v>0</v>
      </c>
      <c r="BM531" s="52">
        <v>0</v>
      </c>
      <c r="BN531" s="52">
        <v>0</v>
      </c>
      <c r="BO531" s="52">
        <v>0</v>
      </c>
      <c r="BP531" s="52">
        <v>0</v>
      </c>
      <c r="BQ531" s="52">
        <v>0</v>
      </c>
      <c r="BR531" s="52">
        <v>0</v>
      </c>
      <c r="BS531" s="52">
        <v>0</v>
      </c>
      <c r="BT531" s="52">
        <v>0</v>
      </c>
      <c r="BU531" s="52">
        <v>0</v>
      </c>
      <c r="BV531" s="52">
        <v>0</v>
      </c>
      <c r="BW531" s="52">
        <v>0</v>
      </c>
      <c r="BX531" s="52">
        <v>0</v>
      </c>
      <c r="BY531" s="52">
        <v>0</v>
      </c>
      <c r="BZ531" s="52">
        <v>0</v>
      </c>
      <c r="CA531" s="52">
        <v>0</v>
      </c>
      <c r="CB531" s="52">
        <v>0</v>
      </c>
      <c r="CC531" s="52">
        <v>0</v>
      </c>
      <c r="CD531" s="52">
        <v>0</v>
      </c>
      <c r="CE531" s="52">
        <v>0</v>
      </c>
      <c r="CF531" s="52">
        <v>0</v>
      </c>
      <c r="CG531" s="52">
        <v>0</v>
      </c>
      <c r="CH531" s="52">
        <v>0</v>
      </c>
      <c r="CI531" s="52">
        <v>0</v>
      </c>
      <c r="CJ531" s="52">
        <v>0</v>
      </c>
      <c r="CK531" s="52">
        <v>0</v>
      </c>
      <c r="CL531" s="52">
        <v>0</v>
      </c>
      <c r="CM531" s="52">
        <v>0</v>
      </c>
      <c r="CN531" s="52">
        <v>0</v>
      </c>
      <c r="CO531" s="52">
        <v>0</v>
      </c>
      <c r="CP531" s="52">
        <v>0</v>
      </c>
      <c r="CQ531" s="52">
        <v>0</v>
      </c>
      <c r="CR531" s="52">
        <v>0</v>
      </c>
      <c r="CS531" s="52">
        <v>0</v>
      </c>
      <c r="CT531" s="52">
        <v>0</v>
      </c>
      <c r="CU531" s="52">
        <v>0</v>
      </c>
      <c r="CV531" s="52">
        <v>0</v>
      </c>
      <c r="CW531" s="52">
        <v>0</v>
      </c>
      <c r="CX531" s="52">
        <v>0</v>
      </c>
      <c r="CY531" s="52">
        <v>0</v>
      </c>
      <c r="CZ531" s="52">
        <v>0</v>
      </c>
      <c r="DA531" s="52">
        <v>0</v>
      </c>
      <c r="DB531" s="52">
        <v>0</v>
      </c>
      <c r="DC531" s="52">
        <v>0</v>
      </c>
      <c r="DD531" s="52">
        <v>0</v>
      </c>
      <c r="DE531" s="52">
        <v>0</v>
      </c>
      <c r="DF531" s="52">
        <v>0</v>
      </c>
      <c r="DG531" s="52">
        <v>0</v>
      </c>
      <c r="DH531" s="52">
        <v>0</v>
      </c>
      <c r="DI531" s="52">
        <v>0</v>
      </c>
      <c r="DJ531" s="52">
        <v>0</v>
      </c>
      <c r="DK531" s="52">
        <v>0</v>
      </c>
      <c r="DL531" s="52">
        <v>0</v>
      </c>
      <c r="DM531" s="52">
        <v>0</v>
      </c>
      <c r="DN531" s="52">
        <v>0</v>
      </c>
      <c r="DO531" s="52">
        <v>0</v>
      </c>
      <c r="DP531" s="52">
        <v>0</v>
      </c>
      <c r="DQ531" s="52">
        <v>0</v>
      </c>
      <c r="DR531" s="52">
        <v>0</v>
      </c>
      <c r="DS531" s="52">
        <v>0</v>
      </c>
      <c r="DT531" s="52">
        <v>0</v>
      </c>
      <c r="DU531" s="52">
        <v>0</v>
      </c>
      <c r="DV531" s="52">
        <v>0</v>
      </c>
      <c r="DW531" s="52">
        <v>0</v>
      </c>
      <c r="DX531" s="52">
        <v>0</v>
      </c>
      <c r="DY531" s="52">
        <v>0</v>
      </c>
      <c r="DZ531" s="52">
        <v>0</v>
      </c>
      <c r="EA531" s="52">
        <v>0</v>
      </c>
      <c r="EB531" s="52">
        <v>0</v>
      </c>
      <c r="EC531" s="52">
        <v>0</v>
      </c>
      <c r="ED531" s="52">
        <v>0</v>
      </c>
      <c r="EE531" s="52">
        <v>0</v>
      </c>
      <c r="EF531" s="52">
        <v>0</v>
      </c>
      <c r="EG531" s="52">
        <v>0</v>
      </c>
      <c r="EH531" s="52">
        <v>0</v>
      </c>
      <c r="EI531" s="52">
        <v>0</v>
      </c>
      <c r="EJ531" s="52">
        <v>0</v>
      </c>
      <c r="EK531" s="52">
        <v>0</v>
      </c>
      <c r="EL531" s="52">
        <v>0</v>
      </c>
      <c r="EM531" s="52">
        <v>0</v>
      </c>
      <c r="EN531" s="52">
        <v>0</v>
      </c>
      <c r="EO531" s="52">
        <v>0</v>
      </c>
      <c r="EP531" s="52">
        <v>0</v>
      </c>
      <c r="EQ531" s="52">
        <v>0</v>
      </c>
      <c r="ER531" s="52">
        <v>0</v>
      </c>
      <c r="ES531" s="52">
        <v>0</v>
      </c>
      <c r="ET531" s="52">
        <v>0</v>
      </c>
      <c r="EU531" s="52">
        <v>0</v>
      </c>
      <c r="EV531" s="52">
        <v>0</v>
      </c>
      <c r="EW531" s="52">
        <v>71.904759999999996</v>
      </c>
      <c r="EX531" s="52">
        <v>70.238100000000003</v>
      </c>
      <c r="EY531" s="52">
        <v>68.833340000000007</v>
      </c>
      <c r="EZ531" s="52">
        <v>67.619050000000001</v>
      </c>
      <c r="FA531" s="52">
        <v>66.476190000000003</v>
      </c>
      <c r="FB531" s="52">
        <v>65.428569999999993</v>
      </c>
      <c r="FC531" s="52">
        <v>65.119050000000001</v>
      </c>
      <c r="FD531" s="52">
        <v>66.666659999999993</v>
      </c>
      <c r="FE531" s="52">
        <v>69.523809999999997</v>
      </c>
      <c r="FF531" s="52">
        <v>72.952380000000005</v>
      </c>
      <c r="FG531" s="52">
        <v>76.738100000000003</v>
      </c>
      <c r="FH531" s="52">
        <v>80.523809999999997</v>
      </c>
      <c r="FI531" s="52">
        <v>84.119050000000001</v>
      </c>
      <c r="FJ531" s="52">
        <v>87.619050000000001</v>
      </c>
      <c r="FK531" s="52">
        <v>90.166659999999993</v>
      </c>
      <c r="FL531" s="52">
        <v>92.214290000000005</v>
      </c>
      <c r="FM531" s="52">
        <v>93.142859999999999</v>
      </c>
      <c r="FN531" s="52">
        <v>92.952380000000005</v>
      </c>
      <c r="FO531" s="52">
        <v>91.285709999999995</v>
      </c>
      <c r="FP531" s="52">
        <v>87.785709999999995</v>
      </c>
      <c r="FQ531" s="52">
        <v>83</v>
      </c>
      <c r="FR531" s="52">
        <v>79.214290000000005</v>
      </c>
      <c r="FS531" s="52">
        <v>76.309520000000006</v>
      </c>
      <c r="FT531" s="52">
        <v>74.285709999999995</v>
      </c>
      <c r="FU531" s="52">
        <v>3</v>
      </c>
      <c r="FV531" s="52">
        <v>479.6139</v>
      </c>
      <c r="FW531" s="52">
        <v>302.24310000000003</v>
      </c>
      <c r="FX531" s="52">
        <v>0</v>
      </c>
    </row>
  </sheetData>
  <phoneticPr fontId="2" type="noConversion"/>
  <conditionalFormatting sqref="I2:FT547">
    <cfRule type="expression" dxfId="0" priority="1">
      <formula>$FX2=0</formula>
    </cfRule>
  </conditionalFormatting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15</vt:i4>
      </vt:variant>
    </vt:vector>
  </HeadingPairs>
  <TitlesOfParts>
    <vt:vector size="18" baseType="lpstr">
      <vt:lpstr>Table</vt:lpstr>
      <vt:lpstr>Lookups</vt:lpstr>
      <vt:lpstr>Data</vt:lpstr>
      <vt:lpstr>Criteria</vt:lpstr>
      <vt:lpstr>data</vt:lpstr>
      <vt:lpstr>daytype</vt:lpstr>
      <vt:lpstr>daytype_list</vt:lpstr>
      <vt:lpstr>Enrolled</vt:lpstr>
      <vt:lpstr>lca</vt:lpstr>
      <vt:lpstr>lca_list</vt:lpstr>
      <vt:lpstr>month</vt:lpstr>
      <vt:lpstr>month_list</vt:lpstr>
      <vt:lpstr>Pass</vt:lpstr>
      <vt:lpstr>Table!Print_Area</vt:lpstr>
      <vt:lpstr>Program</vt:lpstr>
      <vt:lpstr>Program_list</vt:lpstr>
      <vt:lpstr>Result_type</vt:lpstr>
      <vt:lpstr>Result_type_list</vt:lpstr>
    </vt:vector>
  </TitlesOfParts>
  <Company>Christensen Associates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edmchugh</dc:creator>
  <cp:lastModifiedBy>Dan Hansen</cp:lastModifiedBy>
  <cp:lastPrinted>2009-04-03T17:07:33Z</cp:lastPrinted>
  <dcterms:created xsi:type="dcterms:W3CDTF">2009-03-24T17:58:42Z</dcterms:created>
  <dcterms:modified xsi:type="dcterms:W3CDTF">2023-03-28T18:40:12Z</dcterms:modified>
</cp:coreProperties>
</file>